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1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namedSheetViews/namedSheetView1.xml" ContentType="application/vnd.ms-excel.namedsheetview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chindustrias.sharepoint.com/sites/msteams_92c6ab_322603-RRHH/Documentos compartidos/RRHH SP/2024/Datos del personal/Base de datos/Base de datos general/"/>
    </mc:Choice>
  </mc:AlternateContent>
  <xr:revisionPtr revIDLastSave="4897" documentId="8_{DA482607-D925-4B14-AB4B-41035BF3E886}" xr6:coauthVersionLast="47" xr6:coauthVersionMax="47" xr10:uidLastSave="{F3E257C4-EFB3-4AA9-BD2B-E39D1B77B19E}"/>
  <bookViews>
    <workbookView xWindow="-120" yWindow="-120" windowWidth="29040" windowHeight="15840" tabRatio="840" firstSheet="3" activeTab="14" xr2:uid="{CEFB56D5-99F2-4574-9661-FA40BE204E46}"/>
  </bookViews>
  <sheets>
    <sheet name="BD (2)" sheetId="18" state="hidden" r:id="rId1"/>
    <sheet name="BD (3)" sheetId="20" state="hidden" r:id="rId2"/>
    <sheet name="MEMORANDUM" sheetId="21" r:id="rId3"/>
    <sheet name="BASEDEDATOS" sheetId="1" r:id="rId4"/>
    <sheet name="PERMISOS" sheetId="25" r:id="rId5"/>
    <sheet name="IP-ENERO" sheetId="2" r:id="rId6"/>
    <sheet name="IP-FEBRERO" sheetId="3" r:id="rId7"/>
    <sheet name="IP-MARZO" sheetId="4" r:id="rId8"/>
    <sheet name="IP-ABRIL" sheetId="5" r:id="rId9"/>
    <sheet name="IP-MAYO" sheetId="6" r:id="rId10"/>
    <sheet name="IP-JUNIO" sheetId="7" r:id="rId11"/>
    <sheet name="IP-JULIO" sheetId="12" r:id="rId12"/>
    <sheet name="IP-AGOSTO" sheetId="13" r:id="rId13"/>
    <sheet name="IP-SETIEMBRE" sheetId="14" r:id="rId14"/>
    <sheet name="IP-OCTUBRE" sheetId="23" r:id="rId15"/>
    <sheet name="IP-NOVIEMBRE" sheetId="16" r:id="rId16"/>
    <sheet name="IP-DICIEMBRE" sheetId="17" r:id="rId17"/>
    <sheet name="Hoja1" sheetId="22" state="hidden" r:id="rId18"/>
  </sheets>
  <definedNames>
    <definedName name="_xlnm._FilterDatabase" localSheetId="3" hidden="1">BASEDEDATOS!$A$8:$DL$182</definedName>
    <definedName name="_xlnm._FilterDatabase" localSheetId="0" hidden="1">'BD (2)'!$A$8:$DO$8</definedName>
    <definedName name="_xlnm._FilterDatabase" localSheetId="1" hidden="1">'BD (3)'!$B$8:$J$149</definedName>
    <definedName name="_xlnm._FilterDatabase" localSheetId="9" hidden="1">'IP-MAYO'!$A$2:$Q$3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2" i="1" l="1"/>
  <c r="T182" i="1"/>
  <c r="U182" i="1" s="1"/>
  <c r="V182" i="1" s="1"/>
  <c r="AE182" i="1"/>
  <c r="AF182" i="1"/>
  <c r="I9" i="1"/>
  <c r="T9" i="1"/>
  <c r="U9" i="1" s="1"/>
  <c r="V9" i="1" s="1"/>
  <c r="I10" i="1"/>
  <c r="T10" i="1"/>
  <c r="U10" i="1" s="1"/>
  <c r="V10" i="1" s="1"/>
  <c r="AE10" i="1"/>
  <c r="AF10" i="1"/>
  <c r="I11" i="1"/>
  <c r="T11" i="1"/>
  <c r="U11" i="1" s="1"/>
  <c r="V11" i="1" s="1"/>
  <c r="AF11" i="1"/>
  <c r="I12" i="1"/>
  <c r="T12" i="1"/>
  <c r="U12" i="1" s="1"/>
  <c r="V12" i="1" s="1"/>
  <c r="AE12" i="1"/>
  <c r="AF12" i="1"/>
  <c r="I13" i="1"/>
  <c r="T13" i="1"/>
  <c r="U13" i="1" s="1"/>
  <c r="V13" i="1" s="1"/>
  <c r="AE13" i="1"/>
  <c r="AF13" i="1"/>
  <c r="I14" i="1"/>
  <c r="T14" i="1"/>
  <c r="U14" i="1" s="1"/>
  <c r="V14" i="1" s="1"/>
  <c r="AE14" i="1"/>
  <c r="I15" i="1"/>
  <c r="T15" i="1"/>
  <c r="U15" i="1" s="1"/>
  <c r="V15" i="1" s="1"/>
  <c r="AE15" i="1"/>
  <c r="I16" i="1"/>
  <c r="T16" i="1"/>
  <c r="U16" i="1" s="1"/>
  <c r="V16" i="1" s="1"/>
  <c r="AE16" i="1"/>
  <c r="AF16" i="1"/>
  <c r="I17" i="1"/>
  <c r="T17" i="1"/>
  <c r="U17" i="1" s="1"/>
  <c r="V17" i="1" s="1"/>
  <c r="AE17" i="1"/>
  <c r="AF17" i="1"/>
  <c r="I18" i="1"/>
  <c r="T18" i="1"/>
  <c r="U18" i="1" s="1"/>
  <c r="V18" i="1" s="1"/>
  <c r="AE18" i="1"/>
  <c r="AF18" i="1"/>
  <c r="I19" i="1"/>
  <c r="T19" i="1"/>
  <c r="U19" i="1" s="1"/>
  <c r="V19" i="1" s="1"/>
  <c r="AE19" i="1"/>
  <c r="AF19" i="1"/>
  <c r="I20" i="1"/>
  <c r="T20" i="1"/>
  <c r="U20" i="1" s="1"/>
  <c r="V20" i="1" s="1"/>
  <c r="AE20" i="1"/>
  <c r="I21" i="1"/>
  <c r="T21" i="1"/>
  <c r="U21" i="1" s="1"/>
  <c r="V21" i="1" s="1"/>
  <c r="AE21" i="1"/>
  <c r="AF21" i="1"/>
  <c r="I22" i="1"/>
  <c r="T22" i="1"/>
  <c r="U22" i="1" s="1"/>
  <c r="V22" i="1" s="1"/>
  <c r="AE22" i="1"/>
  <c r="AF22" i="1"/>
  <c r="I23" i="1"/>
  <c r="T23" i="1"/>
  <c r="U23" i="1" s="1"/>
  <c r="V23" i="1" s="1"/>
  <c r="AE23" i="1"/>
  <c r="AF23" i="1"/>
  <c r="I24" i="1"/>
  <c r="T24" i="1"/>
  <c r="U24" i="1" s="1"/>
  <c r="V24" i="1" s="1"/>
  <c r="AE24" i="1"/>
  <c r="AF24" i="1"/>
  <c r="I25" i="1"/>
  <c r="T25" i="1"/>
  <c r="U25" i="1" s="1"/>
  <c r="V25" i="1" s="1"/>
  <c r="AF25" i="1"/>
  <c r="I26" i="1"/>
  <c r="T26" i="1"/>
  <c r="U26" i="1" s="1"/>
  <c r="V26" i="1" s="1"/>
  <c r="AE26" i="1"/>
  <c r="AF26" i="1"/>
  <c r="I27" i="1"/>
  <c r="T27" i="1"/>
  <c r="U27" i="1" s="1"/>
  <c r="V27" i="1" s="1"/>
  <c r="AF27" i="1"/>
  <c r="I28" i="1"/>
  <c r="T28" i="1"/>
  <c r="U28" i="1" s="1"/>
  <c r="V28" i="1" s="1"/>
  <c r="AE28" i="1"/>
  <c r="AF28" i="1"/>
  <c r="I29" i="1"/>
  <c r="T29" i="1"/>
  <c r="U29" i="1" s="1"/>
  <c r="V29" i="1" s="1"/>
  <c r="AF29" i="1"/>
  <c r="I30" i="1"/>
  <c r="T30" i="1"/>
  <c r="U30" i="1" s="1"/>
  <c r="V30" i="1" s="1"/>
  <c r="AE30" i="1"/>
  <c r="AF30" i="1"/>
  <c r="I31" i="1"/>
  <c r="T31" i="1"/>
  <c r="U31" i="1" s="1"/>
  <c r="V31" i="1" s="1"/>
  <c r="AE31" i="1"/>
  <c r="AF31" i="1"/>
  <c r="I32" i="1"/>
  <c r="T32" i="1"/>
  <c r="U32" i="1" s="1"/>
  <c r="V32" i="1" s="1"/>
  <c r="AE32" i="1"/>
  <c r="I33" i="1"/>
  <c r="V33" i="1"/>
  <c r="AE33" i="1"/>
  <c r="I34" i="1"/>
  <c r="T34" i="1"/>
  <c r="U34" i="1" s="1"/>
  <c r="V34" i="1" s="1"/>
  <c r="AE34" i="1"/>
  <c r="AF34" i="1"/>
  <c r="I35" i="1"/>
  <c r="T35" i="1"/>
  <c r="U35" i="1" s="1"/>
  <c r="V35" i="1" s="1"/>
  <c r="AE35" i="1"/>
  <c r="AF35" i="1"/>
  <c r="I36" i="1"/>
  <c r="T36" i="1"/>
  <c r="U36" i="1" s="1"/>
  <c r="V36" i="1" s="1"/>
  <c r="AE36" i="1"/>
  <c r="AF36" i="1"/>
  <c r="I37" i="1"/>
  <c r="T37" i="1"/>
  <c r="U37" i="1" s="1"/>
  <c r="V37" i="1" s="1"/>
  <c r="AE37" i="1"/>
  <c r="AF37" i="1"/>
  <c r="I38" i="1"/>
  <c r="T38" i="1"/>
  <c r="U38" i="1" s="1"/>
  <c r="V38" i="1" s="1"/>
  <c r="AE38" i="1"/>
  <c r="I39" i="1"/>
  <c r="T39" i="1"/>
  <c r="U39" i="1" s="1"/>
  <c r="V39" i="1" s="1"/>
  <c r="AE39" i="1"/>
  <c r="AF39" i="1"/>
  <c r="I40" i="1"/>
  <c r="T40" i="1"/>
  <c r="U40" i="1" s="1"/>
  <c r="V40" i="1" s="1"/>
  <c r="AE40" i="1"/>
  <c r="AF40" i="1"/>
  <c r="I41" i="1"/>
  <c r="T41" i="1"/>
  <c r="U41" i="1" s="1"/>
  <c r="V41" i="1" s="1"/>
  <c r="AE41" i="1"/>
  <c r="AF41" i="1"/>
  <c r="I42" i="1"/>
  <c r="T42" i="1"/>
  <c r="U42" i="1" s="1"/>
  <c r="V42" i="1" s="1"/>
  <c r="AF42" i="1"/>
  <c r="I43" i="1"/>
  <c r="T43" i="1"/>
  <c r="U43" i="1" s="1"/>
  <c r="V43" i="1" s="1"/>
  <c r="AE43" i="1"/>
  <c r="AF43" i="1"/>
  <c r="I44" i="1"/>
  <c r="T44" i="1"/>
  <c r="U44" i="1" s="1"/>
  <c r="V44" i="1" s="1"/>
  <c r="AE44" i="1"/>
  <c r="I45" i="1"/>
  <c r="AE45" i="1"/>
  <c r="AF45" i="1"/>
  <c r="I46" i="1"/>
  <c r="T46" i="1"/>
  <c r="U46" i="1" s="1"/>
  <c r="V46" i="1" s="1"/>
  <c r="AE46" i="1"/>
  <c r="AF46" i="1"/>
  <c r="I47" i="1"/>
  <c r="T47" i="1"/>
  <c r="U47" i="1" s="1"/>
  <c r="V47" i="1" s="1"/>
  <c r="AE47" i="1"/>
  <c r="AF47" i="1"/>
  <c r="I48" i="1"/>
  <c r="T48" i="1"/>
  <c r="U48" i="1" s="1"/>
  <c r="V48" i="1" s="1"/>
  <c r="AE48" i="1"/>
  <c r="AF48" i="1"/>
  <c r="I49" i="1"/>
  <c r="T49" i="1"/>
  <c r="U49" i="1" s="1"/>
  <c r="V49" i="1" s="1"/>
  <c r="AE49" i="1"/>
  <c r="AF49" i="1"/>
  <c r="I50" i="1"/>
  <c r="T50" i="1"/>
  <c r="U50" i="1" s="1"/>
  <c r="V50" i="1" s="1"/>
  <c r="AE50" i="1"/>
  <c r="AF50" i="1"/>
  <c r="I51" i="1"/>
  <c r="T51" i="1"/>
  <c r="U51" i="1" s="1"/>
  <c r="V51" i="1" s="1"/>
  <c r="AE51" i="1"/>
  <c r="AF51" i="1"/>
  <c r="I52" i="1"/>
  <c r="T52" i="1"/>
  <c r="U52" i="1" s="1"/>
  <c r="V52" i="1" s="1"/>
  <c r="AE52" i="1"/>
  <c r="AF52" i="1"/>
  <c r="I53" i="1"/>
  <c r="T53" i="1"/>
  <c r="U53" i="1" s="1"/>
  <c r="V53" i="1" s="1"/>
  <c r="AE53" i="1"/>
  <c r="AF53" i="1"/>
  <c r="I54" i="1"/>
  <c r="T54" i="1"/>
  <c r="U54" i="1" s="1"/>
  <c r="V54" i="1" s="1"/>
  <c r="AE54" i="1"/>
  <c r="AF54" i="1"/>
  <c r="I55" i="1"/>
  <c r="T55" i="1"/>
  <c r="U55" i="1" s="1"/>
  <c r="V55" i="1" s="1"/>
  <c r="AE55" i="1"/>
  <c r="AF55" i="1"/>
  <c r="I56" i="1"/>
  <c r="T56" i="1"/>
  <c r="U56" i="1" s="1"/>
  <c r="V56" i="1" s="1"/>
  <c r="AE56" i="1"/>
  <c r="AF56" i="1"/>
  <c r="I57" i="1"/>
  <c r="T57" i="1"/>
  <c r="U57" i="1" s="1"/>
  <c r="V57" i="1" s="1"/>
  <c r="AE57" i="1"/>
  <c r="AF57" i="1"/>
  <c r="I58" i="1"/>
  <c r="T58" i="1"/>
  <c r="U58" i="1"/>
  <c r="V58" i="1" s="1"/>
  <c r="AE58" i="1"/>
  <c r="AF58" i="1"/>
  <c r="I59" i="1"/>
  <c r="T59" i="1"/>
  <c r="U59" i="1" s="1"/>
  <c r="V59" i="1" s="1"/>
  <c r="AE59" i="1"/>
  <c r="AF59" i="1"/>
  <c r="I60" i="1"/>
  <c r="T60" i="1"/>
  <c r="U60" i="1" s="1"/>
  <c r="V60" i="1" s="1"/>
  <c r="AE60" i="1"/>
  <c r="AF60" i="1"/>
  <c r="I61" i="1"/>
  <c r="T61" i="1"/>
  <c r="U61" i="1" s="1"/>
  <c r="V61" i="1" s="1"/>
  <c r="AE61" i="1"/>
  <c r="AF61" i="1"/>
  <c r="I62" i="1"/>
  <c r="T62" i="1"/>
  <c r="U62" i="1" s="1"/>
  <c r="V62" i="1" s="1"/>
  <c r="AE62" i="1"/>
  <c r="AF62" i="1"/>
  <c r="I63" i="1"/>
  <c r="T63" i="1"/>
  <c r="U63" i="1" s="1"/>
  <c r="V63" i="1" s="1"/>
  <c r="AE63" i="1"/>
  <c r="AF63" i="1"/>
  <c r="I64" i="1"/>
  <c r="T64" i="1"/>
  <c r="U64" i="1" s="1"/>
  <c r="V64" i="1" s="1"/>
  <c r="AE64" i="1"/>
  <c r="AF64" i="1"/>
  <c r="I65" i="1"/>
  <c r="T65" i="1"/>
  <c r="U65" i="1" s="1"/>
  <c r="V65" i="1" s="1"/>
  <c r="AE65" i="1"/>
  <c r="AF65" i="1"/>
  <c r="I66" i="1"/>
  <c r="T66" i="1"/>
  <c r="U66" i="1" s="1"/>
  <c r="V66" i="1" s="1"/>
  <c r="AE66" i="1"/>
  <c r="AF66" i="1"/>
  <c r="I67" i="1"/>
  <c r="T67" i="1"/>
  <c r="U67" i="1"/>
  <c r="V67" i="1" s="1"/>
  <c r="AE67" i="1"/>
  <c r="AF67" i="1"/>
  <c r="I68" i="1"/>
  <c r="T68" i="1"/>
  <c r="U68" i="1" s="1"/>
  <c r="V68" i="1" s="1"/>
  <c r="AE68" i="1"/>
  <c r="AF68" i="1"/>
  <c r="I69" i="1"/>
  <c r="T69" i="1"/>
  <c r="U69" i="1" s="1"/>
  <c r="V69" i="1" s="1"/>
  <c r="AE69" i="1"/>
  <c r="I70" i="1"/>
  <c r="T70" i="1"/>
  <c r="U70" i="1" s="1"/>
  <c r="V70" i="1" s="1"/>
  <c r="AE70" i="1"/>
  <c r="AF70" i="1"/>
  <c r="I71" i="1"/>
  <c r="T71" i="1"/>
  <c r="U71" i="1" s="1"/>
  <c r="V71" i="1" s="1"/>
  <c r="AE71" i="1"/>
  <c r="AF71" i="1"/>
  <c r="I72" i="1"/>
  <c r="T72" i="1"/>
  <c r="U72" i="1" s="1"/>
  <c r="V72" i="1" s="1"/>
  <c r="AE72" i="1"/>
  <c r="AF72" i="1"/>
  <c r="I73" i="1"/>
  <c r="T73" i="1"/>
  <c r="U73" i="1" s="1"/>
  <c r="V73" i="1" s="1"/>
  <c r="AF73" i="1"/>
  <c r="I74" i="1"/>
  <c r="T74" i="1"/>
  <c r="U74" i="1" s="1"/>
  <c r="V74" i="1" s="1"/>
  <c r="AE74" i="1"/>
  <c r="AF74" i="1"/>
  <c r="I75" i="1"/>
  <c r="T75" i="1"/>
  <c r="U75" i="1" s="1"/>
  <c r="V75" i="1" s="1"/>
  <c r="AE75" i="1"/>
  <c r="AF75" i="1"/>
  <c r="I76" i="1"/>
  <c r="T76" i="1"/>
  <c r="U76" i="1" s="1"/>
  <c r="V76" i="1" s="1"/>
  <c r="AE76" i="1"/>
  <c r="AF76" i="1"/>
  <c r="I77" i="1"/>
  <c r="T77" i="1"/>
  <c r="U77" i="1" s="1"/>
  <c r="V77" i="1" s="1"/>
  <c r="AE77" i="1"/>
  <c r="AF77" i="1"/>
  <c r="I78" i="1"/>
  <c r="T78" i="1"/>
  <c r="U78" i="1" s="1"/>
  <c r="V78" i="1" s="1"/>
  <c r="AE78" i="1"/>
  <c r="AF78" i="1"/>
  <c r="I79" i="1"/>
  <c r="T79" i="1"/>
  <c r="U79" i="1" s="1"/>
  <c r="V79" i="1" s="1"/>
  <c r="AE79" i="1"/>
  <c r="AF79" i="1"/>
  <c r="I80" i="1"/>
  <c r="T80" i="1"/>
  <c r="U80" i="1" s="1"/>
  <c r="V80" i="1" s="1"/>
  <c r="AE80" i="1"/>
  <c r="AF80" i="1"/>
  <c r="I81" i="1"/>
  <c r="T81" i="1"/>
  <c r="U81" i="1" s="1"/>
  <c r="V81" i="1" s="1"/>
  <c r="AE81" i="1"/>
  <c r="AF81" i="1"/>
  <c r="I82" i="1"/>
  <c r="T82" i="1"/>
  <c r="U82" i="1"/>
  <c r="V82" i="1" s="1"/>
  <c r="AE82" i="1"/>
  <c r="AF82" i="1"/>
  <c r="I83" i="1"/>
  <c r="T83" i="1"/>
  <c r="U83" i="1" s="1"/>
  <c r="V83" i="1" s="1"/>
  <c r="AE83" i="1"/>
  <c r="AF83" i="1"/>
  <c r="I84" i="1"/>
  <c r="V84" i="1"/>
  <c r="AE84" i="1"/>
  <c r="I85" i="1"/>
  <c r="T85" i="1"/>
  <c r="U85" i="1" s="1"/>
  <c r="V85" i="1" s="1"/>
  <c r="AE85" i="1"/>
  <c r="AF85" i="1"/>
  <c r="I86" i="1"/>
  <c r="T86" i="1"/>
  <c r="U86" i="1" s="1"/>
  <c r="V86" i="1" s="1"/>
  <c r="AE86" i="1"/>
  <c r="AF86" i="1"/>
  <c r="I87" i="1"/>
  <c r="T87" i="1"/>
  <c r="U87" i="1" s="1"/>
  <c r="V87" i="1" s="1"/>
  <c r="AE87" i="1"/>
  <c r="I88" i="1"/>
  <c r="T88" i="1"/>
  <c r="U88" i="1"/>
  <c r="V88" i="1" s="1"/>
  <c r="AE88" i="1"/>
  <c r="I89" i="1"/>
  <c r="T89" i="1"/>
  <c r="U89" i="1" s="1"/>
  <c r="V89" i="1" s="1"/>
  <c r="AE89" i="1"/>
  <c r="AF89" i="1"/>
  <c r="I90" i="1"/>
  <c r="T90" i="1"/>
  <c r="U90" i="1" s="1"/>
  <c r="V90" i="1" s="1"/>
  <c r="AE90" i="1"/>
  <c r="AF90" i="1"/>
  <c r="I91" i="1"/>
  <c r="T91" i="1"/>
  <c r="U91" i="1" s="1"/>
  <c r="V91" i="1" s="1"/>
  <c r="AE91" i="1"/>
  <c r="AF91" i="1"/>
  <c r="I92" i="1"/>
  <c r="T92" i="1"/>
  <c r="U92" i="1"/>
  <c r="V92" i="1" s="1"/>
  <c r="AE92" i="1"/>
  <c r="AF92" i="1"/>
  <c r="I93" i="1"/>
  <c r="T93" i="1"/>
  <c r="U93" i="1" s="1"/>
  <c r="V93" i="1" s="1"/>
  <c r="AE93" i="1"/>
  <c r="AF93" i="1"/>
  <c r="I94" i="1"/>
  <c r="T94" i="1"/>
  <c r="U94" i="1" s="1"/>
  <c r="V94" i="1" s="1"/>
  <c r="AE94" i="1"/>
  <c r="AF94" i="1"/>
  <c r="I95" i="1"/>
  <c r="T95" i="1"/>
  <c r="U95" i="1" s="1"/>
  <c r="V95" i="1" s="1"/>
  <c r="AE95" i="1"/>
  <c r="AF95" i="1"/>
  <c r="I96" i="1"/>
  <c r="T96" i="1"/>
  <c r="U96" i="1" s="1"/>
  <c r="V96" i="1" s="1"/>
  <c r="AE96" i="1"/>
  <c r="AF96" i="1"/>
  <c r="I97" i="1"/>
  <c r="T97" i="1"/>
  <c r="U97" i="1" s="1"/>
  <c r="V97" i="1" s="1"/>
  <c r="AE97" i="1"/>
  <c r="AF97" i="1"/>
  <c r="I98" i="1"/>
  <c r="AE98" i="1"/>
  <c r="AF98" i="1"/>
  <c r="I99" i="1"/>
  <c r="T99" i="1"/>
  <c r="U99" i="1"/>
  <c r="V99" i="1" s="1"/>
  <c r="AE99" i="1"/>
  <c r="AF99" i="1"/>
  <c r="I100" i="1"/>
  <c r="T100" i="1"/>
  <c r="U100" i="1" s="1"/>
  <c r="V100" i="1" s="1"/>
  <c r="AE100" i="1"/>
  <c r="AF100" i="1"/>
  <c r="I101" i="1"/>
  <c r="T101" i="1"/>
  <c r="U101" i="1" s="1"/>
  <c r="V101" i="1" s="1"/>
  <c r="AE101" i="1"/>
  <c r="AF101" i="1"/>
  <c r="I102" i="1"/>
  <c r="T102" i="1"/>
  <c r="U102" i="1" s="1"/>
  <c r="V102" i="1" s="1"/>
  <c r="AE102" i="1"/>
  <c r="AF102" i="1"/>
  <c r="I103" i="1"/>
  <c r="T103" i="1"/>
  <c r="U103" i="1" s="1"/>
  <c r="V103" i="1" s="1"/>
  <c r="AE103" i="1"/>
  <c r="AF103" i="1"/>
  <c r="I104" i="1"/>
  <c r="T104" i="1"/>
  <c r="U104" i="1" s="1"/>
  <c r="V104" i="1" s="1"/>
  <c r="AE104" i="1"/>
  <c r="AF104" i="1"/>
  <c r="I105" i="1"/>
  <c r="T105" i="1"/>
  <c r="U105" i="1" s="1"/>
  <c r="V105" i="1" s="1"/>
  <c r="AE105" i="1"/>
  <c r="I106" i="1"/>
  <c r="T106" i="1"/>
  <c r="U106" i="1" s="1"/>
  <c r="V106" i="1" s="1"/>
  <c r="AE106" i="1"/>
  <c r="AF106" i="1"/>
  <c r="I107" i="1"/>
  <c r="T107" i="1"/>
  <c r="U107" i="1" s="1"/>
  <c r="V107" i="1" s="1"/>
  <c r="AE107" i="1"/>
  <c r="I108" i="1"/>
  <c r="T108" i="1"/>
  <c r="U108" i="1" s="1"/>
  <c r="V108" i="1" s="1"/>
  <c r="AE108" i="1"/>
  <c r="AF108" i="1"/>
  <c r="I109" i="1"/>
  <c r="T109" i="1"/>
  <c r="U109" i="1" s="1"/>
  <c r="V109" i="1" s="1"/>
  <c r="AE109" i="1"/>
  <c r="AF109" i="1"/>
  <c r="T110" i="1"/>
  <c r="U110" i="1" s="1"/>
  <c r="V110" i="1" s="1"/>
  <c r="AE110" i="1"/>
  <c r="I111" i="1"/>
  <c r="T111" i="1"/>
  <c r="U111" i="1" s="1"/>
  <c r="V111" i="1" s="1"/>
  <c r="AE111" i="1"/>
  <c r="AF111" i="1"/>
  <c r="I112" i="1"/>
  <c r="T112" i="1"/>
  <c r="U112" i="1" s="1"/>
  <c r="V112" i="1" s="1"/>
  <c r="AE112" i="1"/>
  <c r="AF112" i="1"/>
  <c r="I113" i="1"/>
  <c r="T113" i="1"/>
  <c r="U113" i="1"/>
  <c r="V113" i="1" s="1"/>
  <c r="AE113" i="1"/>
  <c r="AF113" i="1"/>
  <c r="I114" i="1"/>
  <c r="T114" i="1"/>
  <c r="U114" i="1" s="1"/>
  <c r="V114" i="1" s="1"/>
  <c r="AE114" i="1"/>
  <c r="AF114" i="1"/>
  <c r="I115" i="1"/>
  <c r="T115" i="1"/>
  <c r="U115" i="1" s="1"/>
  <c r="V115" i="1" s="1"/>
  <c r="AE115" i="1"/>
  <c r="AF115" i="1"/>
  <c r="I116" i="1"/>
  <c r="T116" i="1"/>
  <c r="U116" i="1"/>
  <c r="V116" i="1" s="1"/>
  <c r="AE116" i="1"/>
  <c r="AF116" i="1"/>
  <c r="I117" i="1"/>
  <c r="T117" i="1"/>
  <c r="U117" i="1" s="1"/>
  <c r="V117" i="1" s="1"/>
  <c r="AE117" i="1"/>
  <c r="AF117" i="1"/>
  <c r="I118" i="1"/>
  <c r="T118" i="1"/>
  <c r="U118" i="1" s="1"/>
  <c r="V118" i="1" s="1"/>
  <c r="AE118" i="1"/>
  <c r="I119" i="1"/>
  <c r="T119" i="1"/>
  <c r="U119" i="1" s="1"/>
  <c r="V119" i="1" s="1"/>
  <c r="AE119" i="1"/>
  <c r="AF119" i="1"/>
  <c r="I120" i="1"/>
  <c r="T120" i="1"/>
  <c r="U120" i="1" s="1"/>
  <c r="V120" i="1" s="1"/>
  <c r="AF120" i="1"/>
  <c r="I121" i="1"/>
  <c r="T121" i="1"/>
  <c r="U121" i="1" s="1"/>
  <c r="V121" i="1" s="1"/>
  <c r="AE121" i="1"/>
  <c r="AF121" i="1"/>
  <c r="I122" i="1"/>
  <c r="T122" i="1"/>
  <c r="U122" i="1" s="1"/>
  <c r="V122" i="1" s="1"/>
  <c r="AE122" i="1"/>
  <c r="AF122" i="1"/>
  <c r="I123" i="1"/>
  <c r="T123" i="1"/>
  <c r="U123" i="1" s="1"/>
  <c r="V123" i="1" s="1"/>
  <c r="AE123" i="1"/>
  <c r="I124" i="1"/>
  <c r="T124" i="1"/>
  <c r="U124" i="1"/>
  <c r="V124" i="1" s="1"/>
  <c r="AE124" i="1"/>
  <c r="AF124" i="1"/>
  <c r="I125" i="1"/>
  <c r="T125" i="1"/>
  <c r="U125" i="1" s="1"/>
  <c r="V125" i="1" s="1"/>
  <c r="AE125" i="1"/>
  <c r="AF125" i="1"/>
  <c r="I126" i="1"/>
  <c r="T126" i="1"/>
  <c r="U126" i="1" s="1"/>
  <c r="V126" i="1" s="1"/>
  <c r="AE126" i="1"/>
  <c r="AF126" i="1"/>
  <c r="I127" i="1"/>
  <c r="T127" i="1"/>
  <c r="U127" i="1"/>
  <c r="V127" i="1" s="1"/>
  <c r="AE127" i="1"/>
  <c r="I128" i="1"/>
  <c r="T128" i="1"/>
  <c r="U128" i="1" s="1"/>
  <c r="V128" i="1" s="1"/>
  <c r="AE128" i="1"/>
  <c r="AF128" i="1"/>
  <c r="I129" i="1"/>
  <c r="T129" i="1"/>
  <c r="U129" i="1" s="1"/>
  <c r="V129" i="1" s="1"/>
  <c r="AE129" i="1"/>
  <c r="AF129" i="1"/>
  <c r="I130" i="1"/>
  <c r="T130" i="1"/>
  <c r="U130" i="1" s="1"/>
  <c r="V130" i="1" s="1"/>
  <c r="AE130" i="1"/>
  <c r="AF130" i="1"/>
  <c r="I131" i="1"/>
  <c r="T131" i="1"/>
  <c r="U131" i="1" s="1"/>
  <c r="V131" i="1" s="1"/>
  <c r="AE131" i="1"/>
  <c r="I132" i="1"/>
  <c r="T132" i="1"/>
  <c r="U132" i="1" s="1"/>
  <c r="V132" i="1" s="1"/>
  <c r="AE132" i="1"/>
  <c r="AF132" i="1"/>
  <c r="I133" i="1"/>
  <c r="T133" i="1"/>
  <c r="U133" i="1" s="1"/>
  <c r="V133" i="1" s="1"/>
  <c r="AF133" i="1"/>
  <c r="I134" i="1"/>
  <c r="T134" i="1"/>
  <c r="U134" i="1" s="1"/>
  <c r="V134" i="1" s="1"/>
  <c r="AE134" i="1"/>
  <c r="I135" i="1"/>
  <c r="T135" i="1"/>
  <c r="U135" i="1" s="1"/>
  <c r="V135" i="1" s="1"/>
  <c r="AE135" i="1"/>
  <c r="AF135" i="1"/>
  <c r="I136" i="1"/>
  <c r="T136" i="1"/>
  <c r="U136" i="1" s="1"/>
  <c r="V136" i="1" s="1"/>
  <c r="AE136" i="1"/>
  <c r="AF136" i="1"/>
  <c r="I137" i="1"/>
  <c r="T137" i="1"/>
  <c r="U137" i="1" s="1"/>
  <c r="V137" i="1" s="1"/>
  <c r="AE137" i="1"/>
  <c r="AF137" i="1"/>
  <c r="I138" i="1"/>
  <c r="T138" i="1"/>
  <c r="U138" i="1" s="1"/>
  <c r="V138" i="1" s="1"/>
  <c r="AE138" i="1"/>
  <c r="AF138" i="1"/>
  <c r="I139" i="1"/>
  <c r="T139" i="1"/>
  <c r="U139" i="1" s="1"/>
  <c r="V139" i="1" s="1"/>
  <c r="AE139" i="1"/>
  <c r="AF139" i="1"/>
  <c r="I140" i="1"/>
  <c r="T140" i="1"/>
  <c r="U140" i="1" s="1"/>
  <c r="V140" i="1" s="1"/>
  <c r="AE140" i="1"/>
  <c r="AF140" i="1"/>
  <c r="I141" i="1"/>
  <c r="T141" i="1"/>
  <c r="U141" i="1"/>
  <c r="V141" i="1" s="1"/>
  <c r="AE141" i="1"/>
  <c r="AF141" i="1"/>
  <c r="I142" i="1"/>
  <c r="T142" i="1"/>
  <c r="U142" i="1"/>
  <c r="V142" i="1" s="1"/>
  <c r="AE142" i="1"/>
  <c r="I143" i="1"/>
  <c r="T143" i="1"/>
  <c r="U143" i="1" s="1"/>
  <c r="V143" i="1" s="1"/>
  <c r="AE143" i="1"/>
  <c r="AF143" i="1"/>
  <c r="I144" i="1"/>
  <c r="T144" i="1"/>
  <c r="U144" i="1" s="1"/>
  <c r="V144" i="1" s="1"/>
  <c r="AE144" i="1"/>
  <c r="I145" i="1"/>
  <c r="T145" i="1"/>
  <c r="U145" i="1" s="1"/>
  <c r="V145" i="1" s="1"/>
  <c r="AE145" i="1"/>
  <c r="AF145" i="1"/>
  <c r="I146" i="1"/>
  <c r="T146" i="1"/>
  <c r="U146" i="1" s="1"/>
  <c r="V146" i="1" s="1"/>
  <c r="AE146" i="1"/>
  <c r="I147" i="1"/>
  <c r="T147" i="1"/>
  <c r="U147" i="1" s="1"/>
  <c r="V147" i="1" s="1"/>
  <c r="AF147" i="1"/>
  <c r="I148" i="1"/>
  <c r="T148" i="1"/>
  <c r="U148" i="1" s="1"/>
  <c r="V148" i="1" s="1"/>
  <c r="AE148" i="1"/>
  <c r="I149" i="1"/>
  <c r="T149" i="1"/>
  <c r="U149" i="1" s="1"/>
  <c r="V149" i="1" s="1"/>
  <c r="AE149" i="1"/>
  <c r="I150" i="1"/>
  <c r="T150" i="1"/>
  <c r="U150" i="1" s="1"/>
  <c r="V150" i="1" s="1"/>
  <c r="AE150" i="1"/>
  <c r="AF150" i="1"/>
  <c r="I151" i="1"/>
  <c r="T151" i="1"/>
  <c r="U151" i="1" s="1"/>
  <c r="V151" i="1" s="1"/>
  <c r="AE151" i="1"/>
  <c r="AF151" i="1"/>
  <c r="I152" i="1"/>
  <c r="T152" i="1"/>
  <c r="U152" i="1" s="1"/>
  <c r="V152" i="1" s="1"/>
  <c r="AF152" i="1"/>
  <c r="I153" i="1"/>
  <c r="T153" i="1"/>
  <c r="U153" i="1" s="1"/>
  <c r="V153" i="1" s="1"/>
  <c r="AE153" i="1"/>
  <c r="AF153" i="1"/>
  <c r="I154" i="1"/>
  <c r="T154" i="1"/>
  <c r="U154" i="1" s="1"/>
  <c r="V154" i="1" s="1"/>
  <c r="AE154" i="1"/>
  <c r="AF154" i="1"/>
  <c r="I155" i="1"/>
  <c r="T155" i="1"/>
  <c r="U155" i="1" s="1"/>
  <c r="V155" i="1" s="1"/>
  <c r="AE155" i="1"/>
  <c r="I156" i="1"/>
  <c r="T156" i="1"/>
  <c r="U156" i="1" s="1"/>
  <c r="V156" i="1" s="1"/>
  <c r="AE156" i="1"/>
  <c r="AF156" i="1"/>
  <c r="I157" i="1"/>
  <c r="T157" i="1"/>
  <c r="U157" i="1" s="1"/>
  <c r="V157" i="1" s="1"/>
  <c r="AE157" i="1"/>
  <c r="AF157" i="1"/>
  <c r="I158" i="1"/>
  <c r="T158" i="1"/>
  <c r="U158" i="1" s="1"/>
  <c r="V158" i="1" s="1"/>
  <c r="AE158" i="1"/>
  <c r="AF158" i="1"/>
  <c r="I159" i="1"/>
  <c r="T159" i="1"/>
  <c r="U159" i="1" s="1"/>
  <c r="V159" i="1" s="1"/>
  <c r="AE159" i="1"/>
  <c r="AF159" i="1"/>
  <c r="I160" i="1"/>
  <c r="T160" i="1"/>
  <c r="U160" i="1" s="1"/>
  <c r="V160" i="1" s="1"/>
  <c r="AE160" i="1"/>
  <c r="AF160" i="1"/>
  <c r="I161" i="1"/>
  <c r="T161" i="1"/>
  <c r="U161" i="1" s="1"/>
  <c r="V161" i="1" s="1"/>
  <c r="AE161" i="1"/>
  <c r="AF161" i="1"/>
  <c r="I162" i="1"/>
  <c r="T162" i="1"/>
  <c r="U162" i="1" s="1"/>
  <c r="V162" i="1" s="1"/>
  <c r="AE162" i="1"/>
  <c r="AF162" i="1"/>
  <c r="I163" i="1"/>
  <c r="T163" i="1"/>
  <c r="U163" i="1" s="1"/>
  <c r="V163" i="1" s="1"/>
  <c r="AE163" i="1"/>
  <c r="AF163" i="1"/>
  <c r="I164" i="1"/>
  <c r="T164" i="1"/>
  <c r="U164" i="1" s="1"/>
  <c r="V164" i="1" s="1"/>
  <c r="AE164" i="1"/>
  <c r="AF164" i="1"/>
  <c r="I165" i="1"/>
  <c r="T165" i="1"/>
  <c r="U165" i="1" s="1"/>
  <c r="V165" i="1" s="1"/>
  <c r="AE165" i="1"/>
  <c r="AF165" i="1"/>
  <c r="I166" i="1"/>
  <c r="T166" i="1"/>
  <c r="U166" i="1" s="1"/>
  <c r="V166" i="1" s="1"/>
  <c r="AE166" i="1"/>
  <c r="AF166" i="1"/>
  <c r="I167" i="1"/>
  <c r="T167" i="1"/>
  <c r="U167" i="1" s="1"/>
  <c r="V167" i="1" s="1"/>
  <c r="AE167" i="1"/>
  <c r="AF167" i="1"/>
  <c r="I168" i="1"/>
  <c r="T168" i="1"/>
  <c r="U168" i="1" s="1"/>
  <c r="V168" i="1" s="1"/>
  <c r="AE168" i="1"/>
  <c r="AF168" i="1"/>
  <c r="I169" i="1"/>
  <c r="T169" i="1"/>
  <c r="U169" i="1" s="1"/>
  <c r="V169" i="1" s="1"/>
  <c r="AE169" i="1"/>
  <c r="AF169" i="1"/>
  <c r="I170" i="1"/>
  <c r="T170" i="1"/>
  <c r="U170" i="1" s="1"/>
  <c r="V170" i="1" s="1"/>
  <c r="AE170" i="1"/>
  <c r="AF170" i="1"/>
  <c r="I171" i="1"/>
  <c r="T171" i="1"/>
  <c r="U171" i="1" s="1"/>
  <c r="V171" i="1" s="1"/>
  <c r="AE171" i="1"/>
  <c r="AF171" i="1"/>
  <c r="I172" i="1"/>
  <c r="T172" i="1"/>
  <c r="U172" i="1" s="1"/>
  <c r="V172" i="1" s="1"/>
  <c r="AE172" i="1"/>
  <c r="AF172" i="1"/>
  <c r="I173" i="1"/>
  <c r="T173" i="1"/>
  <c r="U173" i="1" s="1"/>
  <c r="V173" i="1" s="1"/>
  <c r="AE173" i="1"/>
  <c r="AF173" i="1"/>
  <c r="I174" i="1"/>
  <c r="T174" i="1"/>
  <c r="U174" i="1" s="1"/>
  <c r="V174" i="1" s="1"/>
  <c r="AE174" i="1"/>
  <c r="AF174" i="1"/>
  <c r="I175" i="1"/>
  <c r="T175" i="1"/>
  <c r="U175" i="1" s="1"/>
  <c r="V175" i="1" s="1"/>
  <c r="AE175" i="1"/>
  <c r="AF175" i="1"/>
  <c r="I176" i="1"/>
  <c r="T176" i="1"/>
  <c r="U176" i="1" s="1"/>
  <c r="V176" i="1" s="1"/>
  <c r="AE176" i="1"/>
  <c r="AF176" i="1"/>
  <c r="I177" i="1"/>
  <c r="T177" i="1"/>
  <c r="U177" i="1" s="1"/>
  <c r="V177" i="1" s="1"/>
  <c r="AE177" i="1"/>
  <c r="AF177" i="1"/>
  <c r="I178" i="1"/>
  <c r="T178" i="1"/>
  <c r="U178" i="1" s="1"/>
  <c r="V178" i="1" s="1"/>
  <c r="AE178" i="1"/>
  <c r="AF178" i="1"/>
  <c r="I179" i="1"/>
  <c r="T179" i="1"/>
  <c r="U179" i="1" s="1"/>
  <c r="V179" i="1" s="1"/>
  <c r="AE179" i="1"/>
  <c r="AF179" i="1"/>
  <c r="I180" i="1"/>
  <c r="T180" i="1"/>
  <c r="U180" i="1" s="1"/>
  <c r="V180" i="1" s="1"/>
  <c r="AE180" i="1"/>
  <c r="I181" i="1"/>
  <c r="T181" i="1"/>
  <c r="U181" i="1" s="1"/>
  <c r="V181" i="1" s="1"/>
  <c r="AE181" i="1"/>
  <c r="AF181" i="1"/>
  <c r="W183" i="1" l="1"/>
  <c r="W186" i="1" s="1"/>
  <c r="I14" i="23" l="1"/>
  <c r="I13" i="23"/>
  <c r="I12" i="23"/>
  <c r="I11" i="23"/>
  <c r="I10" i="23"/>
  <c r="I9" i="23"/>
  <c r="H27" i="23" l="1"/>
  <c r="U8" i="14" l="1"/>
  <c r="W8" i="14" s="1"/>
  <c r="U28" i="14"/>
  <c r="V28" i="14" s="1"/>
  <c r="U7" i="14"/>
  <c r="V7" i="14" s="1"/>
  <c r="S10" i="14"/>
  <c r="U10" i="14" s="1"/>
  <c r="S11" i="14"/>
  <c r="U11" i="14" s="1"/>
  <c r="S12" i="14"/>
  <c r="U12" i="14" s="1"/>
  <c r="S13" i="14"/>
  <c r="U13" i="14" s="1"/>
  <c r="S14" i="14"/>
  <c r="U14" i="14" s="1"/>
  <c r="S15" i="14"/>
  <c r="U15" i="14" s="1"/>
  <c r="V15" i="14" s="1"/>
  <c r="S16" i="14"/>
  <c r="U16" i="14" s="1"/>
  <c r="V16" i="14" s="1"/>
  <c r="S17" i="14"/>
  <c r="U17" i="14" s="1"/>
  <c r="W17" i="14" s="1"/>
  <c r="S18" i="14"/>
  <c r="U18" i="14" s="1"/>
  <c r="S19" i="14"/>
  <c r="U19" i="14" s="1"/>
  <c r="S20" i="14"/>
  <c r="U20" i="14" s="1"/>
  <c r="S21" i="14"/>
  <c r="U21" i="14" s="1"/>
  <c r="S22" i="14"/>
  <c r="U22" i="14" s="1"/>
  <c r="S23" i="14"/>
  <c r="U23" i="14" s="1"/>
  <c r="S24" i="14"/>
  <c r="U24" i="14" s="1"/>
  <c r="S25" i="14"/>
  <c r="U25" i="14" s="1"/>
  <c r="S26" i="14"/>
  <c r="U26" i="14" s="1"/>
  <c r="S27" i="14"/>
  <c r="U27" i="14" s="1"/>
  <c r="S29" i="14"/>
  <c r="U29" i="14" s="1"/>
  <c r="S30" i="14"/>
  <c r="U30" i="14" s="1"/>
  <c r="S31" i="14"/>
  <c r="U31" i="14" s="1"/>
  <c r="S9" i="14"/>
  <c r="U9" i="14" s="1"/>
  <c r="V23" i="14" l="1"/>
  <c r="W23" i="14"/>
  <c r="V18" i="14"/>
  <c r="W18" i="14"/>
  <c r="V10" i="14"/>
  <c r="W10" i="14"/>
  <c r="V21" i="14"/>
  <c r="W21" i="14"/>
  <c r="W12" i="14"/>
  <c r="V12" i="14"/>
  <c r="W20" i="14"/>
  <c r="V20" i="14"/>
  <c r="W11" i="14"/>
  <c r="V11" i="14"/>
  <c r="W27" i="14"/>
  <c r="V27" i="14"/>
  <c r="V22" i="14"/>
  <c r="W22" i="14"/>
  <c r="V14" i="14"/>
  <c r="W14" i="14"/>
  <c r="W31" i="14"/>
  <c r="V31" i="14"/>
  <c r="V26" i="14"/>
  <c r="W26" i="14"/>
  <c r="V19" i="14"/>
  <c r="W19" i="14"/>
  <c r="V13" i="14"/>
  <c r="W13" i="14"/>
  <c r="V9" i="14"/>
  <c r="W9" i="14"/>
  <c r="W30" i="14"/>
  <c r="V30" i="14"/>
  <c r="V29" i="14"/>
  <c r="W29" i="14"/>
  <c r="W25" i="14"/>
  <c r="V25" i="14"/>
  <c r="V24" i="14"/>
  <c r="W24" i="14"/>
  <c r="W16" i="14"/>
  <c r="V17" i="14"/>
  <c r="W15" i="14"/>
  <c r="V8" i="14"/>
  <c r="W28" i="14"/>
  <c r="W7" i="14"/>
  <c r="H7" i="14"/>
  <c r="H31" i="14" l="1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AH128" i="20" l="1"/>
  <c r="AG128" i="20"/>
  <c r="V128" i="20"/>
  <c r="W128" i="20" s="1"/>
  <c r="X128" i="20" s="1"/>
  <c r="I128" i="20"/>
  <c r="AG127" i="20"/>
  <c r="V127" i="20"/>
  <c r="W127" i="20" s="1"/>
  <c r="X127" i="20" s="1"/>
  <c r="I127" i="20"/>
  <c r="AH126" i="20"/>
  <c r="AG126" i="20"/>
  <c r="V126" i="20"/>
  <c r="W126" i="20" s="1"/>
  <c r="X126" i="20" s="1"/>
  <c r="I126" i="20"/>
  <c r="AH125" i="20"/>
  <c r="AG125" i="20"/>
  <c r="V125" i="20"/>
  <c r="W125" i="20" s="1"/>
  <c r="X125" i="20" s="1"/>
  <c r="I125" i="20"/>
  <c r="AH124" i="20"/>
  <c r="AG124" i="20"/>
  <c r="V124" i="20"/>
  <c r="W124" i="20" s="1"/>
  <c r="X124" i="20" s="1"/>
  <c r="I124" i="20"/>
  <c r="AH123" i="20"/>
  <c r="AG123" i="20"/>
  <c r="V123" i="20"/>
  <c r="W123" i="20" s="1"/>
  <c r="X123" i="20" s="1"/>
  <c r="I123" i="20"/>
  <c r="AH122" i="20"/>
  <c r="AG122" i="20"/>
  <c r="V122" i="20"/>
  <c r="W122" i="20" s="1"/>
  <c r="X122" i="20" s="1"/>
  <c r="I122" i="20"/>
  <c r="AH121" i="20"/>
  <c r="AG121" i="20"/>
  <c r="V121" i="20"/>
  <c r="W121" i="20" s="1"/>
  <c r="X121" i="20" s="1"/>
  <c r="I121" i="20"/>
  <c r="AH120" i="20"/>
  <c r="AG120" i="20"/>
  <c r="V120" i="20"/>
  <c r="W120" i="20" s="1"/>
  <c r="X120" i="20" s="1"/>
  <c r="I120" i="20"/>
  <c r="AH119" i="20"/>
  <c r="AG119" i="20"/>
  <c r="V119" i="20"/>
  <c r="W119" i="20" s="1"/>
  <c r="X119" i="20" s="1"/>
  <c r="I119" i="20"/>
  <c r="AG118" i="20"/>
  <c r="V118" i="20"/>
  <c r="W118" i="20" s="1"/>
  <c r="X118" i="20" s="1"/>
  <c r="I118" i="20"/>
  <c r="AG117" i="20"/>
  <c r="V117" i="20"/>
  <c r="W117" i="20" s="1"/>
  <c r="X117" i="20" s="1"/>
  <c r="I117" i="20"/>
  <c r="AG116" i="20"/>
  <c r="V116" i="20"/>
  <c r="W116" i="20" s="1"/>
  <c r="X116" i="20" s="1"/>
  <c r="I116" i="20"/>
  <c r="AH115" i="20"/>
  <c r="AG115" i="20"/>
  <c r="V115" i="20"/>
  <c r="W115" i="20" s="1"/>
  <c r="X115" i="20" s="1"/>
  <c r="I115" i="20"/>
  <c r="AH114" i="20"/>
  <c r="AG114" i="20"/>
  <c r="V114" i="20"/>
  <c r="W114" i="20" s="1"/>
  <c r="X114" i="20" s="1"/>
  <c r="I114" i="20"/>
  <c r="AH113" i="20"/>
  <c r="AG113" i="20"/>
  <c r="V113" i="20"/>
  <c r="W113" i="20" s="1"/>
  <c r="X113" i="20" s="1"/>
  <c r="I113" i="20"/>
  <c r="AH112" i="20"/>
  <c r="AG112" i="20"/>
  <c r="V112" i="20"/>
  <c r="W112" i="20" s="1"/>
  <c r="X112" i="20" s="1"/>
  <c r="I112" i="20"/>
  <c r="AH111" i="20"/>
  <c r="AG111" i="20"/>
  <c r="V111" i="20"/>
  <c r="W111" i="20" s="1"/>
  <c r="X111" i="20" s="1"/>
  <c r="I111" i="20"/>
  <c r="AH110" i="20"/>
  <c r="AG110" i="20"/>
  <c r="V110" i="20"/>
  <c r="W110" i="20" s="1"/>
  <c r="X110" i="20" s="1"/>
  <c r="I110" i="20"/>
  <c r="AH109" i="20"/>
  <c r="AG109" i="20"/>
  <c r="V109" i="20"/>
  <c r="W109" i="20" s="1"/>
  <c r="X109" i="20" s="1"/>
  <c r="I109" i="20"/>
  <c r="AH108" i="20"/>
  <c r="V108" i="20"/>
  <c r="W108" i="20" s="1"/>
  <c r="X108" i="20" s="1"/>
  <c r="I108" i="20"/>
  <c r="AH107" i="20"/>
  <c r="AG107" i="20"/>
  <c r="V107" i="20"/>
  <c r="W107" i="20" s="1"/>
  <c r="X107" i="20" s="1"/>
  <c r="I107" i="20"/>
  <c r="AH106" i="20"/>
  <c r="AG106" i="20"/>
  <c r="V106" i="20"/>
  <c r="W106" i="20" s="1"/>
  <c r="X106" i="20" s="1"/>
  <c r="I106" i="20"/>
  <c r="AG105" i="20"/>
  <c r="V105" i="20"/>
  <c r="W105" i="20" s="1"/>
  <c r="X105" i="20" s="1"/>
  <c r="I105" i="20"/>
  <c r="AH104" i="20"/>
  <c r="V104" i="20"/>
  <c r="W104" i="20" s="1"/>
  <c r="X104" i="20" s="1"/>
  <c r="I104" i="20"/>
  <c r="AH103" i="20"/>
  <c r="AG103" i="20"/>
  <c r="V103" i="20"/>
  <c r="W103" i="20" s="1"/>
  <c r="X103" i="20" s="1"/>
  <c r="I103" i="20"/>
  <c r="AG102" i="20"/>
  <c r="W102" i="20"/>
  <c r="X102" i="20" s="1"/>
  <c r="I102" i="20"/>
  <c r="AH101" i="20"/>
  <c r="AG101" i="20"/>
  <c r="V101" i="20"/>
  <c r="W101" i="20" s="1"/>
  <c r="X101" i="20" s="1"/>
  <c r="I101" i="20"/>
  <c r="AH100" i="20"/>
  <c r="AG100" i="20"/>
  <c r="V100" i="20"/>
  <c r="W100" i="20" s="1"/>
  <c r="X100" i="20" s="1"/>
  <c r="I100" i="20"/>
  <c r="X99" i="20"/>
  <c r="I99" i="20"/>
  <c r="AH98" i="20"/>
  <c r="V98" i="20"/>
  <c r="W98" i="20" s="1"/>
  <c r="X98" i="20" s="1"/>
  <c r="I98" i="20"/>
  <c r="AH97" i="20"/>
  <c r="AG97" i="20"/>
  <c r="V97" i="20"/>
  <c r="W97" i="20" s="1"/>
  <c r="X97" i="20" s="1"/>
  <c r="I97" i="20"/>
  <c r="AG96" i="20"/>
  <c r="V96" i="20"/>
  <c r="W96" i="20" s="1"/>
  <c r="X96" i="20" s="1"/>
  <c r="I96" i="20"/>
  <c r="AG95" i="20"/>
  <c r="V95" i="20"/>
  <c r="W95" i="20" s="1"/>
  <c r="X95" i="20" s="1"/>
  <c r="I95" i="20"/>
  <c r="AH94" i="20"/>
  <c r="AG94" i="20"/>
  <c r="V94" i="20"/>
  <c r="W94" i="20" s="1"/>
  <c r="X94" i="20" s="1"/>
  <c r="I94" i="20"/>
  <c r="W93" i="20"/>
  <c r="X93" i="20" s="1"/>
  <c r="V93" i="20"/>
  <c r="I93" i="20"/>
  <c r="AH92" i="20"/>
  <c r="AG92" i="20"/>
  <c r="V92" i="20"/>
  <c r="W92" i="20" s="1"/>
  <c r="X92" i="20" s="1"/>
  <c r="I92" i="20"/>
  <c r="AH91" i="20"/>
  <c r="AG91" i="20"/>
  <c r="V91" i="20"/>
  <c r="W91" i="20" s="1"/>
  <c r="X91" i="20" s="1"/>
  <c r="I91" i="20"/>
  <c r="AH90" i="20"/>
  <c r="AG90" i="20"/>
  <c r="V90" i="20"/>
  <c r="W90" i="20" s="1"/>
  <c r="X90" i="20" s="1"/>
  <c r="I90" i="20"/>
  <c r="AG89" i="20"/>
  <c r="V89" i="20"/>
  <c r="W89" i="20" s="1"/>
  <c r="X89" i="20" s="1"/>
  <c r="I89" i="20"/>
  <c r="AH88" i="20"/>
  <c r="AG88" i="20"/>
  <c r="V88" i="20"/>
  <c r="W88" i="20" s="1"/>
  <c r="X88" i="20" s="1"/>
  <c r="I88" i="20"/>
  <c r="AH87" i="20"/>
  <c r="V87" i="20"/>
  <c r="W87" i="20" s="1"/>
  <c r="X87" i="20" s="1"/>
  <c r="I87" i="20"/>
  <c r="AH86" i="20"/>
  <c r="AG86" i="20"/>
  <c r="V86" i="20"/>
  <c r="W86" i="20" s="1"/>
  <c r="X86" i="20" s="1"/>
  <c r="I86" i="20"/>
  <c r="AG85" i="20"/>
  <c r="V85" i="20"/>
  <c r="W85" i="20" s="1"/>
  <c r="X85" i="20" s="1"/>
  <c r="I85" i="20"/>
  <c r="AH84" i="20"/>
  <c r="AG84" i="20"/>
  <c r="W84" i="20"/>
  <c r="X84" i="20" s="1"/>
  <c r="V84" i="20"/>
  <c r="I84" i="20"/>
  <c r="AH83" i="20"/>
  <c r="AG83" i="20"/>
  <c r="V83" i="20"/>
  <c r="W83" i="20" s="1"/>
  <c r="X83" i="20" s="1"/>
  <c r="I83" i="20"/>
  <c r="AH82" i="20"/>
  <c r="AG82" i="20"/>
  <c r="V82" i="20"/>
  <c r="W82" i="20" s="1"/>
  <c r="X82" i="20" s="1"/>
  <c r="I82" i="20"/>
  <c r="AH81" i="20"/>
  <c r="AG81" i="20"/>
  <c r="V81" i="20"/>
  <c r="W81" i="20" s="1"/>
  <c r="X81" i="20" s="1"/>
  <c r="I81" i="20"/>
  <c r="AG80" i="20"/>
  <c r="V80" i="20"/>
  <c r="W80" i="20" s="1"/>
  <c r="X80" i="20" s="1"/>
  <c r="AH79" i="20"/>
  <c r="AG79" i="20"/>
  <c r="V79" i="20"/>
  <c r="W79" i="20" s="1"/>
  <c r="X79" i="20" s="1"/>
  <c r="I79" i="20"/>
  <c r="AG78" i="20"/>
  <c r="V78" i="20"/>
  <c r="W78" i="20" s="1"/>
  <c r="X78" i="20" s="1"/>
  <c r="I78" i="20"/>
  <c r="AH77" i="20"/>
  <c r="AG77" i="20"/>
  <c r="V77" i="20"/>
  <c r="W77" i="20" s="1"/>
  <c r="X77" i="20" s="1"/>
  <c r="I77" i="20"/>
  <c r="AG76" i="20"/>
  <c r="V76" i="20"/>
  <c r="W76" i="20" s="1"/>
  <c r="X76" i="20" s="1"/>
  <c r="I76" i="20"/>
  <c r="AH75" i="20"/>
  <c r="AG75" i="20"/>
  <c r="V75" i="20"/>
  <c r="W75" i="20" s="1"/>
  <c r="X75" i="20" s="1"/>
  <c r="I75" i="20"/>
  <c r="AH74" i="20"/>
  <c r="AG74" i="20"/>
  <c r="V74" i="20"/>
  <c r="W74" i="20" s="1"/>
  <c r="X74" i="20" s="1"/>
  <c r="I74" i="20"/>
  <c r="AH73" i="20"/>
  <c r="AG73" i="20"/>
  <c r="V73" i="20"/>
  <c r="W73" i="20" s="1"/>
  <c r="X73" i="20" s="1"/>
  <c r="I73" i="20"/>
  <c r="AH72" i="20"/>
  <c r="AG72" i="20"/>
  <c r="V72" i="20"/>
  <c r="W72" i="20" s="1"/>
  <c r="X72" i="20" s="1"/>
  <c r="I72" i="20"/>
  <c r="AH71" i="20"/>
  <c r="AG71" i="20"/>
  <c r="V71" i="20"/>
  <c r="W71" i="20" s="1"/>
  <c r="X71" i="20" s="1"/>
  <c r="I71" i="20"/>
  <c r="AH70" i="20"/>
  <c r="AG70" i="20"/>
  <c r="V70" i="20"/>
  <c r="W70" i="20" s="1"/>
  <c r="X70" i="20" s="1"/>
  <c r="I70" i="20"/>
  <c r="AH69" i="20"/>
  <c r="AG69" i="20"/>
  <c r="V69" i="20"/>
  <c r="W69" i="20" s="1"/>
  <c r="X69" i="20" s="1"/>
  <c r="I69" i="20"/>
  <c r="AH68" i="20"/>
  <c r="AG68" i="20"/>
  <c r="V68" i="20"/>
  <c r="W68" i="20" s="1"/>
  <c r="X68" i="20" s="1"/>
  <c r="I68" i="20"/>
  <c r="AH67" i="20"/>
  <c r="AG67" i="20"/>
  <c r="V67" i="20"/>
  <c r="W67" i="20" s="1"/>
  <c r="X67" i="20" s="1"/>
  <c r="I67" i="20"/>
  <c r="AH66" i="20"/>
  <c r="AG66" i="20"/>
  <c r="V66" i="20"/>
  <c r="W66" i="20" s="1"/>
  <c r="X66" i="20" s="1"/>
  <c r="I66" i="20"/>
  <c r="AH65" i="20"/>
  <c r="AG65" i="20"/>
  <c r="V65" i="20"/>
  <c r="W65" i="20" s="1"/>
  <c r="X65" i="20" s="1"/>
  <c r="I65" i="20"/>
  <c r="AH64" i="20"/>
  <c r="AG64" i="20"/>
  <c r="V64" i="20"/>
  <c r="W64" i="20" s="1"/>
  <c r="X64" i="20" s="1"/>
  <c r="I64" i="20"/>
  <c r="AG63" i="20"/>
  <c r="V63" i="20"/>
  <c r="W63" i="20" s="1"/>
  <c r="X63" i="20" s="1"/>
  <c r="I63" i="20"/>
  <c r="AH62" i="20"/>
  <c r="AG62" i="20"/>
  <c r="V62" i="20"/>
  <c r="W62" i="20" s="1"/>
  <c r="X62" i="20" s="1"/>
  <c r="I62" i="20"/>
  <c r="AH61" i="20"/>
  <c r="AG61" i="20"/>
  <c r="V61" i="20"/>
  <c r="W61" i="20" s="1"/>
  <c r="X61" i="20" s="1"/>
  <c r="I61" i="20"/>
  <c r="AH60" i="20"/>
  <c r="AG60" i="20"/>
  <c r="V60" i="20"/>
  <c r="W60" i="20" s="1"/>
  <c r="X60" i="20" s="1"/>
  <c r="I60" i="20"/>
  <c r="AH59" i="20"/>
  <c r="AG59" i="20"/>
  <c r="V59" i="20"/>
  <c r="W59" i="20" s="1"/>
  <c r="X59" i="20" s="1"/>
  <c r="I59" i="20"/>
  <c r="AH58" i="20"/>
  <c r="AG58" i="20"/>
  <c r="V58" i="20"/>
  <c r="W58" i="20" s="1"/>
  <c r="X58" i="20" s="1"/>
  <c r="I58" i="20"/>
  <c r="AH57" i="20"/>
  <c r="AG57" i="20"/>
  <c r="V57" i="20"/>
  <c r="W57" i="20" s="1"/>
  <c r="X57" i="20" s="1"/>
  <c r="I57" i="20"/>
  <c r="AH56" i="20"/>
  <c r="AG56" i="20"/>
  <c r="V56" i="20"/>
  <c r="W56" i="20" s="1"/>
  <c r="X56" i="20" s="1"/>
  <c r="I56" i="20"/>
  <c r="AH55" i="20"/>
  <c r="AG55" i="20"/>
  <c r="V55" i="20"/>
  <c r="W55" i="20" s="1"/>
  <c r="X55" i="20" s="1"/>
  <c r="I55" i="20"/>
  <c r="AG54" i="20"/>
  <c r="V54" i="20"/>
  <c r="W54" i="20" s="1"/>
  <c r="X54" i="20" s="1"/>
  <c r="I54" i="20"/>
  <c r="AH53" i="20"/>
  <c r="AG53" i="20"/>
  <c r="V53" i="20"/>
  <c r="W53" i="20" s="1"/>
  <c r="X53" i="20" s="1"/>
  <c r="I53" i="20"/>
  <c r="AG52" i="20"/>
  <c r="V52" i="20"/>
  <c r="W52" i="20" s="1"/>
  <c r="X52" i="20" s="1"/>
  <c r="I52" i="20"/>
  <c r="AH51" i="20"/>
  <c r="AG51" i="20"/>
  <c r="V51" i="20"/>
  <c r="W51" i="20" s="1"/>
  <c r="X51" i="20" s="1"/>
  <c r="I51" i="20"/>
  <c r="AG50" i="20"/>
  <c r="V50" i="20"/>
  <c r="W50" i="20" s="1"/>
  <c r="X50" i="20" s="1"/>
  <c r="I50" i="20"/>
  <c r="AH49" i="20"/>
  <c r="AG49" i="20"/>
  <c r="V49" i="20"/>
  <c r="W49" i="20" s="1"/>
  <c r="X49" i="20" s="1"/>
  <c r="I49" i="20"/>
  <c r="AH48" i="20"/>
  <c r="AG48" i="20"/>
  <c r="V48" i="20"/>
  <c r="W48" i="20" s="1"/>
  <c r="X48" i="20" s="1"/>
  <c r="I48" i="20"/>
  <c r="AG47" i="20"/>
  <c r="W47" i="20"/>
  <c r="X47" i="20" s="1"/>
  <c r="I47" i="20"/>
  <c r="AH46" i="20"/>
  <c r="AG46" i="20"/>
  <c r="V46" i="20"/>
  <c r="W46" i="20" s="1"/>
  <c r="X46" i="20" s="1"/>
  <c r="I46" i="20"/>
  <c r="AH45" i="20"/>
  <c r="AG45" i="20"/>
  <c r="V45" i="20"/>
  <c r="W45" i="20" s="1"/>
  <c r="X45" i="20" s="1"/>
  <c r="I45" i="20"/>
  <c r="AH44" i="20"/>
  <c r="AG44" i="20"/>
  <c r="V44" i="20"/>
  <c r="W44" i="20" s="1"/>
  <c r="X44" i="20" s="1"/>
  <c r="I44" i="20"/>
  <c r="AH43" i="20"/>
  <c r="AG43" i="20"/>
  <c r="V43" i="20"/>
  <c r="W43" i="20" s="1"/>
  <c r="X43" i="20" s="1"/>
  <c r="I43" i="20"/>
  <c r="AH42" i="20"/>
  <c r="AG42" i="20"/>
  <c r="V42" i="20"/>
  <c r="W42" i="20" s="1"/>
  <c r="X42" i="20" s="1"/>
  <c r="I42" i="20"/>
  <c r="AH41" i="20"/>
  <c r="AG41" i="20"/>
  <c r="V41" i="20"/>
  <c r="W41" i="20" s="1"/>
  <c r="X41" i="20" s="1"/>
  <c r="I41" i="20"/>
  <c r="AH40" i="20"/>
  <c r="AG40" i="20"/>
  <c r="V40" i="20"/>
  <c r="W40" i="20" s="1"/>
  <c r="X40" i="20" s="1"/>
  <c r="I40" i="20"/>
  <c r="AH39" i="20"/>
  <c r="AG39" i="20"/>
  <c r="V39" i="20"/>
  <c r="W39" i="20" s="1"/>
  <c r="X39" i="20" s="1"/>
  <c r="I39" i="20"/>
  <c r="AG38" i="20"/>
  <c r="V38" i="20"/>
  <c r="W38" i="20" s="1"/>
  <c r="X38" i="20" s="1"/>
  <c r="I38" i="20"/>
  <c r="AH37" i="20"/>
  <c r="AG37" i="20"/>
  <c r="V37" i="20"/>
  <c r="W37" i="20" s="1"/>
  <c r="X37" i="20" s="1"/>
  <c r="I37" i="20"/>
  <c r="V36" i="20"/>
  <c r="W36" i="20" s="1"/>
  <c r="X36" i="20" s="1"/>
  <c r="I36" i="20"/>
  <c r="AH35" i="20"/>
  <c r="V35" i="20"/>
  <c r="W35" i="20" s="1"/>
  <c r="X35" i="20" s="1"/>
  <c r="I35" i="20"/>
  <c r="AH34" i="20"/>
  <c r="AG34" i="20"/>
  <c r="V34" i="20"/>
  <c r="W34" i="20" s="1"/>
  <c r="X34" i="20" s="1"/>
  <c r="I34" i="20"/>
  <c r="AH33" i="20"/>
  <c r="AG33" i="20"/>
  <c r="V33" i="20"/>
  <c r="W33" i="20" s="1"/>
  <c r="X33" i="20" s="1"/>
  <c r="I33" i="20"/>
  <c r="AH32" i="20"/>
  <c r="AG32" i="20"/>
  <c r="V32" i="20"/>
  <c r="W32" i="20" s="1"/>
  <c r="X32" i="20" s="1"/>
  <c r="I32" i="20"/>
  <c r="AH31" i="20"/>
  <c r="AG31" i="20"/>
  <c r="V31" i="20"/>
  <c r="W31" i="20" s="1"/>
  <c r="X31" i="20" s="1"/>
  <c r="I31" i="20"/>
  <c r="AH30" i="20"/>
  <c r="AG30" i="20"/>
  <c r="V30" i="20"/>
  <c r="W30" i="20" s="1"/>
  <c r="X30" i="20" s="1"/>
  <c r="I30" i="20"/>
  <c r="AG29" i="20"/>
  <c r="X29" i="20"/>
  <c r="I29" i="20"/>
  <c r="AH28" i="20"/>
  <c r="AG28" i="20"/>
  <c r="V28" i="20"/>
  <c r="W28" i="20" s="1"/>
  <c r="X28" i="20" s="1"/>
  <c r="I28" i="20"/>
  <c r="AH27" i="20"/>
  <c r="AG27" i="20"/>
  <c r="V27" i="20"/>
  <c r="W27" i="20" s="1"/>
  <c r="X27" i="20" s="1"/>
  <c r="I27" i="20"/>
  <c r="AH26" i="20"/>
  <c r="AG26" i="20"/>
  <c r="V26" i="20"/>
  <c r="W26" i="20" s="1"/>
  <c r="X26" i="20" s="1"/>
  <c r="I26" i="20"/>
  <c r="AH25" i="20"/>
  <c r="AG25" i="20"/>
  <c r="V25" i="20"/>
  <c r="W25" i="20" s="1"/>
  <c r="X25" i="20" s="1"/>
  <c r="I25" i="20"/>
  <c r="AH24" i="20"/>
  <c r="V24" i="20"/>
  <c r="W24" i="20" s="1"/>
  <c r="X24" i="20" s="1"/>
  <c r="I24" i="20"/>
  <c r="AH23" i="20"/>
  <c r="V23" i="20"/>
  <c r="W23" i="20" s="1"/>
  <c r="X23" i="20" s="1"/>
  <c r="I23" i="20"/>
  <c r="AH22" i="20"/>
  <c r="AG22" i="20"/>
  <c r="V22" i="20"/>
  <c r="W22" i="20" s="1"/>
  <c r="X22" i="20" s="1"/>
  <c r="I22" i="20"/>
  <c r="AH21" i="20"/>
  <c r="AG21" i="20"/>
  <c r="V21" i="20"/>
  <c r="W21" i="20" s="1"/>
  <c r="X21" i="20" s="1"/>
  <c r="I21" i="20"/>
  <c r="AH20" i="20"/>
  <c r="AG20" i="20"/>
  <c r="V20" i="20"/>
  <c r="W20" i="20" s="1"/>
  <c r="X20" i="20" s="1"/>
  <c r="I20" i="20"/>
  <c r="AH19" i="20"/>
  <c r="AG19" i="20"/>
  <c r="V19" i="20"/>
  <c r="W19" i="20" s="1"/>
  <c r="X19" i="20" s="1"/>
  <c r="I19" i="20"/>
  <c r="AH18" i="20"/>
  <c r="AG18" i="20"/>
  <c r="V18" i="20"/>
  <c r="W18" i="20" s="1"/>
  <c r="X18" i="20" s="1"/>
  <c r="I18" i="20"/>
  <c r="AH17" i="20"/>
  <c r="AG17" i="20"/>
  <c r="V17" i="20"/>
  <c r="W17" i="20" s="1"/>
  <c r="X17" i="20" s="1"/>
  <c r="I17" i="20"/>
  <c r="AH16" i="20"/>
  <c r="AG16" i="20"/>
  <c r="V16" i="20"/>
  <c r="W16" i="20" s="1"/>
  <c r="X16" i="20" s="1"/>
  <c r="I16" i="20"/>
  <c r="AG15" i="20"/>
  <c r="V15" i="20"/>
  <c r="W15" i="20" s="1"/>
  <c r="X15" i="20" s="1"/>
  <c r="I15" i="20"/>
  <c r="AG14" i="20"/>
  <c r="V14" i="20"/>
  <c r="W14" i="20" s="1"/>
  <c r="X14" i="20" s="1"/>
  <c r="I14" i="20"/>
  <c r="AH13" i="20"/>
  <c r="AG13" i="20"/>
  <c r="V13" i="20"/>
  <c r="W13" i="20" s="1"/>
  <c r="X13" i="20" s="1"/>
  <c r="I13" i="20"/>
  <c r="AH12" i="20"/>
  <c r="AG12" i="20"/>
  <c r="V12" i="20"/>
  <c r="W12" i="20" s="1"/>
  <c r="X12" i="20" s="1"/>
  <c r="I12" i="20"/>
  <c r="AH11" i="20"/>
  <c r="V11" i="20"/>
  <c r="W11" i="20" s="1"/>
  <c r="X11" i="20" s="1"/>
  <c r="I11" i="20"/>
  <c r="AH10" i="20"/>
  <c r="AG10" i="20"/>
  <c r="V10" i="20"/>
  <c r="W10" i="20" s="1"/>
  <c r="X10" i="20" s="1"/>
  <c r="I10" i="20"/>
  <c r="V9" i="20"/>
  <c r="W9" i="20" s="1"/>
  <c r="X9" i="20" s="1"/>
  <c r="I9" i="20"/>
  <c r="J21" i="13" l="1"/>
  <c r="J20" i="13"/>
  <c r="J19" i="13"/>
  <c r="J18" i="13"/>
  <c r="J17" i="13"/>
  <c r="J16" i="13"/>
  <c r="J15" i="13"/>
  <c r="J14" i="13"/>
  <c r="J13" i="13"/>
  <c r="AG134" i="18" l="1"/>
  <c r="W134" i="18"/>
  <c r="X134" i="18" s="1"/>
  <c r="AG133" i="18"/>
  <c r="W133" i="18"/>
  <c r="X133" i="18" s="1"/>
  <c r="AG132" i="18"/>
  <c r="W132" i="18"/>
  <c r="X132" i="18" s="1"/>
  <c r="AG131" i="18"/>
  <c r="W131" i="18"/>
  <c r="X131" i="18" s="1"/>
  <c r="AG130" i="18"/>
  <c r="V130" i="18"/>
  <c r="W130" i="18" s="1"/>
  <c r="X130" i="18" s="1"/>
  <c r="I130" i="18"/>
  <c r="AH129" i="18"/>
  <c r="AG129" i="18"/>
  <c r="V129" i="18"/>
  <c r="W129" i="18" s="1"/>
  <c r="X129" i="18" s="1"/>
  <c r="I129" i="18"/>
  <c r="AH128" i="18"/>
  <c r="AG128" i="18"/>
  <c r="V128" i="18"/>
  <c r="W128" i="18" s="1"/>
  <c r="X128" i="18" s="1"/>
  <c r="I128" i="18"/>
  <c r="AH127" i="18"/>
  <c r="AG127" i="18"/>
  <c r="V127" i="18"/>
  <c r="W127" i="18" s="1"/>
  <c r="X127" i="18" s="1"/>
  <c r="I127" i="18"/>
  <c r="AH126" i="18"/>
  <c r="AG126" i="18"/>
  <c r="V126" i="18"/>
  <c r="W126" i="18" s="1"/>
  <c r="X126" i="18" s="1"/>
  <c r="I126" i="18"/>
  <c r="AH125" i="18"/>
  <c r="AG125" i="18"/>
  <c r="V125" i="18"/>
  <c r="W125" i="18" s="1"/>
  <c r="X125" i="18" s="1"/>
  <c r="I125" i="18"/>
  <c r="AH124" i="18"/>
  <c r="AG124" i="18"/>
  <c r="V124" i="18"/>
  <c r="W124" i="18" s="1"/>
  <c r="X124" i="18" s="1"/>
  <c r="I124" i="18"/>
  <c r="AH123" i="18"/>
  <c r="AG123" i="18"/>
  <c r="V123" i="18"/>
  <c r="W123" i="18" s="1"/>
  <c r="X123" i="18" s="1"/>
  <c r="I123" i="18"/>
  <c r="AH122" i="18"/>
  <c r="AG122" i="18"/>
  <c r="V122" i="18"/>
  <c r="W122" i="18" s="1"/>
  <c r="X122" i="18" s="1"/>
  <c r="I122" i="18"/>
  <c r="AH121" i="18"/>
  <c r="AG121" i="18"/>
  <c r="V121" i="18"/>
  <c r="W121" i="18" s="1"/>
  <c r="X121" i="18" s="1"/>
  <c r="I121" i="18"/>
  <c r="AH120" i="18"/>
  <c r="AG120" i="18"/>
  <c r="V120" i="18"/>
  <c r="W120" i="18" s="1"/>
  <c r="X120" i="18" s="1"/>
  <c r="I120" i="18"/>
  <c r="AG119" i="18"/>
  <c r="V119" i="18"/>
  <c r="W119" i="18" s="1"/>
  <c r="X119" i="18" s="1"/>
  <c r="I119" i="18"/>
  <c r="AH118" i="18"/>
  <c r="AG118" i="18"/>
  <c r="V118" i="18"/>
  <c r="W118" i="18" s="1"/>
  <c r="X118" i="18" s="1"/>
  <c r="I118" i="18"/>
  <c r="AH117" i="18"/>
  <c r="AG117" i="18"/>
  <c r="V117" i="18"/>
  <c r="W117" i="18" s="1"/>
  <c r="X117" i="18" s="1"/>
  <c r="I117" i="18"/>
  <c r="AH116" i="18"/>
  <c r="AG116" i="18"/>
  <c r="V116" i="18"/>
  <c r="W116" i="18" s="1"/>
  <c r="X116" i="18" s="1"/>
  <c r="I116" i="18"/>
  <c r="AH115" i="18"/>
  <c r="AG115" i="18"/>
  <c r="V115" i="18"/>
  <c r="W115" i="18" s="1"/>
  <c r="X115" i="18" s="1"/>
  <c r="I115" i="18"/>
  <c r="AH114" i="18"/>
  <c r="AG114" i="18"/>
  <c r="V114" i="18"/>
  <c r="W114" i="18" s="1"/>
  <c r="X114" i="18" s="1"/>
  <c r="I114" i="18"/>
  <c r="AH113" i="18"/>
  <c r="AG113" i="18"/>
  <c r="V113" i="18"/>
  <c r="W113" i="18" s="1"/>
  <c r="X113" i="18" s="1"/>
  <c r="I113" i="18"/>
  <c r="AH112" i="18"/>
  <c r="AG112" i="18"/>
  <c r="V112" i="18"/>
  <c r="W112" i="18" s="1"/>
  <c r="X112" i="18" s="1"/>
  <c r="I112" i="18"/>
  <c r="V111" i="18"/>
  <c r="W111" i="18" s="1"/>
  <c r="X111" i="18" s="1"/>
  <c r="I111" i="18"/>
  <c r="AH110" i="18"/>
  <c r="V110" i="18"/>
  <c r="W110" i="18" s="1"/>
  <c r="X110" i="18" s="1"/>
  <c r="I110" i="18"/>
  <c r="AH109" i="18"/>
  <c r="AG109" i="18"/>
  <c r="V109" i="18"/>
  <c r="W109" i="18" s="1"/>
  <c r="X109" i="18" s="1"/>
  <c r="I109" i="18"/>
  <c r="AH108" i="18"/>
  <c r="AG108" i="18"/>
  <c r="V108" i="18"/>
  <c r="W108" i="18" s="1"/>
  <c r="X108" i="18" s="1"/>
  <c r="I108" i="18"/>
  <c r="AH107" i="18"/>
  <c r="V107" i="18"/>
  <c r="W107" i="18" s="1"/>
  <c r="X107" i="18" s="1"/>
  <c r="I107" i="18"/>
  <c r="AG106" i="18"/>
  <c r="V106" i="18"/>
  <c r="W106" i="18" s="1"/>
  <c r="X106" i="18" s="1"/>
  <c r="I106" i="18"/>
  <c r="AH105" i="18"/>
  <c r="AG105" i="18"/>
  <c r="V105" i="18"/>
  <c r="W105" i="18" s="1"/>
  <c r="X105" i="18" s="1"/>
  <c r="I105" i="18"/>
  <c r="AH104" i="18"/>
  <c r="AG104" i="18"/>
  <c r="V104" i="18"/>
  <c r="W104" i="18" s="1"/>
  <c r="X104" i="18" s="1"/>
  <c r="I104" i="18"/>
  <c r="AH103" i="18"/>
  <c r="AG103" i="18"/>
  <c r="V103" i="18"/>
  <c r="W103" i="18" s="1"/>
  <c r="X103" i="18" s="1"/>
  <c r="I103" i="18"/>
  <c r="W102" i="18"/>
  <c r="X102" i="18" s="1"/>
  <c r="V102" i="18"/>
  <c r="I102" i="18"/>
  <c r="AH101" i="18"/>
  <c r="AG101" i="18"/>
  <c r="V101" i="18"/>
  <c r="W101" i="18" s="1"/>
  <c r="X101" i="18" s="1"/>
  <c r="I101" i="18"/>
  <c r="AH100" i="18"/>
  <c r="AG100" i="18"/>
  <c r="V100" i="18"/>
  <c r="W100" i="18" s="1"/>
  <c r="X100" i="18" s="1"/>
  <c r="I100" i="18"/>
  <c r="AH99" i="18"/>
  <c r="AG99" i="18"/>
  <c r="V99" i="18"/>
  <c r="W99" i="18" s="1"/>
  <c r="X99" i="18" s="1"/>
  <c r="I99" i="18"/>
  <c r="AH98" i="18"/>
  <c r="V98" i="18"/>
  <c r="W98" i="18" s="1"/>
  <c r="X98" i="18" s="1"/>
  <c r="I98" i="18"/>
  <c r="AH97" i="18"/>
  <c r="AG97" i="18"/>
  <c r="V97" i="18"/>
  <c r="W97" i="18" s="1"/>
  <c r="X97" i="18" s="1"/>
  <c r="I97" i="18"/>
  <c r="AG96" i="18"/>
  <c r="V96" i="18"/>
  <c r="W96" i="18" s="1"/>
  <c r="X96" i="18" s="1"/>
  <c r="I96" i="18"/>
  <c r="AH95" i="18"/>
  <c r="AG95" i="18"/>
  <c r="V95" i="18"/>
  <c r="W95" i="18" s="1"/>
  <c r="X95" i="18" s="1"/>
  <c r="I95" i="18"/>
  <c r="AH94" i="18"/>
  <c r="AG94" i="18"/>
  <c r="V94" i="18"/>
  <c r="W94" i="18" s="1"/>
  <c r="X94" i="18" s="1"/>
  <c r="I94" i="18"/>
  <c r="AH93" i="18"/>
  <c r="AG93" i="18"/>
  <c r="V93" i="18"/>
  <c r="W93" i="18" s="1"/>
  <c r="X93" i="18" s="1"/>
  <c r="I93" i="18"/>
  <c r="W92" i="18"/>
  <c r="X92" i="18" s="1"/>
  <c r="V92" i="18"/>
  <c r="I92" i="18"/>
  <c r="AH91" i="18"/>
  <c r="AG91" i="18"/>
  <c r="V91" i="18"/>
  <c r="W91" i="18" s="1"/>
  <c r="X91" i="18" s="1"/>
  <c r="I91" i="18"/>
  <c r="AG90" i="18"/>
  <c r="V90" i="18"/>
  <c r="W90" i="18" s="1"/>
  <c r="X90" i="18" s="1"/>
  <c r="I90" i="18"/>
  <c r="AH89" i="18"/>
  <c r="AG89" i="18"/>
  <c r="V89" i="18"/>
  <c r="W89" i="18" s="1"/>
  <c r="X89" i="18" s="1"/>
  <c r="I89" i="18"/>
  <c r="AH88" i="18"/>
  <c r="V88" i="18"/>
  <c r="W88" i="18" s="1"/>
  <c r="X88" i="18" s="1"/>
  <c r="I88" i="18"/>
  <c r="AH87" i="18"/>
  <c r="AG87" i="18"/>
  <c r="V87" i="18"/>
  <c r="W87" i="18" s="1"/>
  <c r="X87" i="18" s="1"/>
  <c r="I87" i="18"/>
  <c r="AG86" i="18"/>
  <c r="V86" i="18"/>
  <c r="W86" i="18" s="1"/>
  <c r="X86" i="18" s="1"/>
  <c r="I86" i="18"/>
  <c r="AH85" i="18"/>
  <c r="AG85" i="18"/>
  <c r="W85" i="18"/>
  <c r="X85" i="18" s="1"/>
  <c r="V85" i="18"/>
  <c r="I85" i="18"/>
  <c r="AH84" i="18"/>
  <c r="AG84" i="18"/>
  <c r="V84" i="18"/>
  <c r="W84" i="18" s="1"/>
  <c r="X84" i="18" s="1"/>
  <c r="I84" i="18"/>
  <c r="AH83" i="18"/>
  <c r="AG83" i="18"/>
  <c r="V83" i="18"/>
  <c r="W83" i="18" s="1"/>
  <c r="X83" i="18" s="1"/>
  <c r="I83" i="18"/>
  <c r="AH82" i="18"/>
  <c r="AG82" i="18"/>
  <c r="V82" i="18"/>
  <c r="W82" i="18" s="1"/>
  <c r="X82" i="18" s="1"/>
  <c r="I82" i="18"/>
  <c r="AH81" i="18"/>
  <c r="AG81" i="18"/>
  <c r="V81" i="18"/>
  <c r="W81" i="18" s="1"/>
  <c r="X81" i="18" s="1"/>
  <c r="I81" i="18"/>
  <c r="AH80" i="18"/>
  <c r="AG80" i="18"/>
  <c r="V80" i="18"/>
  <c r="W80" i="18" s="1"/>
  <c r="X80" i="18" s="1"/>
  <c r="I80" i="18"/>
  <c r="AG79" i="18"/>
  <c r="V79" i="18"/>
  <c r="W79" i="18" s="1"/>
  <c r="X79" i="18" s="1"/>
  <c r="I79" i="18"/>
  <c r="AH78" i="18"/>
  <c r="AG78" i="18"/>
  <c r="V78" i="18"/>
  <c r="W78" i="18" s="1"/>
  <c r="X78" i="18" s="1"/>
  <c r="I78" i="18"/>
  <c r="AH77" i="18"/>
  <c r="AG77" i="18"/>
  <c r="V77" i="18"/>
  <c r="W77" i="18" s="1"/>
  <c r="X77" i="18" s="1"/>
  <c r="I77" i="18"/>
  <c r="AH76" i="18"/>
  <c r="AG76" i="18"/>
  <c r="V76" i="18"/>
  <c r="W76" i="18" s="1"/>
  <c r="X76" i="18" s="1"/>
  <c r="I76" i="18"/>
  <c r="AH75" i="18"/>
  <c r="AG75" i="18"/>
  <c r="V75" i="18"/>
  <c r="W75" i="18" s="1"/>
  <c r="X75" i="18" s="1"/>
  <c r="I75" i="18"/>
  <c r="AH74" i="18"/>
  <c r="AG74" i="18"/>
  <c r="V74" i="18"/>
  <c r="W74" i="18" s="1"/>
  <c r="X74" i="18" s="1"/>
  <c r="I74" i="18"/>
  <c r="AH73" i="18"/>
  <c r="AG73" i="18"/>
  <c r="V73" i="18"/>
  <c r="W73" i="18" s="1"/>
  <c r="X73" i="18" s="1"/>
  <c r="I73" i="18"/>
  <c r="AH72" i="18"/>
  <c r="AG72" i="18"/>
  <c r="V72" i="18"/>
  <c r="W72" i="18" s="1"/>
  <c r="X72" i="18" s="1"/>
  <c r="I72" i="18"/>
  <c r="AH71" i="18"/>
  <c r="AG71" i="18"/>
  <c r="V71" i="18"/>
  <c r="W71" i="18" s="1"/>
  <c r="X71" i="18" s="1"/>
  <c r="I71" i="18"/>
  <c r="AH70" i="18"/>
  <c r="AG70" i="18"/>
  <c r="V70" i="18"/>
  <c r="W70" i="18" s="1"/>
  <c r="X70" i="18" s="1"/>
  <c r="I70" i="18"/>
  <c r="AH69" i="18"/>
  <c r="AG69" i="18"/>
  <c r="V69" i="18"/>
  <c r="W69" i="18" s="1"/>
  <c r="X69" i="18" s="1"/>
  <c r="I69" i="18"/>
  <c r="AH68" i="18"/>
  <c r="AG68" i="18"/>
  <c r="V68" i="18"/>
  <c r="W68" i="18" s="1"/>
  <c r="X68" i="18" s="1"/>
  <c r="I68" i="18"/>
  <c r="AH67" i="18"/>
  <c r="AG67" i="18"/>
  <c r="V67" i="18"/>
  <c r="W67" i="18" s="1"/>
  <c r="X67" i="18" s="1"/>
  <c r="I67" i="18"/>
  <c r="AH66" i="18"/>
  <c r="AG66" i="18"/>
  <c r="V66" i="18"/>
  <c r="W66" i="18" s="1"/>
  <c r="X66" i="18" s="1"/>
  <c r="I66" i="18"/>
  <c r="AH65" i="18"/>
  <c r="AG65" i="18"/>
  <c r="V65" i="18"/>
  <c r="W65" i="18" s="1"/>
  <c r="X65" i="18" s="1"/>
  <c r="I65" i="18"/>
  <c r="W64" i="18"/>
  <c r="X64" i="18" s="1"/>
  <c r="V64" i="18"/>
  <c r="I64" i="18"/>
  <c r="AH63" i="18"/>
  <c r="AG63" i="18"/>
  <c r="V63" i="18"/>
  <c r="W63" i="18" s="1"/>
  <c r="X63" i="18" s="1"/>
  <c r="I63" i="18"/>
  <c r="AH62" i="18"/>
  <c r="AG62" i="18"/>
  <c r="V62" i="18"/>
  <c r="W62" i="18" s="1"/>
  <c r="X62" i="18" s="1"/>
  <c r="I62" i="18"/>
  <c r="AH61" i="18"/>
  <c r="AG61" i="18"/>
  <c r="V61" i="18"/>
  <c r="W61" i="18" s="1"/>
  <c r="X61" i="18" s="1"/>
  <c r="I61" i="18"/>
  <c r="AH60" i="18"/>
  <c r="AG60" i="18"/>
  <c r="V60" i="18"/>
  <c r="W60" i="18" s="1"/>
  <c r="X60" i="18" s="1"/>
  <c r="I60" i="18"/>
  <c r="AH59" i="18"/>
  <c r="AG59" i="18"/>
  <c r="V59" i="18"/>
  <c r="W59" i="18" s="1"/>
  <c r="X59" i="18" s="1"/>
  <c r="I59" i="18"/>
  <c r="AH58" i="18"/>
  <c r="AG58" i="18"/>
  <c r="V58" i="18"/>
  <c r="W58" i="18" s="1"/>
  <c r="X58" i="18" s="1"/>
  <c r="I58" i="18"/>
  <c r="AH57" i="18"/>
  <c r="AG57" i="18"/>
  <c r="V57" i="18"/>
  <c r="W57" i="18" s="1"/>
  <c r="X57" i="18" s="1"/>
  <c r="I57" i="18"/>
  <c r="AH56" i="18"/>
  <c r="AG56" i="18"/>
  <c r="V56" i="18"/>
  <c r="W56" i="18" s="1"/>
  <c r="X56" i="18" s="1"/>
  <c r="I56" i="18"/>
  <c r="AH55" i="18"/>
  <c r="AG55" i="18"/>
  <c r="V55" i="18"/>
  <c r="W55" i="18" s="1"/>
  <c r="X55" i="18" s="1"/>
  <c r="I55" i="18"/>
  <c r="AH54" i="18"/>
  <c r="AG54" i="18"/>
  <c r="V54" i="18"/>
  <c r="W54" i="18" s="1"/>
  <c r="X54" i="18" s="1"/>
  <c r="I54" i="18"/>
  <c r="AH53" i="18"/>
  <c r="AG53" i="18"/>
  <c r="V53" i="18"/>
  <c r="W53" i="18" s="1"/>
  <c r="X53" i="18" s="1"/>
  <c r="I53" i="18"/>
  <c r="AH52" i="18"/>
  <c r="AG52" i="18"/>
  <c r="V52" i="18"/>
  <c r="W52" i="18" s="1"/>
  <c r="X52" i="18" s="1"/>
  <c r="I52" i="18"/>
  <c r="AH51" i="18"/>
  <c r="AG51" i="18"/>
  <c r="V51" i="18"/>
  <c r="W51" i="18" s="1"/>
  <c r="X51" i="18" s="1"/>
  <c r="I51" i="18"/>
  <c r="AH50" i="18"/>
  <c r="AG50" i="18"/>
  <c r="V50" i="18"/>
  <c r="W50" i="18" s="1"/>
  <c r="X50" i="18" s="1"/>
  <c r="I50" i="18"/>
  <c r="AH49" i="18"/>
  <c r="AG49" i="18"/>
  <c r="V49" i="18"/>
  <c r="W49" i="18" s="1"/>
  <c r="X49" i="18" s="1"/>
  <c r="I49" i="18"/>
  <c r="AH48" i="18"/>
  <c r="AG48" i="18"/>
  <c r="V48" i="18"/>
  <c r="W48" i="18" s="1"/>
  <c r="X48" i="18" s="1"/>
  <c r="I48" i="18"/>
  <c r="AH47" i="18"/>
  <c r="AG47" i="18"/>
  <c r="V47" i="18"/>
  <c r="W47" i="18" s="1"/>
  <c r="X47" i="18" s="1"/>
  <c r="I47" i="18"/>
  <c r="AH46" i="18"/>
  <c r="AG46" i="18"/>
  <c r="V46" i="18"/>
  <c r="W46" i="18" s="1"/>
  <c r="X46" i="18" s="1"/>
  <c r="I46" i="18"/>
  <c r="AH45" i="18"/>
  <c r="AG45" i="18"/>
  <c r="V45" i="18"/>
  <c r="W45" i="18" s="1"/>
  <c r="X45" i="18" s="1"/>
  <c r="I45" i="18"/>
  <c r="AH44" i="18"/>
  <c r="AG44" i="18"/>
  <c r="V44" i="18"/>
  <c r="W44" i="18" s="1"/>
  <c r="X44" i="18" s="1"/>
  <c r="I44" i="18"/>
  <c r="AH43" i="18"/>
  <c r="AG43" i="18"/>
  <c r="V43" i="18"/>
  <c r="W43" i="18" s="1"/>
  <c r="X43" i="18" s="1"/>
  <c r="I43" i="18"/>
  <c r="AH42" i="18"/>
  <c r="AG42" i="18"/>
  <c r="V42" i="18"/>
  <c r="W42" i="18" s="1"/>
  <c r="X42" i="18" s="1"/>
  <c r="I42" i="18"/>
  <c r="AH41" i="18"/>
  <c r="AG41" i="18"/>
  <c r="V41" i="18"/>
  <c r="W41" i="18" s="1"/>
  <c r="X41" i="18" s="1"/>
  <c r="I41" i="18"/>
  <c r="AH40" i="18"/>
  <c r="AG40" i="18"/>
  <c r="V40" i="18"/>
  <c r="W40" i="18" s="1"/>
  <c r="X40" i="18" s="1"/>
  <c r="I40" i="18"/>
  <c r="AH39" i="18"/>
  <c r="AG39" i="18"/>
  <c r="V39" i="18"/>
  <c r="W39" i="18" s="1"/>
  <c r="X39" i="18" s="1"/>
  <c r="I39" i="18"/>
  <c r="AG38" i="18"/>
  <c r="V38" i="18"/>
  <c r="W38" i="18" s="1"/>
  <c r="X38" i="18" s="1"/>
  <c r="I38" i="18"/>
  <c r="AH37" i="18"/>
  <c r="AG37" i="18"/>
  <c r="V37" i="18"/>
  <c r="W37" i="18" s="1"/>
  <c r="X37" i="18" s="1"/>
  <c r="I37" i="18"/>
  <c r="V36" i="18"/>
  <c r="W36" i="18" s="1"/>
  <c r="X36" i="18" s="1"/>
  <c r="I36" i="18"/>
  <c r="AH35" i="18"/>
  <c r="V35" i="18"/>
  <c r="W35" i="18" s="1"/>
  <c r="X35" i="18" s="1"/>
  <c r="I35" i="18"/>
  <c r="AH34" i="18"/>
  <c r="AG34" i="18"/>
  <c r="V34" i="18"/>
  <c r="W34" i="18" s="1"/>
  <c r="X34" i="18" s="1"/>
  <c r="I34" i="18"/>
  <c r="AH33" i="18"/>
  <c r="AG33" i="18"/>
  <c r="V33" i="18"/>
  <c r="W33" i="18" s="1"/>
  <c r="X33" i="18" s="1"/>
  <c r="I33" i="18"/>
  <c r="AH32" i="18"/>
  <c r="AG32" i="18"/>
  <c r="V32" i="18"/>
  <c r="W32" i="18" s="1"/>
  <c r="X32" i="18" s="1"/>
  <c r="I32" i="18"/>
  <c r="AH31" i="18"/>
  <c r="AG31" i="18"/>
  <c r="V31" i="18"/>
  <c r="W31" i="18" s="1"/>
  <c r="X31" i="18" s="1"/>
  <c r="I31" i="18"/>
  <c r="AH30" i="18"/>
  <c r="AG30" i="18"/>
  <c r="V30" i="18"/>
  <c r="W30" i="18" s="1"/>
  <c r="X30" i="18" s="1"/>
  <c r="I30" i="18"/>
  <c r="AH29" i="18"/>
  <c r="AG29" i="18"/>
  <c r="V29" i="18"/>
  <c r="W29" i="18" s="1"/>
  <c r="X29" i="18" s="1"/>
  <c r="I29" i="18"/>
  <c r="AH28" i="18"/>
  <c r="AG28" i="18"/>
  <c r="V28" i="18"/>
  <c r="W28" i="18" s="1"/>
  <c r="X28" i="18" s="1"/>
  <c r="I28" i="18"/>
  <c r="AH27" i="18"/>
  <c r="AG27" i="18"/>
  <c r="V27" i="18"/>
  <c r="W27" i="18" s="1"/>
  <c r="X27" i="18" s="1"/>
  <c r="I27" i="18"/>
  <c r="AH26" i="18"/>
  <c r="AG26" i="18"/>
  <c r="V26" i="18"/>
  <c r="W26" i="18" s="1"/>
  <c r="X26" i="18" s="1"/>
  <c r="I26" i="18"/>
  <c r="AH25" i="18"/>
  <c r="V25" i="18"/>
  <c r="W25" i="18" s="1"/>
  <c r="X25" i="18" s="1"/>
  <c r="I25" i="18"/>
  <c r="AH24" i="18"/>
  <c r="V24" i="18"/>
  <c r="W24" i="18" s="1"/>
  <c r="X24" i="18" s="1"/>
  <c r="I24" i="18"/>
  <c r="AH23" i="18"/>
  <c r="AG23" i="18"/>
  <c r="V23" i="18"/>
  <c r="W23" i="18" s="1"/>
  <c r="X23" i="18" s="1"/>
  <c r="I23" i="18"/>
  <c r="AH22" i="18"/>
  <c r="AG22" i="18"/>
  <c r="V22" i="18"/>
  <c r="W22" i="18" s="1"/>
  <c r="X22" i="18" s="1"/>
  <c r="I22" i="18"/>
  <c r="AH21" i="18"/>
  <c r="AG21" i="18"/>
  <c r="V21" i="18"/>
  <c r="W21" i="18" s="1"/>
  <c r="X21" i="18" s="1"/>
  <c r="I21" i="18"/>
  <c r="AH20" i="18"/>
  <c r="AG20" i="18"/>
  <c r="V20" i="18"/>
  <c r="W20" i="18" s="1"/>
  <c r="X20" i="18" s="1"/>
  <c r="I20" i="18"/>
  <c r="AH19" i="18"/>
  <c r="AG19" i="18"/>
  <c r="V19" i="18"/>
  <c r="W19" i="18" s="1"/>
  <c r="X19" i="18" s="1"/>
  <c r="I19" i="18"/>
  <c r="AH18" i="18"/>
  <c r="AG18" i="18"/>
  <c r="V18" i="18"/>
  <c r="W18" i="18" s="1"/>
  <c r="X18" i="18" s="1"/>
  <c r="I18" i="18"/>
  <c r="AH17" i="18"/>
  <c r="AG17" i="18"/>
  <c r="V17" i="18"/>
  <c r="W17" i="18" s="1"/>
  <c r="X17" i="18" s="1"/>
  <c r="I17" i="18"/>
  <c r="AH16" i="18"/>
  <c r="AG16" i="18"/>
  <c r="V16" i="18"/>
  <c r="W16" i="18" s="1"/>
  <c r="X16" i="18" s="1"/>
  <c r="I16" i="18"/>
  <c r="AG15" i="18"/>
  <c r="V15" i="18"/>
  <c r="W15" i="18" s="1"/>
  <c r="X15" i="18" s="1"/>
  <c r="I15" i="18"/>
  <c r="AG14" i="18"/>
  <c r="V14" i="18"/>
  <c r="W14" i="18" s="1"/>
  <c r="X14" i="18" s="1"/>
  <c r="I14" i="18"/>
  <c r="AH13" i="18"/>
  <c r="AG13" i="18"/>
  <c r="V13" i="18"/>
  <c r="W13" i="18" s="1"/>
  <c r="X13" i="18" s="1"/>
  <c r="I13" i="18"/>
  <c r="AH12" i="18"/>
  <c r="AG12" i="18"/>
  <c r="V12" i="18"/>
  <c r="W12" i="18" s="1"/>
  <c r="X12" i="18" s="1"/>
  <c r="I12" i="18"/>
  <c r="AH11" i="18"/>
  <c r="V11" i="18"/>
  <c r="W11" i="18" s="1"/>
  <c r="X11" i="18" s="1"/>
  <c r="I11" i="18"/>
  <c r="AH10" i="18"/>
  <c r="AG10" i="18"/>
  <c r="V10" i="18"/>
  <c r="W10" i="18" s="1"/>
  <c r="X10" i="18" s="1"/>
  <c r="I10" i="18"/>
  <c r="V9" i="18"/>
  <c r="W9" i="18" s="1"/>
  <c r="X9" i="18" s="1"/>
  <c r="I9" i="18"/>
  <c r="L17" i="7" l="1"/>
  <c r="R7" i="7" l="1"/>
  <c r="S10" i="7"/>
  <c r="R10" i="7"/>
  <c r="R11" i="7"/>
  <c r="R9" i="7"/>
  <c r="R8" i="7"/>
  <c r="R6" i="7"/>
  <c r="S6" i="7"/>
  <c r="R5" i="7"/>
  <c r="R4" i="7"/>
  <c r="S7" i="6" l="1"/>
  <c r="S8" i="6"/>
  <c r="S9" i="6"/>
  <c r="S10" i="6"/>
  <c r="S11" i="6"/>
  <c r="S12" i="6"/>
  <c r="S6" i="6"/>
  <c r="M16" i="4" l="1"/>
  <c r="M17" i="4" s="1"/>
  <c r="B28" i="2"/>
  <c r="B3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Sofia Zegarra TECHING</author>
    <author>tc={11985801-BC2F-4106-AB68-E255082276AA}</author>
    <author>tc={55FA666D-9C51-4585-876D-C1B8C8C4F9EC}</author>
    <author>tc={528E3AEF-4C2E-4B85-9F46-4541378D5882}</author>
    <author>tc={7ADA8166-33A8-41A5-A919-5B015A524AF9}</author>
    <author>tc={2596B16E-A282-41D0-AE02-1BC850ACCF76}</author>
    <author>tc={C6468543-E854-4FD7-A860-13D18FB74F40}</author>
  </authors>
  <commentList>
    <comment ref="A14" authorId="0" shapeId="0" xr:uid="{942E652E-30FB-4EF1-8057-21B56D99041D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falta ficha de datos e induccion</t>
        </r>
      </text>
    </comment>
    <comment ref="A17" authorId="0" shapeId="0" xr:uid="{E5B70EAB-9AB4-4C85-8C1A-E3FF3348E0AF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tiene ficha equivocada</t>
        </r>
      </text>
    </comment>
    <comment ref="A25" authorId="0" shapeId="0" xr:uid="{19332919-2DE3-4B19-91D7-4A28D0F0A3C8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ACTUALIZAR FORMATO DE INDUCCION Y FICHA DE DATOS
</t>
        </r>
      </text>
    </comment>
    <comment ref="A28" authorId="1" shapeId="0" xr:uid="{11985801-BC2F-4106-AB68-E255082276A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FICHA DE DATOS</t>
      </text>
    </comment>
    <comment ref="A32" authorId="2" shapeId="0" xr:uid="{55FA666D-9C51-4585-876D-C1B8C8C4F9E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FORMATO DE INDUCCIÓN
Respuesta:
    MODIFICAR FICHA DE DATOS (DETALLES)</t>
      </text>
    </comment>
    <comment ref="A34" authorId="0" shapeId="0" xr:uid="{18CF5EC8-A669-4A26-9998-29C308C31B46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ACTUALIZAR FORMATO DE INDUCCION Y FICHA DEDATOS</t>
        </r>
      </text>
    </comment>
    <comment ref="A41" authorId="0" shapeId="0" xr:uid="{410BA0DF-D92F-4527-80CA-8734436BEC28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ACTUALIZAR FORMATO DE INDUCCION
</t>
        </r>
      </text>
    </comment>
    <comment ref="A54" authorId="0" shapeId="0" xr:uid="{D840556A-3AAC-42F6-B553-8336E2155AB6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FALTA FORMATO DE INDUCCION
</t>
        </r>
      </text>
    </comment>
    <comment ref="Y57" authorId="0" shapeId="0" xr:uid="{D8A907E6-B263-4F5D-88F1-B4478FD3223A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CONTRATO VIGENTE DE 1800 + 200 ACTUALIZAR </t>
        </r>
      </text>
    </comment>
    <comment ref="A58" authorId="0" shapeId="0" xr:uid="{3705F5F3-4AF9-433C-851B-12D88A856776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FALTA FICHA DE DATOS Y INDUCCION</t>
        </r>
      </text>
    </comment>
    <comment ref="AF65" authorId="0" shapeId="0" xr:uid="{5CAED12C-9FAF-4CFE-9D89-FC0284ECC5FD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SE ENVIO CONTRATO / ESPERA DE FIRMA</t>
        </r>
      </text>
    </comment>
    <comment ref="A68" authorId="0" shapeId="0" xr:uid="{2187AFDF-F0CC-49FA-9994-488BDFBCE921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ACTUALIZAR FORMATO DE INDUCCION </t>
        </r>
      </text>
    </comment>
    <comment ref="A69" authorId="0" shapeId="0" xr:uid="{34461612-E7B2-4C9F-90B9-8F63EDA74D0F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falta ficha de datos y induccion</t>
        </r>
      </text>
    </comment>
    <comment ref="A71" authorId="0" shapeId="0" xr:uid="{C0539B86-5B03-4BBB-AA65-A37E724490FD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FALTA FICHA DE DATOS E INDUCCION</t>
        </r>
      </text>
    </comment>
    <comment ref="A72" authorId="3" shapeId="0" xr:uid="{528E3AEF-4C2E-4B85-9F46-4541378D58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ACTUALIZAR FORMATO DE INDUCCION</t>
      </text>
    </comment>
    <comment ref="A73" authorId="4" shapeId="0" xr:uid="{7ADA8166-33A8-41A5-A919-5B015A524AF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ACTUALIZAR FORMATO DE INGRESO DE PERSONAL</t>
      </text>
    </comment>
    <comment ref="A82" authorId="0" shapeId="0" xr:uid="{D5F4F97B-00A5-4F9A-BC9C-4944A3C94C42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FALTA FORMATO DE INDUCCION</t>
        </r>
      </text>
    </comment>
    <comment ref="A84" authorId="0" shapeId="0" xr:uid="{8ADDC970-B30A-44C4-9286-44EC8CB8B22F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FALTA ACTUALIZAR FICHA DE DATOS</t>
        </r>
      </text>
    </comment>
    <comment ref="A89" authorId="0" shapeId="0" xr:uid="{C0BD3EBF-BFDE-427F-BFC3-467073B4067A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falta ficha de datos</t>
        </r>
      </text>
    </comment>
    <comment ref="A91" authorId="0" shapeId="0" xr:uid="{E4E164B7-3B2A-48C2-9322-259166685234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FALTA FICHA DE DATOS
</t>
        </r>
      </text>
    </comment>
    <comment ref="AF93" authorId="0" shapeId="0" xr:uid="{3B91D77E-52C2-452E-8816-E8207A93879E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SE LE ENVIO CONTRATO / PERO NO FIRMA. </t>
        </r>
      </text>
    </comment>
    <comment ref="A97" authorId="0" shapeId="0" xr:uid="{F371FE1A-E615-4621-98F4-AE83903C37B2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ACTUALIZAR FORMATO DE INDUCCION
</t>
        </r>
      </text>
    </comment>
    <comment ref="A112" authorId="0" shapeId="0" xr:uid="{35C8100C-598C-4F20-BE54-01DE83BC1FC4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ACTUALIZAR FORMATO DE INDUCCION</t>
        </r>
      </text>
    </comment>
    <comment ref="A113" authorId="0" shapeId="0" xr:uid="{954804B9-0BA0-4505-876D-11BD05378C34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falta ficha y induccion</t>
        </r>
      </text>
    </comment>
    <comment ref="A115" authorId="0" shapeId="0" xr:uid="{C7FDECCF-06D5-46DF-AF13-BAED93A2C92B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ACTUALIZAR FICHA DE DATOS</t>
        </r>
      </text>
    </comment>
    <comment ref="A118" authorId="5" shapeId="0" xr:uid="{2596B16E-A282-41D0-AE02-1BC850ACCF7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FALTA FICHA DE DATOS</t>
      </text>
    </comment>
    <comment ref="A122" authorId="0" shapeId="0" xr:uid="{78C72A44-7A54-4CF5-86FA-66E8A936172B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Falta ficha e induccion</t>
        </r>
      </text>
    </comment>
    <comment ref="A130" authorId="6" shapeId="0" xr:uid="{C6468543-E854-4FD7-A860-13D18FB74F4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FALTA FICHA DE DATOS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Sofia Zegarra TECHING</author>
    <author>tc={B42DB3CA-3D6F-4B61-A37F-F802118639D8}</author>
    <author>tc={D7ABE32B-5C45-45A9-8CEE-E4F09228F47E}</author>
    <author>tc={4394DA98-C822-456E-B444-40FCF616FB79}</author>
    <author>Jazmin Huerta TECHING</author>
    <author>tc={DDFFBAF5-2838-4F1D-8662-091EBB4E4B6B}</author>
  </authors>
  <commentList>
    <comment ref="A14" authorId="0" shapeId="0" xr:uid="{F5E83F51-6279-4521-ADA7-BCFDA929332C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falta ficha de datos e induccion</t>
        </r>
      </text>
    </comment>
    <comment ref="A17" authorId="0" shapeId="0" xr:uid="{6DBE9EF0-31FA-4954-931E-7D9EC60DC4DF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tiene ficha equivocada</t>
        </r>
      </text>
    </comment>
    <comment ref="A27" authorId="1" shapeId="0" xr:uid="{B42DB3CA-3D6F-4B61-A37F-F802118639D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FICHA DE DATOS</t>
      </text>
    </comment>
    <comment ref="A32" authorId="2" shapeId="0" xr:uid="{D7ABE32B-5C45-45A9-8CEE-E4F09228F47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FORMATO DE INDUCCIÓN
Respuesta:
    MODIFICAR FICHA DE DATOS (DETALLES)</t>
      </text>
    </comment>
    <comment ref="A51" authorId="0" shapeId="0" xr:uid="{54CD07FB-5E31-43F5-973E-361B408DD0EE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FALTA FORMATO DE INDUCCION
</t>
        </r>
      </text>
    </comment>
    <comment ref="A54" authorId="3" shapeId="0" xr:uid="{4394DA98-C822-456E-B444-40FCF616FB7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FALTA FICHA DE DATOS</t>
      </text>
    </comment>
    <comment ref="Y56" authorId="0" shapeId="0" xr:uid="{2A939647-A07A-4A98-A8A5-785B80D08E0B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CONTRATO VIGENTE DE 1800 + 200 ACTUALIZAR </t>
        </r>
      </text>
    </comment>
    <comment ref="A57" authorId="0" shapeId="0" xr:uid="{F80C0D4B-E117-40E5-99B6-7EA5D6D948F8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FALTA FICHA DE DATOS Y INDUCCION</t>
        </r>
      </text>
    </comment>
    <comment ref="U62" authorId="4" shapeId="0" xr:uid="{61B442D3-47CA-4162-AE95-D70DDE5572D2}">
      <text>
        <r>
          <rPr>
            <b/>
            <sz val="9"/>
            <color indexed="81"/>
            <rFont val="Tahoma"/>
            <family val="2"/>
          </rPr>
          <t>Jazmin Huerta TECHING:</t>
        </r>
        <r>
          <rPr>
            <sz val="9"/>
            <color indexed="81"/>
            <rFont val="Tahoma"/>
            <family val="2"/>
          </rPr>
          <t xml:space="preserve">
PROGRAMADO 7/09</t>
        </r>
      </text>
    </comment>
    <comment ref="AF62" authorId="0" shapeId="0" xr:uid="{4267E59D-9440-48C1-80AF-2621FC35FDA1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SE ENVIO CONTRATO / ESPERA DE FIRMA</t>
        </r>
      </text>
    </comment>
    <comment ref="A67" authorId="0" shapeId="0" xr:uid="{20C13020-5598-4AA9-A922-A4658C545A47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falta ficha de datos y induccion</t>
        </r>
      </text>
    </comment>
    <comment ref="A69" authorId="0" shapeId="0" xr:uid="{CADCE8B7-59F3-4A6A-8198-ABC85FA55A55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FALTA FICHA DE DATOS E INDUCCION</t>
        </r>
      </text>
    </comment>
    <comment ref="A72" authorId="0" shapeId="0" xr:uid="{7BA92EB5-C7AB-4EA2-8B35-DAE3D063EABE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falta documentos </t>
        </r>
      </text>
    </comment>
    <comment ref="U77" authorId="4" shapeId="0" xr:uid="{41F3228E-588D-4DC0-BD3F-E47122530162}">
      <text>
        <r>
          <rPr>
            <b/>
            <sz val="9"/>
            <color indexed="81"/>
            <rFont val="Tahoma"/>
            <family val="2"/>
          </rPr>
          <t>Jazmin Huerta TECHING:</t>
        </r>
        <r>
          <rPr>
            <sz val="9"/>
            <color indexed="81"/>
            <rFont val="Tahoma"/>
            <family val="2"/>
          </rPr>
          <t xml:space="preserve">
PROGRAMADO 7/09</t>
        </r>
      </text>
    </comment>
    <comment ref="A81" authorId="0" shapeId="0" xr:uid="{5996E85E-D7D9-4D2A-9D9E-EADADC5CDEA8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FALTA FORMATO DE INDUCCION</t>
        </r>
      </text>
    </comment>
    <comment ref="A88" authorId="0" shapeId="0" xr:uid="{9349D5AA-AC0F-4D96-BA5F-116004D55725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falta ficha de datos</t>
        </r>
      </text>
    </comment>
    <comment ref="AF91" authorId="0" shapeId="0" xr:uid="{C8AD0909-7AEA-4A07-947C-A7525B00399B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SE LE ENVIO CONTRATO / PERO NO FIRMA. </t>
        </r>
      </text>
    </comment>
    <comment ref="U97" authorId="4" shapeId="0" xr:uid="{EE7F246A-D865-4676-B1D4-1D94A0E7E179}">
      <text>
        <r>
          <rPr>
            <b/>
            <sz val="9"/>
            <color indexed="81"/>
            <rFont val="Tahoma"/>
            <family val="2"/>
          </rPr>
          <t>Jazmin Huerta TECHING:</t>
        </r>
        <r>
          <rPr>
            <sz val="9"/>
            <color indexed="81"/>
            <rFont val="Tahoma"/>
            <family val="2"/>
          </rPr>
          <t xml:space="preserve">
14/09</t>
        </r>
      </text>
    </comment>
    <comment ref="A98" authorId="0" shapeId="0" xr:uid="{3D6D1DD2-7A63-47DC-A460-02BCABD2B082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falta todos los documentos</t>
        </r>
      </text>
    </comment>
    <comment ref="A110" authorId="0" shapeId="0" xr:uid="{5559615A-0370-4C44-946C-E67269AA2412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falta ficha y induccion</t>
        </r>
      </text>
    </comment>
    <comment ref="A115" authorId="5" shapeId="0" xr:uid="{DDFFBAF5-2838-4F1D-8662-091EBB4E4B6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FALTA FICHA DE DATOS</t>
      </text>
    </comment>
    <comment ref="A120" authorId="0" shapeId="0" xr:uid="{46EDB706-4ECA-4762-A90F-29A7EBBEC7D4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Falta ficha e induccion</t>
        </r>
      </text>
    </comment>
    <comment ref="U123" authorId="4" shapeId="0" xr:uid="{1453FDD0-B71F-410E-B11A-5C9B6195B559}">
      <text>
        <r>
          <rPr>
            <b/>
            <sz val="9"/>
            <color indexed="81"/>
            <rFont val="Tahoma"/>
            <family val="2"/>
          </rPr>
          <t xml:space="preserve">Jazmin Huerta TECHING:
</t>
        </r>
        <r>
          <rPr>
            <sz val="9"/>
            <color indexed="81"/>
            <rFont val="Tahoma"/>
            <family val="2"/>
          </rPr>
          <t>Programar 7/09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Sofia Zegarra TECHING</author>
    <author>tc={2E47406A-E44E-43A5-A21E-416ABB3C63DB}</author>
    <author>tc={66D835B6-392E-4D70-A68C-BFF56A5E6BD3}</author>
    <author>lapstiszegarra</author>
    <author>tc={128657E3-55BD-425A-AEEE-F9FCB63E50A6}</author>
    <author>tc={2022EAC8-98E2-4723-8521-208D9B985F3E}</author>
  </authors>
  <commentList>
    <comment ref="C9" authorId="0" shapeId="0" xr:uid="{044DC801-9C3F-4582-9CEE-AB83A46E6B8B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ficha de datos, boletin de pensiones
</t>
        </r>
      </text>
    </comment>
    <comment ref="A11" authorId="0" shapeId="0" xr:uid="{9CE5F6A1-5F08-4355-B6FD-3E661E910701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falta ficha de datos e induccion</t>
        </r>
      </text>
    </comment>
    <comment ref="C11" authorId="0" shapeId="0" xr:uid="{1D921BDA-026B-4BF1-A238-54C185787EE4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antecedentes, foto, boletin </t>
        </r>
      </text>
    </comment>
    <comment ref="A14" authorId="0" shapeId="0" xr:uid="{720A49E3-F16C-4E9D-9E0B-D253155F2F7C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tiene ficha equivocada</t>
        </r>
      </text>
    </comment>
    <comment ref="C14" authorId="0" shapeId="0" xr:uid="{BF895E87-38B4-4E9D-B510-969368C4DCDA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ficha de datos, boletin
</t>
        </r>
      </text>
    </comment>
    <comment ref="C15" authorId="0" shapeId="0" xr:uid="{0AE7D234-60A6-4A0D-AE5F-19A2F2581371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ficha de datos
</t>
        </r>
      </text>
    </comment>
    <comment ref="C16" authorId="0" shapeId="0" xr:uid="{08E118EF-9BCF-4819-B69B-380995A1F91D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recibo
</t>
        </r>
      </text>
    </comment>
    <comment ref="A25" authorId="1" shapeId="0" xr:uid="{2E47406A-E44E-43A5-A21E-416ABB3C63D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FICHA DE DATOS</t>
      </text>
    </comment>
    <comment ref="C27" authorId="0" shapeId="0" xr:uid="{2DDD0DD3-99E2-489A-AD1C-B2FDCE6704D3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antecedentes
</t>
        </r>
      </text>
    </comment>
    <comment ref="C29" authorId="0" shapeId="0" xr:uid="{6DA40B7C-194A-4F1B-B3C1-8398D7E3CE11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dni de hijos y boletin 
</t>
        </r>
      </text>
    </comment>
    <comment ref="C30" authorId="0" shapeId="0" xr:uid="{8920EF29-7119-4E87-830E-13C0B0B3F963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ficha de datos
recibo de servicios
</t>
        </r>
      </text>
    </comment>
    <comment ref="A31" authorId="2" shapeId="0" xr:uid="{66D835B6-392E-4D70-A68C-BFF56A5E6B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FORMATO DE INDUCCIÓN
Respuesta:
    MODIFICAR FICHA DE DATOS (DETALLES)</t>
      </text>
    </comment>
    <comment ref="C32" authorId="0" shapeId="0" xr:uid="{8608A7F4-12CD-4D14-839A-4B26962E69C4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RECIBO DE SERVICIOS </t>
        </r>
      </text>
    </comment>
    <comment ref="C34" authorId="0" shapeId="0" xr:uid="{DFF4941D-4323-45FC-A124-AD87214479F4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FICHA DE DATOS Y RECIBO DE SERVICIOS
</t>
        </r>
      </text>
    </comment>
    <comment ref="C35" authorId="0" shapeId="0" xr:uid="{0FF0308C-A027-43FB-8FBF-E54E142FA859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ficha de datos, recibo y boletin
</t>
        </r>
      </text>
    </comment>
    <comment ref="C37" authorId="0" shapeId="0" xr:uid="{6F870116-2C16-4615-8695-D518B52FD8A8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boletin de pensiones
</t>
        </r>
      </text>
    </comment>
    <comment ref="C39" authorId="3" shapeId="0" xr:uid="{199CF388-CAEE-4A94-AE7B-A6A288782F2A}">
      <text>
        <r>
          <rPr>
            <b/>
            <sz val="9"/>
            <color indexed="81"/>
            <rFont val="Tahoma"/>
            <family val="2"/>
          </rPr>
          <t>lapstiszegarra:</t>
        </r>
        <r>
          <rPr>
            <sz val="9"/>
            <color indexed="81"/>
            <rFont val="Tahoma"/>
            <family val="2"/>
          </rPr>
          <t xml:space="preserve">
falta contrato
</t>
        </r>
      </text>
    </comment>
    <comment ref="C41" authorId="0" shapeId="0" xr:uid="{9CFC9E2D-E991-4A24-9AC7-0EDACA3B0B1D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antecedentes
</t>
        </r>
      </text>
    </comment>
    <comment ref="C42" authorId="0" shapeId="0" xr:uid="{6E627172-3E0F-43B8-B6F7-C98F69542896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antecedentes, recibo de servicios
</t>
        </r>
      </text>
    </comment>
    <comment ref="C48" authorId="0" shapeId="0" xr:uid="{1FACEF81-AB28-4CDD-A228-7AD95893C015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dni vence en noviembre
</t>
        </r>
      </text>
    </comment>
    <comment ref="C51" authorId="0" shapeId="0" xr:uid="{D16C2B55-C467-401A-8C34-395D70596DFD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ficha de datos y boletin 
</t>
        </r>
      </text>
    </comment>
    <comment ref="C55" authorId="0" shapeId="0" xr:uid="{0557AAFE-B703-465E-8BC4-4AAEFD4887AB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recibo
</t>
        </r>
      </text>
    </comment>
    <comment ref="A56" authorId="0" shapeId="0" xr:uid="{6AEADFFC-BA91-4CE2-B7C4-DFBC2CA702F7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FALTA FORMATO DE INDUCCION
</t>
        </r>
      </text>
    </comment>
    <comment ref="A59" authorId="4" shapeId="0" xr:uid="{128657E3-55BD-425A-AEEE-F9FCB63E50A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FALTA FICHA DE DATOS</t>
      </text>
    </comment>
    <comment ref="C59" authorId="0" shapeId="0" xr:uid="{686E51DB-FFA1-401B-8E71-93D964358978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dni a color
</t>
        </r>
      </text>
    </comment>
    <comment ref="C64" authorId="0" shapeId="0" xr:uid="{F29FF53E-86C4-4376-B9A4-1244106DEC41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antecedentes
</t>
        </r>
      </text>
    </comment>
    <comment ref="A65" authorId="0" shapeId="0" xr:uid="{B8E69E24-DE9A-49F8-8A13-CCC0E2E1266E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FALTA FICHA DE DATOS Y INDUCCION</t>
        </r>
      </text>
    </comment>
    <comment ref="C66" authorId="0" shapeId="0" xr:uid="{D5E3A872-EC09-4090-8C0C-76595C677084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FICHA DE DATOS, RECIBOS
</t>
        </r>
      </text>
    </comment>
    <comment ref="C68" authorId="0" shapeId="0" xr:uid="{798486F4-A203-499C-8011-7FA7F65DE1A4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BOLETIN DE PENSIONES
</t>
        </r>
      </text>
    </comment>
    <comment ref="C72" authorId="0" shapeId="0" xr:uid="{08D82B30-CEBB-413F-840E-F70189765501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todo</t>
        </r>
      </text>
    </comment>
    <comment ref="C74" authorId="0" shapeId="0" xr:uid="{57E75E70-B17A-43B5-BEFF-525D6F3ED2D4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ficha de datos, boletin, foto, datos familiare
</t>
        </r>
      </text>
    </comment>
    <comment ref="C76" authorId="0" shapeId="0" xr:uid="{737C60AA-E46D-4B67-9141-D2661BA48CA4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recibo de servicios</t>
        </r>
      </text>
    </comment>
    <comment ref="W76" authorId="0" shapeId="0" xr:uid="{E3F1C9C9-AAD8-405E-B166-E76B6A82E1B3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CONTRATO VIGENTE DE 1800 + 200 ACTUALIZAR </t>
        </r>
      </text>
    </comment>
    <comment ref="C78" authorId="0" shapeId="0" xr:uid="{193370A3-4551-42A8-945D-5894FFED5313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ficha de datos
</t>
        </r>
      </text>
    </comment>
    <comment ref="A79" authorId="0" shapeId="0" xr:uid="{3D76367E-54A9-4D07-8BAE-D927169244B0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falta ficha de datos y induccion</t>
        </r>
      </text>
    </comment>
    <comment ref="C79" authorId="3" shapeId="0" xr:uid="{4105E701-05B9-4F28-BA89-0E520BEDD4D3}">
      <text>
        <r>
          <rPr>
            <b/>
            <sz val="9"/>
            <color indexed="81"/>
            <rFont val="Tahoma"/>
            <family val="2"/>
          </rPr>
          <t>lapstiszegarra:</t>
        </r>
        <r>
          <rPr>
            <sz val="9"/>
            <color indexed="81"/>
            <rFont val="Tahoma"/>
            <family val="2"/>
          </rPr>
          <t xml:space="preserve">
faltan doc.
</t>
        </r>
      </text>
    </comment>
    <comment ref="A81" authorId="0" shapeId="0" xr:uid="{F879C7B4-C7C8-4D96-A727-BB72CCA3DAD2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FALTA FICHA DE DATOS E INDUCCION</t>
        </r>
      </text>
    </comment>
    <comment ref="A84" authorId="0" shapeId="0" xr:uid="{533DD87F-CBAA-4708-A03B-62A2FB95FC67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falta documentos </t>
        </r>
      </text>
    </comment>
    <comment ref="C86" authorId="0" shapeId="0" xr:uid="{337C77E2-5D23-416B-945F-A26B560F851A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dni de sus hijo 
</t>
        </r>
      </text>
    </comment>
    <comment ref="C90" authorId="0" shapeId="0" xr:uid="{8B78CDE6-61DA-454D-BBCE-BDF1A329BC50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recibo de servicios
</t>
        </r>
      </text>
    </comment>
    <comment ref="C92" authorId="0" shapeId="0" xr:uid="{48AAB96A-9320-4F24-84C7-03A1A197B408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ficha de datos, recibo, boletin y antecedentes
</t>
        </r>
      </text>
    </comment>
    <comment ref="A94" authorId="0" shapeId="0" xr:uid="{7D3F996B-4DA8-4823-AF63-F95D23D909B5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FALTA FORMATO DE INDUCCION</t>
        </r>
      </text>
    </comment>
    <comment ref="C95" authorId="0" shapeId="0" xr:uid="{57D3F712-3083-4D2B-84C0-60C1D4B10E2B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antecedentes, boletin
</t>
        </r>
      </text>
    </comment>
    <comment ref="C96" authorId="0" shapeId="0" xr:uid="{BF23D79D-678E-4752-A54F-D8D51296E8DD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dni de hijos y ficha de datos
</t>
        </r>
      </text>
    </comment>
    <comment ref="C99" authorId="0" shapeId="0" xr:uid="{8F170D9F-10DA-4910-932D-520CAFEFD4F0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dni de hijo
boletin de pensiones
</t>
        </r>
      </text>
    </comment>
    <comment ref="C100" authorId="0" shapeId="0" xr:uid="{26096F64-0301-4B0A-93F8-6C11B6DAF16E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ficha de datos, boletin de pensiones y servicios 
</t>
        </r>
      </text>
    </comment>
    <comment ref="C102" authorId="0" shapeId="0" xr:uid="{66934167-7FCE-484C-88C4-4A12F68C9F90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renovacion de contrato 01/10/2024
1500 +100 bono </t>
        </r>
      </text>
    </comment>
    <comment ref="A103" authorId="0" shapeId="0" xr:uid="{B2B2C75E-415E-45DB-9FBB-F9954A4D78FB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falta ficha de datos</t>
        </r>
      </text>
    </comment>
    <comment ref="C106" authorId="0" shapeId="0" xr:uid="{1F595C1C-973D-4788-A86B-13E3B20F9422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dnni vencido
</t>
        </r>
      </text>
    </comment>
    <comment ref="C108" authorId="0" shapeId="0" xr:uid="{6CC8DA79-C719-4DE0-8D2B-CD57CCE749AD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RECIBO DE SERVICIOS
</t>
        </r>
      </text>
    </comment>
    <comment ref="C109" authorId="3" shapeId="0" xr:uid="{FBEC2519-4035-47B5-AFA7-F25ACC8C10A8}">
      <text>
        <r>
          <rPr>
            <b/>
            <sz val="9"/>
            <color indexed="81"/>
            <rFont val="Tahoma"/>
            <family val="2"/>
          </rPr>
          <t>lapstiszegarra:</t>
        </r>
        <r>
          <rPr>
            <sz val="9"/>
            <color indexed="81"/>
            <rFont val="Tahoma"/>
            <family val="2"/>
          </rPr>
          <t xml:space="preserve">
falta doc
</t>
        </r>
      </text>
    </comment>
    <comment ref="C110" authorId="0" shapeId="0" xr:uid="{8066C87F-C928-4D01-BBCF-CF12172BF84B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todo
</t>
        </r>
      </text>
    </comment>
    <comment ref="C112" authorId="0" shapeId="0" xr:uid="{F772EC99-3085-4E26-B759-E58C2DD3831E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antecedentes, boletin y recibos
</t>
        </r>
      </text>
    </comment>
    <comment ref="A113" authorId="0" shapeId="0" xr:uid="{221A8475-4D19-4E1B-98CD-ED10F7077C30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falta todos los documentos</t>
        </r>
      </text>
    </comment>
    <comment ref="C118" authorId="0" shapeId="0" xr:uid="{742F3D85-2219-40DC-8E39-6825337DFAFE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TODO</t>
        </r>
      </text>
    </comment>
    <comment ref="C119" authorId="0" shapeId="0" xr:uid="{88C7BCFA-F113-480D-8DB9-72A86CEADB20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dni vencido</t>
        </r>
      </text>
    </comment>
    <comment ref="C121" authorId="0" shapeId="0" xr:uid="{C435C1AC-7F51-4DD5-A722-7A61B6C9B784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ficha de datos y recibo de servicios
</t>
        </r>
      </text>
    </comment>
    <comment ref="C124" authorId="0" shapeId="0" xr:uid="{5C207124-A76E-463A-BD2C-35601D6B1A48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recibo de servicios
</t>
        </r>
      </text>
    </comment>
    <comment ref="C125" authorId="0" shapeId="0" xr:uid="{D45FACBF-BC03-4B83-99A6-09BCFFCE6A05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BOLETIN DE PENSIONES Y RECIBOS
</t>
        </r>
      </text>
    </comment>
    <comment ref="AD125" authorId="0" shapeId="0" xr:uid="{0FB4BBE1-C72B-4C06-A335-A9541D2A8760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SE LE ENVIO CONTRATO / PERO NO FIRMA. </t>
        </r>
      </text>
    </comment>
    <comment ref="A133" authorId="0" shapeId="0" xr:uid="{1C61620A-CC38-42E4-8F37-187450051768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falta ficha y induccion</t>
        </r>
      </text>
    </comment>
    <comment ref="C137" authorId="0" shapeId="0" xr:uid="{81F59D56-4C00-49B9-BA92-1C3864EDB558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dni vence en diciembre
</t>
        </r>
      </text>
    </comment>
    <comment ref="A139" authorId="5" shapeId="0" xr:uid="{2022EAC8-98E2-4723-8521-208D9B985F3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FALTA FICHA DE DATOS</t>
      </text>
    </comment>
    <comment ref="C150" authorId="0" shapeId="0" xr:uid="{63EE6D59-E58D-49FF-B364-4CDCA47EEC72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antecedentes
</t>
        </r>
      </text>
    </comment>
    <comment ref="B152" authorId="0" shapeId="0" xr:uid="{B616C922-FC07-42D1-83EB-E84EF807BDEB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incremento en enero 2025 del monto 4500</t>
        </r>
      </text>
    </comment>
    <comment ref="C152" authorId="0" shapeId="0" xr:uid="{9377FFFC-8A1B-49F4-A747-A8B05ECB3979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recibo de servicios, boletin 
</t>
        </r>
      </text>
    </comment>
    <comment ref="C154" authorId="0" shapeId="0" xr:uid="{3D66DE97-59CA-4400-A063-782C98F17648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 servicios, antecedentes, foto
</t>
        </r>
      </text>
    </comment>
    <comment ref="C157" authorId="0" shapeId="0" xr:uid="{22944AAE-DF1A-4219-AFCB-8EAB7ED76397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LICENCIA DE CONDUCIR ACTUALIZADA
</t>
        </r>
      </text>
    </comment>
    <comment ref="B158" authorId="0" shapeId="0" xr:uid="{C851944E-DBB8-4695-B404-12A701361395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recibo, antecdentes, ficha de datos
</t>
        </r>
      </text>
    </comment>
    <comment ref="C158" authorId="0" shapeId="0" xr:uid="{FB54610A-C2B2-4D8A-BAEE-5FD38DC0353C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FICHA DE DATOS, BOLETIN DE PENSIONES Y RECIBOS
ANTECEDENTES
</t>
        </r>
      </text>
    </comment>
    <comment ref="C160" authorId="0" shapeId="0" xr:uid="{C73EF41A-D814-44DC-9274-7E38367ED7CC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recibo de servicios
</t>
        </r>
      </text>
    </comment>
    <comment ref="C161" authorId="0" shapeId="0" xr:uid="{0FF5A8CC-3696-4BA5-B253-4CFA9556947A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FICHA DE DATOS
</t>
        </r>
      </text>
    </comment>
    <comment ref="C166" authorId="0" shapeId="0" xr:uid="{C588CEB0-AA98-4EE2-B742-23FC2ABB7A2A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FICHA DE DATOS
</t>
        </r>
      </text>
    </comment>
    <comment ref="C167" authorId="0" shapeId="0" xr:uid="{63832CF4-2A83-4A5B-9286-905F4683674F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BP, FD, CV, RS</t>
        </r>
      </text>
    </comment>
    <comment ref="C170" authorId="0" shapeId="0" xr:uid="{0C3A7545-84D5-4774-A7D0-C4477AE08B81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DNI DE HIJO
</t>
        </r>
      </text>
    </comment>
    <comment ref="C172" authorId="0" shapeId="0" xr:uid="{53B86025-8136-4308-9A5D-847DF504399B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RECIBO DE SERVICIOS
</t>
        </r>
      </text>
    </comment>
    <comment ref="C173" authorId="0" shapeId="0" xr:uid="{D82CA464-4348-44F1-9021-3A828DFDC5F9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cv, ficha, boletin, recibo de servicios
</t>
        </r>
      </text>
    </comment>
    <comment ref="C176" authorId="0" shapeId="0" xr:uid="{85DA00E8-5ECD-48B4-B6AD-71D8DBD96D95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RECIBOS, ANTECEDENTES, INDUCCION.
</t>
        </r>
      </text>
    </comment>
    <comment ref="C178" authorId="0" shapeId="0" xr:uid="{D12518E4-37C0-437A-91DD-B705C45189AD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RECIIBO DE SERVICIOS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Jazmin Huerta TECHING</author>
  </authors>
  <commentList>
    <comment ref="J8" authorId="0" shapeId="0" xr:uid="{CBD314B2-930E-437B-A37E-90073DC2F7BC}">
      <text>
        <r>
          <rPr>
            <b/>
            <sz val="9"/>
            <color indexed="81"/>
            <rFont val="Tahoma"/>
            <family val="2"/>
          </rPr>
          <t>Jazmin Huerta TECHING:</t>
        </r>
        <r>
          <rPr>
            <sz val="9"/>
            <color indexed="81"/>
            <rFont val="Tahoma"/>
            <family val="2"/>
          </rPr>
          <t xml:space="preserve">
sin bono</t>
        </r>
      </text>
    </comment>
    <comment ref="B17" authorId="0" shapeId="0" xr:uid="{CD2923A3-A519-498C-87AD-524A97D6A447}">
      <text>
        <r>
          <rPr>
            <b/>
            <sz val="9"/>
            <color indexed="81"/>
            <rFont val="Tahoma"/>
            <family val="2"/>
          </rPr>
          <t>Jazmin Huerta TECHING:</t>
        </r>
        <r>
          <rPr>
            <sz val="9"/>
            <color indexed="81"/>
            <rFont val="Tahoma"/>
            <family val="2"/>
          </rPr>
          <t xml:space="preserve">
4 DÍAS DE VACACIONES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Sofia Zegarra TECHING</author>
  </authors>
  <commentList>
    <comment ref="A17" authorId="0" shapeId="0" xr:uid="{8C1979FF-8F43-4F74-9D0D-D44CB8BF868A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RH 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Sofia Zegarra TECHING</author>
  </authors>
  <commentList>
    <comment ref="I7" authorId="0" shapeId="0" xr:uid="{DEDC3BDB-1C10-4F56-8144-1A858A79B3DB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Se le va a reconocer los dias que laboro despues de cierre de planilla.</t>
        </r>
      </text>
    </comment>
    <comment ref="A23" authorId="0" shapeId="0" xr:uid="{B9A4C203-EC32-4B08-98F3-8738C7F008BE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ficha de datos y boletin </t>
        </r>
      </text>
    </comment>
    <comment ref="A24" authorId="0" shapeId="0" xr:uid="{DC0CECF5-333F-4FDF-8DFB-FBD9D4F59043}">
      <text>
        <r>
          <rPr>
            <b/>
            <sz val="9"/>
            <color indexed="81"/>
            <rFont val="Tahoma"/>
            <family val="2"/>
          </rPr>
          <t>Sofia Zegarra TECHING:</t>
        </r>
        <r>
          <rPr>
            <sz val="9"/>
            <color indexed="81"/>
            <rFont val="Tahoma"/>
            <family val="2"/>
          </rPr>
          <t xml:space="preserve">
FICHA DE DATOS</t>
        </r>
      </text>
    </comment>
  </commentList>
</comments>
</file>

<file path=xl/sharedStrings.xml><?xml version="1.0" encoding="utf-8"?>
<sst xmlns="http://schemas.openxmlformats.org/spreadsheetml/2006/main" count="10681" uniqueCount="2146">
  <si>
    <t>Base de Datos de Personal TECHINGLOB</t>
  </si>
  <si>
    <t>RUC</t>
  </si>
  <si>
    <t>RAZÓN SOCIAL</t>
  </si>
  <si>
    <t>DIRECCIÓN</t>
  </si>
  <si>
    <t>TECH INDUSTRIAS GLOBALES S.R.L</t>
  </si>
  <si>
    <t>URB. BOCANEGRA CALLE H MZ G1 LOTE 02 – PROV.CONST.DEL CALLAO</t>
  </si>
  <si>
    <t>EXAMENES MÉDICOS</t>
  </si>
  <si>
    <t>CODIGO</t>
  </si>
  <si>
    <t>APELLIDOS</t>
  </si>
  <si>
    <t>NOMBRES</t>
  </si>
  <si>
    <t>CARGO</t>
  </si>
  <si>
    <t>AREA</t>
  </si>
  <si>
    <t>DPTO.</t>
  </si>
  <si>
    <t>DNI/C.EXT</t>
  </si>
  <si>
    <t>FECHA NACIMIENTO</t>
  </si>
  <si>
    <t>EDAD</t>
  </si>
  <si>
    <t>GENERO</t>
  </si>
  <si>
    <t>ESTADO CIVIL</t>
  </si>
  <si>
    <t>HIJOS</t>
  </si>
  <si>
    <t>CELULAR</t>
  </si>
  <si>
    <t>DISTRITO</t>
  </si>
  <si>
    <t>PROVINCIA</t>
  </si>
  <si>
    <t>DEPARTAMENTO</t>
  </si>
  <si>
    <t>FONDO DE PENSION</t>
  </si>
  <si>
    <t>AFP</t>
  </si>
  <si>
    <t>FECHA INGRESO</t>
  </si>
  <si>
    <t>FECHA DE EMO</t>
  </si>
  <si>
    <t>FECHA DE TERMINO DE EMO</t>
  </si>
  <si>
    <t>DÍAS RESTANTES</t>
  </si>
  <si>
    <t>ESTATUS DE EMO</t>
  </si>
  <si>
    <t>SALARIO</t>
  </si>
  <si>
    <t>BONO</t>
  </si>
  <si>
    <t>MODALIDAD DE TRABAJO</t>
  </si>
  <si>
    <t xml:space="preserve">GRADO ACADÉMICO </t>
  </si>
  <si>
    <t>PROFESIÓN</t>
  </si>
  <si>
    <t>TIPO DE CONTRATO</t>
  </si>
  <si>
    <t>FUENTE DE CONTRATACION</t>
  </si>
  <si>
    <t>FIN DE CONTRATO</t>
  </si>
  <si>
    <t>ESTATUS DE CONTRATO</t>
  </si>
  <si>
    <t>TIEMPO EN LA EMPRESA (AÑOS)</t>
  </si>
  <si>
    <t>CORREO</t>
  </si>
  <si>
    <t>FECHA DE CESE</t>
  </si>
  <si>
    <t xml:space="preserve">MOTIVO </t>
  </si>
  <si>
    <t xml:space="preserve">OBSERVACIONES </t>
  </si>
  <si>
    <t>TECH114</t>
  </si>
  <si>
    <t xml:space="preserve">Abad Yarleque </t>
  </si>
  <si>
    <t xml:space="preserve">Frank Junior </t>
  </si>
  <si>
    <t xml:space="preserve">Tecnico de Medición </t>
  </si>
  <si>
    <t>Operaciones y proyectos</t>
  </si>
  <si>
    <t>Proyectos</t>
  </si>
  <si>
    <t>Masculino</t>
  </si>
  <si>
    <t>Soltero</t>
  </si>
  <si>
    <t>No</t>
  </si>
  <si>
    <t>975-942-335</t>
  </si>
  <si>
    <t>Presencial</t>
  </si>
  <si>
    <t>Contrato por incremento de actividades</t>
  </si>
  <si>
    <t>Computrabajo</t>
  </si>
  <si>
    <t>Vigente</t>
  </si>
  <si>
    <t>fabadyarleque@gmail.com</t>
  </si>
  <si>
    <t>TECH016</t>
  </si>
  <si>
    <t>Acosta Fernandez</t>
  </si>
  <si>
    <t>Jordy Alouett</t>
  </si>
  <si>
    <t>Tecnico Auxiliar de Medición</t>
  </si>
  <si>
    <t>Operaciones y Proyectos</t>
  </si>
  <si>
    <t>47935322</t>
  </si>
  <si>
    <t>988-259-588</t>
  </si>
  <si>
    <t>ASOC. LAS PALMERAS DE LA MOLINA MZ. E LT. 11</t>
  </si>
  <si>
    <t>Carabayllo</t>
  </si>
  <si>
    <t>Lima</t>
  </si>
  <si>
    <t>ONP</t>
  </si>
  <si>
    <t>Tecnico Egresado</t>
  </si>
  <si>
    <t>Electricista en edificaciones de baja tensión</t>
  </si>
  <si>
    <t>Recomendación</t>
  </si>
  <si>
    <t>alouett4793532@gmail.com</t>
  </si>
  <si>
    <t>TECH021</t>
  </si>
  <si>
    <t>Acuña Aquino</t>
  </si>
  <si>
    <t>Ernesto Xavier</t>
  </si>
  <si>
    <t>Administrador de Servicios de TI &amp; Comunicaciones</t>
  </si>
  <si>
    <t>Administración y Finanzas</t>
  </si>
  <si>
    <t>Administración</t>
  </si>
  <si>
    <t>70584150</t>
  </si>
  <si>
    <t>SI</t>
  </si>
  <si>
    <t>958-810-029</t>
  </si>
  <si>
    <t>CL.LAS MAGNOLIAS COOP.MALASPINA F MZ T LT.16</t>
  </si>
  <si>
    <t>San Martin de Porres</t>
  </si>
  <si>
    <t>PRIMA</t>
  </si>
  <si>
    <t>Estudiante universitario</t>
  </si>
  <si>
    <t>10mo Ingeniería de Sistemas</t>
  </si>
  <si>
    <t xml:space="preserve">Contrato Indefinido </t>
  </si>
  <si>
    <t xml:space="preserve"> Indefinido </t>
  </si>
  <si>
    <t>eacuna@teching.com.pe</t>
  </si>
  <si>
    <t>TECH023</t>
  </si>
  <si>
    <t>Aguirre Yurivilca</t>
  </si>
  <si>
    <t>Rodolfo Saul</t>
  </si>
  <si>
    <t>Analista Energético</t>
  </si>
  <si>
    <t>945-706-532</t>
  </si>
  <si>
    <t>CALLE MARIA PARADO DE BELLIDO 240 COLLIQUE</t>
  </si>
  <si>
    <t>Comas</t>
  </si>
  <si>
    <t>PROFUTURO</t>
  </si>
  <si>
    <t>Remoto</t>
  </si>
  <si>
    <t>Bachiller</t>
  </si>
  <si>
    <t>Ingeniería Electronica</t>
  </si>
  <si>
    <t>raguirre@teching.com.pe</t>
  </si>
  <si>
    <t>TECH024</t>
  </si>
  <si>
    <t>Akmal Advincula</t>
  </si>
  <si>
    <t>Aftab Ali</t>
  </si>
  <si>
    <t>Gestión Energética</t>
  </si>
  <si>
    <t>913-235-536</t>
  </si>
  <si>
    <t>JR. CUSCO 865</t>
  </si>
  <si>
    <t>Magdalena</t>
  </si>
  <si>
    <t>LIma</t>
  </si>
  <si>
    <t>INTEGRA</t>
  </si>
  <si>
    <t>10mo Ingeniero Mecatronico</t>
  </si>
  <si>
    <t xml:space="preserve">aakmal@teching.com.pe </t>
  </si>
  <si>
    <t>Finalización de Contrato</t>
  </si>
  <si>
    <t>TECH025</t>
  </si>
  <si>
    <t>Alarcon Ganoza</t>
  </si>
  <si>
    <t xml:space="preserve">Julio Andre </t>
  </si>
  <si>
    <t>994-810-553</t>
  </si>
  <si>
    <t xml:space="preserve">AV. SAN MARTIN DE PORRES 1372 ARENAL ALTO </t>
  </si>
  <si>
    <t>HABITAT</t>
  </si>
  <si>
    <t>Ingeniería Electrónica</t>
  </si>
  <si>
    <t>jalarcon@teching.com.pe</t>
  </si>
  <si>
    <t>TECH117</t>
  </si>
  <si>
    <t xml:space="preserve">Alban Rosas </t>
  </si>
  <si>
    <t xml:space="preserve">Gian Carlos </t>
  </si>
  <si>
    <t>Tecnico Conductor</t>
  </si>
  <si>
    <t>Si</t>
  </si>
  <si>
    <t>988-157-954</t>
  </si>
  <si>
    <t>giancarlosalbanrosas02@gmail.com</t>
  </si>
  <si>
    <t>TECH033</t>
  </si>
  <si>
    <t>Alcantara Soto</t>
  </si>
  <si>
    <t>Juan Jose</t>
  </si>
  <si>
    <t>Tecnico de Medición</t>
  </si>
  <si>
    <t>77028233</t>
  </si>
  <si>
    <t>953-289-739</t>
  </si>
  <si>
    <t>MZ. P-1 LT. 14 COOP VIV. ALBINO HERRERA 2DA. ETAPA</t>
  </si>
  <si>
    <t>Callao</t>
  </si>
  <si>
    <t>Tecnico Titulado</t>
  </si>
  <si>
    <t>Electricidad Industrial</t>
  </si>
  <si>
    <t>jalcantara@teching.com.pe</t>
  </si>
  <si>
    <t>TECH034</t>
  </si>
  <si>
    <t>Alvarado Oyola</t>
  </si>
  <si>
    <t>Jose Maximo</t>
  </si>
  <si>
    <t>Asistente Energético</t>
  </si>
  <si>
    <t>47621203</t>
  </si>
  <si>
    <t>932-832-967</t>
  </si>
  <si>
    <t>JIRON MATEO GONZALES N°275</t>
  </si>
  <si>
    <t>Portal Web</t>
  </si>
  <si>
    <t>jalvarado@teching.com.pe</t>
  </si>
  <si>
    <t>TECH035</t>
  </si>
  <si>
    <t>Anaya Mallma</t>
  </si>
  <si>
    <t>Ysacc Moises</t>
  </si>
  <si>
    <t>Analista de logistica e Infraestructura</t>
  </si>
  <si>
    <t>71393391</t>
  </si>
  <si>
    <t>924-728-069</t>
  </si>
  <si>
    <t>AAHH SAN ALBERTO MZ K3 LT.17</t>
  </si>
  <si>
    <t>Los Olivos</t>
  </si>
  <si>
    <t>Administración y Negocios Internacionales</t>
  </si>
  <si>
    <t>yanaya@teching.com.pe</t>
  </si>
  <si>
    <t>TECH036</t>
  </si>
  <si>
    <t>Apolinario Rojas</t>
  </si>
  <si>
    <t>Angel Anibal</t>
  </si>
  <si>
    <t>Conductor</t>
  </si>
  <si>
    <t>40204082</t>
  </si>
  <si>
    <t>Casado</t>
  </si>
  <si>
    <t>945-107-749</t>
  </si>
  <si>
    <t xml:space="preserve">ASOC. DE VIV. LOS PINOS ETAPA I MZ. B LT. 23 </t>
  </si>
  <si>
    <t>Especialista de ensamblaje</t>
  </si>
  <si>
    <t xml:space="preserve">rojasapolinario@gmail.com </t>
  </si>
  <si>
    <t>TECH038</t>
  </si>
  <si>
    <t>Arevalo Galvez</t>
  </si>
  <si>
    <t>Susan Milagros</t>
  </si>
  <si>
    <t>Recepción</t>
  </si>
  <si>
    <t>Femenino</t>
  </si>
  <si>
    <t>Casada</t>
  </si>
  <si>
    <t>922-789-724</t>
  </si>
  <si>
    <t xml:space="preserve">SECTOR E GR E3 PILOTO PACHACUTEC MZ N LT24 </t>
  </si>
  <si>
    <t>Administración de empresas</t>
  </si>
  <si>
    <t>administracion1@teching.com.pe</t>
  </si>
  <si>
    <t>TECH042</t>
  </si>
  <si>
    <t>Asencios Cardenas</t>
  </si>
  <si>
    <t>Robin Valentino</t>
  </si>
  <si>
    <t>77913680</t>
  </si>
  <si>
    <t>918-260-797</t>
  </si>
  <si>
    <t xml:space="preserve">Jr. Cuzco 751 Int. A - Lima </t>
  </si>
  <si>
    <t>Ingenieria Industrial</t>
  </si>
  <si>
    <t>valentinoasencios2@gmail.com</t>
  </si>
  <si>
    <t>TECH043</t>
  </si>
  <si>
    <t>Asencios Jara</t>
  </si>
  <si>
    <t>Juan Luis</t>
  </si>
  <si>
    <t>970-723-903</t>
  </si>
  <si>
    <t xml:space="preserve">CAL.VENEZUELA MZ.K LT.4 OQUENDO </t>
  </si>
  <si>
    <t>jasencios@teching.com.pe</t>
  </si>
  <si>
    <t>TECH047</t>
  </si>
  <si>
    <t>Ayala Vasquez</t>
  </si>
  <si>
    <t>Eduardo Carlos</t>
  </si>
  <si>
    <t>Administrador de proyectos</t>
  </si>
  <si>
    <t>70692009</t>
  </si>
  <si>
    <t>970-725-279</t>
  </si>
  <si>
    <t xml:space="preserve">AV ALBERTO ALEXANDER 2229 </t>
  </si>
  <si>
    <t>Lince</t>
  </si>
  <si>
    <t>Ingenieria Mecatrónica</t>
  </si>
  <si>
    <t xml:space="preserve">Computrabajo </t>
  </si>
  <si>
    <t>eayala@teching.com.pe</t>
  </si>
  <si>
    <t>Renuncia Voluntaria</t>
  </si>
  <si>
    <t>TECH053</t>
  </si>
  <si>
    <t>Barrientos Allccaco</t>
  </si>
  <si>
    <t>Rene</t>
  </si>
  <si>
    <t>Gerente General</t>
  </si>
  <si>
    <t>Gerencial General</t>
  </si>
  <si>
    <t>09938785</t>
  </si>
  <si>
    <t>986-612-756</t>
  </si>
  <si>
    <t>URB. BOCANEGRA CALLE H MZ G1 LOTE 02</t>
  </si>
  <si>
    <t>Híbrido</t>
  </si>
  <si>
    <t>Egresado</t>
  </si>
  <si>
    <t>Ingeniería Industrial</t>
  </si>
  <si>
    <t>Contrato de Confianza</t>
  </si>
  <si>
    <t>-</t>
  </si>
  <si>
    <t xml:space="preserve"> Indefinido</t>
  </si>
  <si>
    <t>rbarrientos@teching.com.pe</t>
  </si>
  <si>
    <t>TECH055</t>
  </si>
  <si>
    <t>Cabello Blas</t>
  </si>
  <si>
    <t>Herbert Jhon</t>
  </si>
  <si>
    <t>Jefe de departamento de I+D&amp;QA</t>
  </si>
  <si>
    <t>ID&amp;QA</t>
  </si>
  <si>
    <t>42749222</t>
  </si>
  <si>
    <t>977-867-080</t>
  </si>
  <si>
    <t xml:space="preserve">ASOC.VIV. CANAAN MZ.D LT.04 </t>
  </si>
  <si>
    <t>El Agustino</t>
  </si>
  <si>
    <t>hcabello@teching.com.pe</t>
  </si>
  <si>
    <t>TECH067</t>
  </si>
  <si>
    <t>Camacho Falcon</t>
  </si>
  <si>
    <t>Jorge Luis</t>
  </si>
  <si>
    <t xml:space="preserve">Administrado de Licitaciones y Presupuestos </t>
  </si>
  <si>
    <t>Comercial y Licitaciones</t>
  </si>
  <si>
    <t>46232055</t>
  </si>
  <si>
    <t>si</t>
  </si>
  <si>
    <t>924-681-734</t>
  </si>
  <si>
    <t>ETP. III MZ C LT 31 PROG. VIV. HORIZONTE AZUL</t>
  </si>
  <si>
    <t>Ingeniería Eléctrica</t>
  </si>
  <si>
    <t>jcamacho@teching.com.pe</t>
  </si>
  <si>
    <t>TECH075</t>
  </si>
  <si>
    <t>Camacho Quispe</t>
  </si>
  <si>
    <t>Neiser Manuel</t>
  </si>
  <si>
    <t>Supervisor HSQE</t>
  </si>
  <si>
    <t>HSQE</t>
  </si>
  <si>
    <t>48111161</t>
  </si>
  <si>
    <t>999-003-530</t>
  </si>
  <si>
    <t xml:space="preserve">APV LOS ROBLES DE OQUENDO </t>
  </si>
  <si>
    <t>ncamacho@teching.com.pe</t>
  </si>
  <si>
    <t>TECH118</t>
  </si>
  <si>
    <t>Camarena Gamez</t>
  </si>
  <si>
    <t>Ari Rey</t>
  </si>
  <si>
    <t>Gestor PMO</t>
  </si>
  <si>
    <t>966-428-049</t>
  </si>
  <si>
    <t>acamarena@teching.com.pe</t>
  </si>
  <si>
    <t>TECH083</t>
  </si>
  <si>
    <t xml:space="preserve">Camavilca Quispe </t>
  </si>
  <si>
    <t xml:space="preserve">Hubert Issac </t>
  </si>
  <si>
    <t>Auxiliar I+D</t>
  </si>
  <si>
    <t>966-584-899</t>
  </si>
  <si>
    <t xml:space="preserve">JR. LOS DIAMANTES LT.13 INT.MZ.C URB. COVICA - JUNIN </t>
  </si>
  <si>
    <t xml:space="preserve">El Tambo </t>
  </si>
  <si>
    <t>Huancayo</t>
  </si>
  <si>
    <t>Junin</t>
  </si>
  <si>
    <t>Titulado</t>
  </si>
  <si>
    <t>hcamavilca@teching.com.pe</t>
  </si>
  <si>
    <t>TECH085</t>
  </si>
  <si>
    <t>Castellanos Cardenas</t>
  </si>
  <si>
    <t>Hider Nelson</t>
  </si>
  <si>
    <t>Analista de balance y correción de cadena</t>
  </si>
  <si>
    <t>930-730-014</t>
  </si>
  <si>
    <t>ASENT. H. HORACIO ZEVALLOS MZ L LT 21 GRUPO J</t>
  </si>
  <si>
    <t>Ate</t>
  </si>
  <si>
    <t>Ingenieria Mecánica Eléctrica</t>
  </si>
  <si>
    <t>hcastellanos@teching.com.pe</t>
  </si>
  <si>
    <t>TECH086</t>
  </si>
  <si>
    <t>Castillo Barrios</t>
  </si>
  <si>
    <t>Antonia</t>
  </si>
  <si>
    <t>Responsable Limpieza</t>
  </si>
  <si>
    <t>25418308</t>
  </si>
  <si>
    <t>999-800-888</t>
  </si>
  <si>
    <t xml:space="preserve">MZ G 8 LOTE 3 BOCANEGRA </t>
  </si>
  <si>
    <t>Secundaria Completa</t>
  </si>
  <si>
    <t>TECH002</t>
  </si>
  <si>
    <t>Castillo Chijchiapaza</t>
  </si>
  <si>
    <t>Alfredo Carlos</t>
  </si>
  <si>
    <t>71488478</t>
  </si>
  <si>
    <t>987-540-384</t>
  </si>
  <si>
    <t>CALLE FLORA TRISTAN 124</t>
  </si>
  <si>
    <t>Arequipa</t>
  </si>
  <si>
    <t>Ingenieria Eléctrica</t>
  </si>
  <si>
    <t>acastillo@teching.com.pe</t>
  </si>
  <si>
    <t>TECH020</t>
  </si>
  <si>
    <t xml:space="preserve">Cavero Velasquez </t>
  </si>
  <si>
    <t xml:space="preserve">Christopher Xavier </t>
  </si>
  <si>
    <t>Asistente de Helpdesk &amp; Redes TI</t>
  </si>
  <si>
    <t>75372162</t>
  </si>
  <si>
    <t>991-864-359</t>
  </si>
  <si>
    <t>COOPEMAR MZ B LT 04 VENTANILLA</t>
  </si>
  <si>
    <t>Soporte de Mantenimiento de equipos de computo</t>
  </si>
  <si>
    <t>ccavero@teching.com.pe</t>
  </si>
  <si>
    <t>TECH026</t>
  </si>
  <si>
    <t>Chafloque Silva</t>
  </si>
  <si>
    <t xml:space="preserve">Eliades Edu </t>
  </si>
  <si>
    <t>Gestor de I+D</t>
  </si>
  <si>
    <t>983-509-734</t>
  </si>
  <si>
    <t>MZ.B10 LT.14 - SJL URB. MARISCAL CACERES</t>
  </si>
  <si>
    <t>San Juan de Lurigancho</t>
  </si>
  <si>
    <t>Electrónica Industrial</t>
  </si>
  <si>
    <t>jchafloque@teching.com.pe</t>
  </si>
  <si>
    <t>TECH056</t>
  </si>
  <si>
    <t>Jamier Venicio</t>
  </si>
  <si>
    <t>Gerente Comercial y Marketing</t>
  </si>
  <si>
    <t>924-760-625</t>
  </si>
  <si>
    <t>echafloque@teching.com.pe</t>
  </si>
  <si>
    <t>TECH109</t>
  </si>
  <si>
    <t xml:space="preserve">Chininin Chinchay </t>
  </si>
  <si>
    <t xml:space="preserve">Manuel Alexander </t>
  </si>
  <si>
    <t>970-296-989</t>
  </si>
  <si>
    <t>ridick5@hotmail.com</t>
  </si>
  <si>
    <t>TECH059</t>
  </si>
  <si>
    <t xml:space="preserve">Chuquispuma Peña </t>
  </si>
  <si>
    <t>Oscar Armando</t>
  </si>
  <si>
    <t>Gestor de Proyectos</t>
  </si>
  <si>
    <t>72809515</t>
  </si>
  <si>
    <t>929-144-961</t>
  </si>
  <si>
    <t>URB. EL ASESOR 2 MZ C LOTE 37</t>
  </si>
  <si>
    <t>Santa Anita</t>
  </si>
  <si>
    <t>Ingenieria Electrica</t>
  </si>
  <si>
    <t>ochuquispuma@teching.com.pe</t>
  </si>
  <si>
    <t>TECH112</t>
  </si>
  <si>
    <t xml:space="preserve">Cisneros Yesan  </t>
  </si>
  <si>
    <t xml:space="preserve">Roland Kenyi </t>
  </si>
  <si>
    <t xml:space="preserve">Supervisor de Seguridad </t>
  </si>
  <si>
    <t>993-540-188</t>
  </si>
  <si>
    <t>Titulado Colegiado</t>
  </si>
  <si>
    <t>rcisneros@teching.com.pe</t>
  </si>
  <si>
    <t>TECH061</t>
  </si>
  <si>
    <t>Constancio Cachi</t>
  </si>
  <si>
    <t>Hector Fachin</t>
  </si>
  <si>
    <t xml:space="preserve">Gestor Energético  </t>
  </si>
  <si>
    <t>952-507-061</t>
  </si>
  <si>
    <t>ASOC VIV CAMINOS DE PAZ 8 DE OCTUBRE NRO J-02</t>
  </si>
  <si>
    <t>Alto de la Alianza</t>
  </si>
  <si>
    <t>Tacna</t>
  </si>
  <si>
    <t>Ingeniería Mecanica Electrica</t>
  </si>
  <si>
    <t>hconstancio@teching.com.pe</t>
  </si>
  <si>
    <t>TECH065</t>
  </si>
  <si>
    <t>De La Cruz Rodriguez</t>
  </si>
  <si>
    <t>David</t>
  </si>
  <si>
    <t>Asistente de infraestructura</t>
  </si>
  <si>
    <t>45989086</t>
  </si>
  <si>
    <t>905-431-996</t>
  </si>
  <si>
    <t>MZ. E LT. 13 P.J. MIGUEL GRAU - DULANTO</t>
  </si>
  <si>
    <t>Administración Industrial</t>
  </si>
  <si>
    <t>ddelacruz@teching.com.pe</t>
  </si>
  <si>
    <t>TECH064</t>
  </si>
  <si>
    <t>Coronel Mucha</t>
  </si>
  <si>
    <t>Luis Miguel</t>
  </si>
  <si>
    <t>46141782</t>
  </si>
  <si>
    <t>969-828-657</t>
  </si>
  <si>
    <t xml:space="preserve">ASENT.H. CESAR VALLEJO MZ. I LT. 10 </t>
  </si>
  <si>
    <t>Electrotecnica Industrial</t>
  </si>
  <si>
    <t>lcoronel@teching.com.pe</t>
  </si>
  <si>
    <t>TECH069</t>
  </si>
  <si>
    <t xml:space="preserve">Diaz Vasquez </t>
  </si>
  <si>
    <t>Jose Luis</t>
  </si>
  <si>
    <t>43692772</t>
  </si>
  <si>
    <t>993-998-516</t>
  </si>
  <si>
    <t>CALLE C1  S/N TRESS URB. ALAMEDA EL RETABLO</t>
  </si>
  <si>
    <t>Electricidad</t>
  </si>
  <si>
    <t>jdiaz@teching.com.pe</t>
  </si>
  <si>
    <t>TECH080</t>
  </si>
  <si>
    <t>Dominguez Marchena</t>
  </si>
  <si>
    <t>Rosnell</t>
  </si>
  <si>
    <t xml:space="preserve">Prevencionista de riesgo </t>
  </si>
  <si>
    <t>71807396</t>
  </si>
  <si>
    <t>955-287-467</t>
  </si>
  <si>
    <t xml:space="preserve">ASOC.MERCADO AGRARIO MZ A LT25 </t>
  </si>
  <si>
    <t>Ingeniería Ambiental</t>
  </si>
  <si>
    <t xml:space="preserve">rdominguez@teching.com.pe </t>
  </si>
  <si>
    <t>TECH084</t>
  </si>
  <si>
    <t>Enriquez Quispe</t>
  </si>
  <si>
    <t>Luis david</t>
  </si>
  <si>
    <t>977-231-771</t>
  </si>
  <si>
    <t>CALLE 58 ASENT. H. JUAN PABLO II MZ, 89 LT. 32</t>
  </si>
  <si>
    <t xml:space="preserve">lenriquez@teching.com.pe </t>
  </si>
  <si>
    <t>TECH001</t>
  </si>
  <si>
    <t>Fernandez Lazaro</t>
  </si>
  <si>
    <t>Andres Antonio</t>
  </si>
  <si>
    <t>45883403</t>
  </si>
  <si>
    <t>994-111-999</t>
  </si>
  <si>
    <t>PANA. N SEC 1-2 ETAPA 1 MZ H1 LT 19</t>
  </si>
  <si>
    <t>Ancon</t>
  </si>
  <si>
    <t>Fernandez20204@hotmail.com</t>
  </si>
  <si>
    <t>TECH003</t>
  </si>
  <si>
    <t>Flavio Huayascachi</t>
  </si>
  <si>
    <t>Yuri Alex</t>
  </si>
  <si>
    <t>955-042-893</t>
  </si>
  <si>
    <t xml:space="preserve">MZ. K 7 LT. 2 AMPLIACIÓN 2 SECTOR 5 DE MAYO PAMPLONA ALTA </t>
  </si>
  <si>
    <t>San Juan de Miraflores</t>
  </si>
  <si>
    <t>Ingeniería Electrica y Electronica</t>
  </si>
  <si>
    <t>yflavio@teching.com.pe</t>
  </si>
  <si>
    <t>TECH088</t>
  </si>
  <si>
    <t>Estrada Puell</t>
  </si>
  <si>
    <t xml:space="preserve">Jhoisy Mirella </t>
  </si>
  <si>
    <t>Asistente de compras</t>
  </si>
  <si>
    <t>71903081</t>
  </si>
  <si>
    <t>991-864-253</t>
  </si>
  <si>
    <t>HUACHO BLOCK 9Z DPTO. 203 SANTA MARINA NORTE</t>
  </si>
  <si>
    <t>jestrada@teching.com.pe</t>
  </si>
  <si>
    <t>TECH005</t>
  </si>
  <si>
    <t>Garay Navarrete</t>
  </si>
  <si>
    <t xml:space="preserve">Rafael  </t>
  </si>
  <si>
    <t>Gestor de Licitaciones</t>
  </si>
  <si>
    <t>970-933-292</t>
  </si>
  <si>
    <t>AV. SIMON BOLIVAR 550 DPTO. 101D</t>
  </si>
  <si>
    <t>Pueblo Libre</t>
  </si>
  <si>
    <t>Trunco</t>
  </si>
  <si>
    <t>Ingeniería Civil</t>
  </si>
  <si>
    <t>licitaciones@teching.com.pe</t>
  </si>
  <si>
    <t>TECH004</t>
  </si>
  <si>
    <t>Flores Villanueva</t>
  </si>
  <si>
    <t>Carlos</t>
  </si>
  <si>
    <t>970-807-011</t>
  </si>
  <si>
    <t xml:space="preserve">CALLE MANUEL CASOS 1229 COOP. HUERTA STA.ROSA </t>
  </si>
  <si>
    <t xml:space="preserve">cflores@teching.com.pe </t>
  </si>
  <si>
    <t>TECH006</t>
  </si>
  <si>
    <t>Garma Olarte</t>
  </si>
  <si>
    <t>Deysi Stefany</t>
  </si>
  <si>
    <t>73370999</t>
  </si>
  <si>
    <t>978-219-836</t>
  </si>
  <si>
    <t xml:space="preserve">AV. PACASMAYO MZ. B LOTE 16 </t>
  </si>
  <si>
    <t>Tecnico titulado</t>
  </si>
  <si>
    <t>TECH007</t>
  </si>
  <si>
    <t>Gomez Flores</t>
  </si>
  <si>
    <t>Wilver Alonso</t>
  </si>
  <si>
    <t>48285041</t>
  </si>
  <si>
    <t>992-990-426</t>
  </si>
  <si>
    <t>CA EUCALIPTOS LOS B-29 ASOC FRESAS</t>
  </si>
  <si>
    <t>alonsopiscis17@gmail.com</t>
  </si>
  <si>
    <t>TECH009</t>
  </si>
  <si>
    <t>Heredia Heredia</t>
  </si>
  <si>
    <t>Evelin</t>
  </si>
  <si>
    <t>Gestor de Planeamiento y control</t>
  </si>
  <si>
    <t>Planeamiento y Control</t>
  </si>
  <si>
    <t>72103774</t>
  </si>
  <si>
    <t>934-061-906</t>
  </si>
  <si>
    <t xml:space="preserve">MZ181 LT8 SAN MARTIN DE PORRES </t>
  </si>
  <si>
    <t>Economía y Negocios Internacionales</t>
  </si>
  <si>
    <t>eheredia@teching.com.pe</t>
  </si>
  <si>
    <t>TECH008</t>
  </si>
  <si>
    <t>Gonzalo Laguna</t>
  </si>
  <si>
    <t>Erich Ofni</t>
  </si>
  <si>
    <t>48058039</t>
  </si>
  <si>
    <t>921-696-606</t>
  </si>
  <si>
    <t>ASENT. H. ALTO HORIZONTE MZ. C LT. 07</t>
  </si>
  <si>
    <t xml:space="preserve"> San Juan de Lurigancho</t>
  </si>
  <si>
    <t>gonzalo.egl4@gmail.com</t>
  </si>
  <si>
    <t>TECH010</t>
  </si>
  <si>
    <t>Hidalgo Deza</t>
  </si>
  <si>
    <t>Josue</t>
  </si>
  <si>
    <t>Gestor de proyectos</t>
  </si>
  <si>
    <t>45837055</t>
  </si>
  <si>
    <t>919-297-229</t>
  </si>
  <si>
    <t xml:space="preserve">JR. CUZCO 3404 A. URB. PERU </t>
  </si>
  <si>
    <t xml:space="preserve">Administración </t>
  </si>
  <si>
    <t xml:space="preserve">jhidalgo@teching.com.pe </t>
  </si>
  <si>
    <t>TECH011</t>
  </si>
  <si>
    <t>Huaccharaque Miranda</t>
  </si>
  <si>
    <t>Wilver Luciano</t>
  </si>
  <si>
    <t>Jefe de departamento de Proyectos</t>
  </si>
  <si>
    <t>73235409</t>
  </si>
  <si>
    <t>977-983-997</t>
  </si>
  <si>
    <t>URB. EL ESTABLO JR. PANCHO FIERRO MZ D LOTE 25</t>
  </si>
  <si>
    <t>whuaccharaque@teching.com.pe</t>
  </si>
  <si>
    <t>TECH012</t>
  </si>
  <si>
    <t>Huerta Espinoza</t>
  </si>
  <si>
    <t>Jazmin Briggite</t>
  </si>
  <si>
    <t>Asistente de RR.HH</t>
  </si>
  <si>
    <t>72187115</t>
  </si>
  <si>
    <t>924-802-029</t>
  </si>
  <si>
    <t>JR. CHUSCHE MZ L LOTE 18 NESTOR GAMBETTA BAJA OESTE</t>
  </si>
  <si>
    <t xml:space="preserve">jhuerta@teching.com.pe </t>
  </si>
  <si>
    <t>TECH013</t>
  </si>
  <si>
    <t xml:space="preserve">Inocente Sangama </t>
  </si>
  <si>
    <t>Johan Kenlly</t>
  </si>
  <si>
    <t>Especialista en Helpdesk &amp; Redes de TI</t>
  </si>
  <si>
    <t>72935307</t>
  </si>
  <si>
    <t>970-854-171</t>
  </si>
  <si>
    <t>PSJ 3 MZ D LT 20 ASENT. H. JUAN PABLO II</t>
  </si>
  <si>
    <t>Computación e Informática</t>
  </si>
  <si>
    <t>soporte2@teching.com.pe</t>
  </si>
  <si>
    <t>TECH014</t>
  </si>
  <si>
    <t>Izaguirre Córdova</t>
  </si>
  <si>
    <t>Rodolfo Anatilo</t>
  </si>
  <si>
    <t>40324402</t>
  </si>
  <si>
    <t>933-992-914</t>
  </si>
  <si>
    <t>AV. MIRAMAR MZ. 30 LT. 5 EX. FUNDOMARQUEZ</t>
  </si>
  <si>
    <t>rodolfoiza@gmail.com</t>
  </si>
  <si>
    <t>TECH015</t>
  </si>
  <si>
    <t>Julian Arellano</t>
  </si>
  <si>
    <t>Mary Elizabel</t>
  </si>
  <si>
    <t>Asistente de Tesoreria y cobranzas</t>
  </si>
  <si>
    <t>76782271</t>
  </si>
  <si>
    <t>959-996-888</t>
  </si>
  <si>
    <t xml:space="preserve">JR. APURIMAC 452 </t>
  </si>
  <si>
    <t>Contabilidad</t>
  </si>
  <si>
    <t>mjulian@teching.com.pe</t>
  </si>
  <si>
    <t>TECH017</t>
  </si>
  <si>
    <t>La Rosa Velasquez</t>
  </si>
  <si>
    <t>Kevin</t>
  </si>
  <si>
    <t>Analista Contable</t>
  </si>
  <si>
    <t>72606567</t>
  </si>
  <si>
    <t>986-798-682</t>
  </si>
  <si>
    <t>JR. SERGIO BERNALES 217 CONDEVILLA LIMA</t>
  </si>
  <si>
    <t>klarosa@teching.com.pe</t>
  </si>
  <si>
    <t>TECH019</t>
  </si>
  <si>
    <t>Laura Portugal</t>
  </si>
  <si>
    <t>Dennis Giancarlos</t>
  </si>
  <si>
    <t>Analista de Balance y Correccion</t>
  </si>
  <si>
    <t>47510638</t>
  </si>
  <si>
    <t>960-619-474</t>
  </si>
  <si>
    <t xml:space="preserve">ALAMEDA MISIONEROS 583 DPTO. 404. </t>
  </si>
  <si>
    <t xml:space="preserve">dlaura@teching.com.pe </t>
  </si>
  <si>
    <t>TECH018</t>
  </si>
  <si>
    <t>Lache Guevara</t>
  </si>
  <si>
    <t>Jhon Kennedy</t>
  </si>
  <si>
    <t>984-562-925</t>
  </si>
  <si>
    <t>JR. MIRABLES J-06 URB. LOS JARDINES DE SAN JUAN</t>
  </si>
  <si>
    <t xml:space="preserve"> San juan de Lurigancho</t>
  </si>
  <si>
    <t>Mecánico electricista de mantenimiento</t>
  </si>
  <si>
    <t>jlache@teching.com.pe</t>
  </si>
  <si>
    <t>TECH022</t>
  </si>
  <si>
    <t>Lizarzaburo Pedraza</t>
  </si>
  <si>
    <t>Adriana Esther</t>
  </si>
  <si>
    <t>Gestor Comercial</t>
  </si>
  <si>
    <t>Divorciada</t>
  </si>
  <si>
    <t>922-462-360</t>
  </si>
  <si>
    <t>MZ B LT 26 COOP. VIV. BENJAMIN DOIG LOSSIO</t>
  </si>
  <si>
    <t>Administracion y Negocios Internacionales</t>
  </si>
  <si>
    <t>alizarzaburo@teching.com.pe</t>
  </si>
  <si>
    <t>TECH111</t>
  </si>
  <si>
    <t>Loarte Lopez</t>
  </si>
  <si>
    <t>Juan Aurelio</t>
  </si>
  <si>
    <t>Ejecutivo de ventas</t>
  </si>
  <si>
    <t>953-218-777</t>
  </si>
  <si>
    <t>ALAMEDA MISIONEROS BLOCK 16 INT 403 SATELITE SANTA ROSA</t>
  </si>
  <si>
    <t>RH</t>
  </si>
  <si>
    <t>Negocios Internacionales</t>
  </si>
  <si>
    <t xml:space="preserve">Renuncia </t>
  </si>
  <si>
    <t>jloarte@teching.com.pe</t>
  </si>
  <si>
    <t>Renuncia voluntaria</t>
  </si>
  <si>
    <t>TECH027</t>
  </si>
  <si>
    <t>Llanca Aguila</t>
  </si>
  <si>
    <t>Lizbet Magali</t>
  </si>
  <si>
    <t>Asistente Contable</t>
  </si>
  <si>
    <t>75854391</t>
  </si>
  <si>
    <t>998-534-258</t>
  </si>
  <si>
    <t>CALLE A ASOC. VIV. LAS MAGNOLIAS MZ E L.T 17</t>
  </si>
  <si>
    <t>Lllanca@teching.com.pe</t>
  </si>
  <si>
    <t>TECH028</t>
  </si>
  <si>
    <t>Lobato Julon</t>
  </si>
  <si>
    <t>Liliana</t>
  </si>
  <si>
    <t>Gestor de Marketing y publicidad</t>
  </si>
  <si>
    <t>Marketing y Publicidad</t>
  </si>
  <si>
    <t>43705144</t>
  </si>
  <si>
    <t>920-644-732</t>
  </si>
  <si>
    <t>CALLE ATAHUALPA 461 DPTO. 104</t>
  </si>
  <si>
    <t>Miraflores</t>
  </si>
  <si>
    <t xml:space="preserve">marketing@teching.com.pe </t>
  </si>
  <si>
    <t>TECH029</t>
  </si>
  <si>
    <t>Lopez Acuña</t>
  </si>
  <si>
    <t>Rodrigo Marco</t>
  </si>
  <si>
    <t>74444960</t>
  </si>
  <si>
    <t>943-044-131</t>
  </si>
  <si>
    <t>ASOC. VIVI. HIJOS DE APURIMAC II MZ. B2 LT. 21 - SANTA CLARA</t>
  </si>
  <si>
    <t xml:space="preserve">rlopez@teching.com.pe </t>
  </si>
  <si>
    <t>TECH030</t>
  </si>
  <si>
    <t>Lopez Guzman</t>
  </si>
  <si>
    <t>Heyonil Betzabe</t>
  </si>
  <si>
    <t>Gestor de QA</t>
  </si>
  <si>
    <t>972-134-610</t>
  </si>
  <si>
    <t xml:space="preserve">AV. DOMINICOS MZ N LOTE 23-ASOC.VIRGEN DEL CARMEN </t>
  </si>
  <si>
    <t>Ciencias</t>
  </si>
  <si>
    <t>hlopez@teching.com.pe</t>
  </si>
  <si>
    <t>TECH031</t>
  </si>
  <si>
    <t>Lopez Huayta</t>
  </si>
  <si>
    <t>Milagros Mónica</t>
  </si>
  <si>
    <t>Asistente Comercial &amp; Licitaciones</t>
  </si>
  <si>
    <t>75001279</t>
  </si>
  <si>
    <t>923-516-761</t>
  </si>
  <si>
    <t>PSJ. FEDERICO SOTOMAYOR 353</t>
  </si>
  <si>
    <t>Cercado de Lima</t>
  </si>
  <si>
    <t>mlopez@teching.com.pe</t>
  </si>
  <si>
    <t>TECH103</t>
  </si>
  <si>
    <t>Lopez Villa</t>
  </si>
  <si>
    <t>Wilson Jack</t>
  </si>
  <si>
    <t>Administrador PMO</t>
  </si>
  <si>
    <t>974-772-431</t>
  </si>
  <si>
    <t>JR.LIBERTAD 366</t>
  </si>
  <si>
    <t>Rimac</t>
  </si>
  <si>
    <t xml:space="preserve">Titulado </t>
  </si>
  <si>
    <t>jlopez@tching.com.pe</t>
  </si>
  <si>
    <t>TECH032</t>
  </si>
  <si>
    <t>Luis Bailon</t>
  </si>
  <si>
    <t>Roberto Carlos</t>
  </si>
  <si>
    <t>Supervisor de Operaciones</t>
  </si>
  <si>
    <t>45387327</t>
  </si>
  <si>
    <t>910-729-152</t>
  </si>
  <si>
    <t>CALLE ANDRES  A. CACERES MZ. A LT. 108 LUCIANA</t>
  </si>
  <si>
    <t>Ingeniería Electromecánica</t>
  </si>
  <si>
    <t>rluis@teching.com.pe</t>
  </si>
  <si>
    <t>TECH037</t>
  </si>
  <si>
    <t>Malvaceda Asencios</t>
  </si>
  <si>
    <t>924-079-527</t>
  </si>
  <si>
    <t>ASENT. H. LOS CEDROS 2 SECTOR MZ F LOT 7 AV. PERÚ</t>
  </si>
  <si>
    <t>Ventanilla</t>
  </si>
  <si>
    <t>cmalvaceda@teching.com.pe</t>
  </si>
  <si>
    <t>TECH039</t>
  </si>
  <si>
    <t>Masias Sanchez</t>
  </si>
  <si>
    <t>Anggi Stephanie</t>
  </si>
  <si>
    <t>918-914-121</t>
  </si>
  <si>
    <t xml:space="preserve">AV.TUPAC AMARU MZ.D1 LOTE 17 P.J.STA ROSA </t>
  </si>
  <si>
    <t>amasias@teching.com.pe</t>
  </si>
  <si>
    <t>TECH040</t>
  </si>
  <si>
    <t>Melendez Alegre</t>
  </si>
  <si>
    <t>Victor Raul</t>
  </si>
  <si>
    <t>Guardia de seguridad</t>
  </si>
  <si>
    <t>25549229</t>
  </si>
  <si>
    <t>929-005-101</t>
  </si>
  <si>
    <t>URB. CIUDAD DEL PESCADOR MZ O3 LOTE 15 BELLAVISTA</t>
  </si>
  <si>
    <t xml:space="preserve">victorraulmelendez63@gmail.com </t>
  </si>
  <si>
    <t>TECH041</t>
  </si>
  <si>
    <t>Mendoza Suarez</t>
  </si>
  <si>
    <t>Edel Jesus</t>
  </si>
  <si>
    <t>2918814</t>
  </si>
  <si>
    <t>998-117-488</t>
  </si>
  <si>
    <t>AV. VELASXO ALVARADO JUAN G1 26 URB. CIUDAD DE PESCADOR - BELLAVISTA</t>
  </si>
  <si>
    <t>emendoza@teching.com.pe</t>
  </si>
  <si>
    <t>TECH044</t>
  </si>
  <si>
    <t>Mio Chavez</t>
  </si>
  <si>
    <t>Jhaharia Erika</t>
  </si>
  <si>
    <t>76343481</t>
  </si>
  <si>
    <t>949-204-327</t>
  </si>
  <si>
    <t xml:space="preserve">PAJ.COLON 157 - CARMEN DE LA LEGUA </t>
  </si>
  <si>
    <t>jmio@teching.com.pe</t>
  </si>
  <si>
    <t>TECH045</t>
  </si>
  <si>
    <t>Moncada Vasquez</t>
  </si>
  <si>
    <t xml:space="preserve">Jose Luis </t>
  </si>
  <si>
    <t>48147593</t>
  </si>
  <si>
    <t>922-594-367</t>
  </si>
  <si>
    <t xml:space="preserve">AV. IQUITOS URB. EL TRAPECIO MZ. F LT. 5 </t>
  </si>
  <si>
    <t>Chimbote</t>
  </si>
  <si>
    <t>Santa</t>
  </si>
  <si>
    <t>Ancash</t>
  </si>
  <si>
    <t>Ingeniería de Energía</t>
  </si>
  <si>
    <t xml:space="preserve">jmoncada@teching.com.pe </t>
  </si>
  <si>
    <t>TECH046</t>
  </si>
  <si>
    <t>Morales Carrillo</t>
  </si>
  <si>
    <t>Julio Fermin</t>
  </si>
  <si>
    <t>76511487</t>
  </si>
  <si>
    <t>979-483-961</t>
  </si>
  <si>
    <t xml:space="preserve">JR. CUZCO 308 </t>
  </si>
  <si>
    <t xml:space="preserve">jmorales@teching.com.pe </t>
  </si>
  <si>
    <t>TECH106</t>
  </si>
  <si>
    <t xml:space="preserve">Morales Morales </t>
  </si>
  <si>
    <t xml:space="preserve">Aaron Isaac </t>
  </si>
  <si>
    <t xml:space="preserve">Tecnico Asistente </t>
  </si>
  <si>
    <t>78374914</t>
  </si>
  <si>
    <t>976-234-692</t>
  </si>
  <si>
    <t>amorales@teching.com.pe</t>
  </si>
  <si>
    <t>TECH048</t>
  </si>
  <si>
    <t>Morales Quispe</t>
  </si>
  <si>
    <t>Frank Brayan</t>
  </si>
  <si>
    <t>73876867</t>
  </si>
  <si>
    <t>986-969-783</t>
  </si>
  <si>
    <t>CALLE 61 ASENT. H. JOSE C. MARIATEGUI MZ. P9.LT. 20 SAN JUAN DE LURIGANCHO</t>
  </si>
  <si>
    <t>Estudiante tecnico</t>
  </si>
  <si>
    <t>Eletricidad Industrial</t>
  </si>
  <si>
    <t xml:space="preserve">frank.morales.quispe@gmail.com </t>
  </si>
  <si>
    <t>TECH051</t>
  </si>
  <si>
    <t>Ñuñuri Motta</t>
  </si>
  <si>
    <t>Romario Ronaldiño</t>
  </si>
  <si>
    <t>Tecnico Inspeccionador</t>
  </si>
  <si>
    <t>77055810</t>
  </si>
  <si>
    <t>918-128-481</t>
  </si>
  <si>
    <t>PSJ. FEDERICO SOTOMAYOR 353 ASENT. H. 1 DE MAYO</t>
  </si>
  <si>
    <t>Ingeniería de minas</t>
  </si>
  <si>
    <t>romariomotta36@gmail.com</t>
  </si>
  <si>
    <t>TECH049</t>
  </si>
  <si>
    <t>Murguia Zuna</t>
  </si>
  <si>
    <t>Jose Fernando</t>
  </si>
  <si>
    <t>Gestor de proyectos Arequipa</t>
  </si>
  <si>
    <t>72851769</t>
  </si>
  <si>
    <t>986-759-278</t>
  </si>
  <si>
    <t>AV.EMMEL 187</t>
  </si>
  <si>
    <t>Yanahuara</t>
  </si>
  <si>
    <t>Ingeniero Electrónico</t>
  </si>
  <si>
    <t>jmurguia@teching.com.pe</t>
  </si>
  <si>
    <t>TECH050</t>
  </si>
  <si>
    <t>Naucapoma Vilchez</t>
  </si>
  <si>
    <t>Joel Jhonatan</t>
  </si>
  <si>
    <t>904-339-144</t>
  </si>
  <si>
    <t>JR. REPÚBLICA DE CUBA #121 V.S.M - CARMEN DE LA LEGUA –REYNOSO / CALLAO</t>
  </si>
  <si>
    <t>Carmen de la legua</t>
  </si>
  <si>
    <t>jnaucapoma@teching.com.pe</t>
  </si>
  <si>
    <t>TECH052</t>
  </si>
  <si>
    <t xml:space="preserve">Olaya Sanchez </t>
  </si>
  <si>
    <t>Walter Yvan</t>
  </si>
  <si>
    <t>966-366-350</t>
  </si>
  <si>
    <t xml:space="preserve">URB. COOVITIOMAR MZ K1 LT 6 , SANTA ROSA , LIMA </t>
  </si>
  <si>
    <t>Santa Rosa</t>
  </si>
  <si>
    <t>Electronica Industrial</t>
  </si>
  <si>
    <t>wolaya@teching.com.pe</t>
  </si>
  <si>
    <t>TECH054</t>
  </si>
  <si>
    <t>Ordaya Vasquez</t>
  </si>
  <si>
    <t>Clemensia Brigida</t>
  </si>
  <si>
    <t>Limpieza</t>
  </si>
  <si>
    <t>978-119-108</t>
  </si>
  <si>
    <t>CALLE FRANCISCO DE ZELA 1068 TABLADA DE LURIN ZONA ANTIGUA</t>
  </si>
  <si>
    <t>Villa Maria del Triunfo</t>
  </si>
  <si>
    <t xml:space="preserve">Lima </t>
  </si>
  <si>
    <t xml:space="preserve">Secundaria Completa </t>
  </si>
  <si>
    <t>TECH116</t>
  </si>
  <si>
    <t xml:space="preserve">Ordinola Atoche </t>
  </si>
  <si>
    <t>Nepthali Jhonatan</t>
  </si>
  <si>
    <t>Tecnico de Conductor</t>
  </si>
  <si>
    <t>914-681-862</t>
  </si>
  <si>
    <t>leo_176624@hotmail.com</t>
  </si>
  <si>
    <t>TECH057</t>
  </si>
  <si>
    <t>Orellana Moquillaza</t>
  </si>
  <si>
    <t>Alberto Jesus</t>
  </si>
  <si>
    <t>Administrador Energético</t>
  </si>
  <si>
    <t>71880291</t>
  </si>
  <si>
    <t>924-791-799</t>
  </si>
  <si>
    <t xml:space="preserve">AH. MICAELA BASTIDAS R-30 - ICA </t>
  </si>
  <si>
    <t>Ica</t>
  </si>
  <si>
    <t>aorellana@teching.com.pe</t>
  </si>
  <si>
    <t>TECH058</t>
  </si>
  <si>
    <t>Oscco Leon</t>
  </si>
  <si>
    <t>Bernabé</t>
  </si>
  <si>
    <t>Gerente de Operaciones y Proyectos</t>
  </si>
  <si>
    <t>09583391</t>
  </si>
  <si>
    <t>905-431-985</t>
  </si>
  <si>
    <t>CALLE NEGRIROS 143 DPTO. 202 URB. LAS GARDENIAS-SANTIAGO DE SURCO</t>
  </si>
  <si>
    <t>Santiago de Surco</t>
  </si>
  <si>
    <t>Ingeniero Electricista</t>
  </si>
  <si>
    <t>Linkedin</t>
  </si>
  <si>
    <t>boscco@teching.com.pe</t>
  </si>
  <si>
    <t>TECH060</t>
  </si>
  <si>
    <t>Pacheco Neyra</t>
  </si>
  <si>
    <t>Leslie Judith</t>
  </si>
  <si>
    <t>71393623</t>
  </si>
  <si>
    <t>997-201-100</t>
  </si>
  <si>
    <t>U.I.G PISO 4-B JAZMINES DE NARANJAL MZ. H LT. 11- LOS OLIVOS</t>
  </si>
  <si>
    <t>Ingenieria Ambiental</t>
  </si>
  <si>
    <t>leslie.pacheco.cm@gmail.com</t>
  </si>
  <si>
    <t>TECH105</t>
  </si>
  <si>
    <t xml:space="preserve">Paico Nizama </t>
  </si>
  <si>
    <t xml:space="preserve">Juan Alessandro </t>
  </si>
  <si>
    <t xml:space="preserve">Tecnico Auxiliar de Medición </t>
  </si>
  <si>
    <t>76517883</t>
  </si>
  <si>
    <t>993-540-231</t>
  </si>
  <si>
    <t>paico98@hotmail.com</t>
  </si>
  <si>
    <t>TECH062</t>
  </si>
  <si>
    <t>Palma Chon</t>
  </si>
  <si>
    <t>Rodrigo Javier</t>
  </si>
  <si>
    <t>72471895</t>
  </si>
  <si>
    <t>990-018-181</t>
  </si>
  <si>
    <t>CALLE 24 376 URB. CARABAYLLO - COMAS</t>
  </si>
  <si>
    <t>Ingeniería Mecatrónica</t>
  </si>
  <si>
    <t xml:space="preserve">rpalma@teching.com.pe </t>
  </si>
  <si>
    <t>Panta Boza</t>
  </si>
  <si>
    <t xml:space="preserve">Alex Alejandro </t>
  </si>
  <si>
    <t>Guardia de Seguridad / Piura</t>
  </si>
  <si>
    <t>949-992-908</t>
  </si>
  <si>
    <t>ap0492668@gmail.com</t>
  </si>
  <si>
    <t>TECH063</t>
  </si>
  <si>
    <t>Palomino Cordova</t>
  </si>
  <si>
    <t>Danfer Elem</t>
  </si>
  <si>
    <t>913-642-373</t>
  </si>
  <si>
    <t>CAL.LAS FLORES ASOC.VIV SANTOTOMAS MZ.A LT.7</t>
  </si>
  <si>
    <t>dpalomino@teching.com.pe</t>
  </si>
  <si>
    <t>TECH066</t>
  </si>
  <si>
    <t>Palomino Yancce</t>
  </si>
  <si>
    <t>Lizbeth Keny</t>
  </si>
  <si>
    <t>45808511</t>
  </si>
  <si>
    <t>984-567-505</t>
  </si>
  <si>
    <t>ASOC VIRGEN DE COPACABANA MZ A LT 14</t>
  </si>
  <si>
    <t>ATE</t>
  </si>
  <si>
    <t>Ingeniería de Sistemas y Computación</t>
  </si>
  <si>
    <t>lpalomino@teching.com.pe</t>
  </si>
  <si>
    <t>TECH068</t>
  </si>
  <si>
    <t xml:space="preserve">Papuico Limaymanta </t>
  </si>
  <si>
    <t>Ingrid Komiles</t>
  </si>
  <si>
    <t>44720117 </t>
  </si>
  <si>
    <t>ASOC. SANTA ROSA MZA. A LT. 8-SJL</t>
  </si>
  <si>
    <t>Ingeniería de Sistemas</t>
  </si>
  <si>
    <t>kpapuico@teching.com.pe</t>
  </si>
  <si>
    <t>TECH113</t>
  </si>
  <si>
    <t xml:space="preserve">Pardo Paisig </t>
  </si>
  <si>
    <t xml:space="preserve">Roger </t>
  </si>
  <si>
    <t xml:space="preserve">Administrador de Operaciones </t>
  </si>
  <si>
    <t>900-506-827</t>
  </si>
  <si>
    <t>Ingeniero Mecanico Electricista</t>
  </si>
  <si>
    <t>rpardo@teching.com.pe</t>
  </si>
  <si>
    <t>TECH070</t>
  </si>
  <si>
    <t xml:space="preserve">Paredes Ricra </t>
  </si>
  <si>
    <t>Luis Adolfo</t>
  </si>
  <si>
    <t>47564170</t>
  </si>
  <si>
    <t>958-809-247</t>
  </si>
  <si>
    <t>JR. SAN JUAN BAUTISTA 337 U.POP SAN JUAN BAUTISTA-COMAS</t>
  </si>
  <si>
    <t>Ingenieria Eléctrica y Electronica</t>
  </si>
  <si>
    <t>lparedes@teching.com.pe</t>
  </si>
  <si>
    <t>TECH071</t>
  </si>
  <si>
    <t>Paulino Galarza</t>
  </si>
  <si>
    <t>Modesto Andrés</t>
  </si>
  <si>
    <t>Gerente de  Administración y Finanzas</t>
  </si>
  <si>
    <t>41417700</t>
  </si>
  <si>
    <t>947-861-748</t>
  </si>
  <si>
    <t>AV LAS PALMERAS S/N MZ- H1 LT- 11 URB.SAN ANTONIO-CARABAYLLO</t>
  </si>
  <si>
    <t xml:space="preserve">Carabayllo </t>
  </si>
  <si>
    <t>apaulino@teching.com.pe</t>
  </si>
  <si>
    <t>TECH072</t>
  </si>
  <si>
    <t>Peña Careres</t>
  </si>
  <si>
    <t>Paolo Alessandro</t>
  </si>
  <si>
    <t>Asistente de Planeamiento</t>
  </si>
  <si>
    <t>73855613</t>
  </si>
  <si>
    <t>970-573-713</t>
  </si>
  <si>
    <t>JR. PUERTO RICO 17</t>
  </si>
  <si>
    <t>ppeña@teching.com.pe</t>
  </si>
  <si>
    <t>TECH073</t>
  </si>
  <si>
    <t>Pinedo Lurita</t>
  </si>
  <si>
    <t>Craysi Divae</t>
  </si>
  <si>
    <t>72531891</t>
  </si>
  <si>
    <t>912-176-750</t>
  </si>
  <si>
    <t>ASOC. VIV. SANTA BEATRIZ MZ. M LT 19</t>
  </si>
  <si>
    <t>cpinedo@teching.com.pe</t>
  </si>
  <si>
    <t>TECH077</t>
  </si>
  <si>
    <t>Ramos Galarza</t>
  </si>
  <si>
    <t>Angela Veronica</t>
  </si>
  <si>
    <t>Gestor Energético</t>
  </si>
  <si>
    <t>45414064</t>
  </si>
  <si>
    <t>997-891-212</t>
  </si>
  <si>
    <t>JR. SEBASTIAN LORENTE 784 DPTO. O</t>
  </si>
  <si>
    <t>aramos@teching.com.pe</t>
  </si>
  <si>
    <t>TECH110</t>
  </si>
  <si>
    <t>Reyes Torres</t>
  </si>
  <si>
    <t>Andrea Valeria</t>
  </si>
  <si>
    <t>Asistente comercial &amp; Licitaciones</t>
  </si>
  <si>
    <t>PSJ ENRIQUE LOPEZ ABUJAR URB. ALBINO HERRERA MZ I LT 11</t>
  </si>
  <si>
    <t>rh</t>
  </si>
  <si>
    <t>dgarma@teching.com.pe</t>
  </si>
  <si>
    <t>TECH074</t>
  </si>
  <si>
    <t>Quesquen Silva</t>
  </si>
  <si>
    <t>Victor Hugo</t>
  </si>
  <si>
    <t>958-065-070</t>
  </si>
  <si>
    <t>CUIDAD MARISCAL CACERES MZ. D-13 LT. 35</t>
  </si>
  <si>
    <t>PROGRAMADO 03/08</t>
  </si>
  <si>
    <t>vquesquen@teching.com.pe</t>
  </si>
  <si>
    <t>TECH076</t>
  </si>
  <si>
    <t>Rafael Valentin</t>
  </si>
  <si>
    <t>Hardy Elliot</t>
  </si>
  <si>
    <t>Jefe del departamento de Gestión  Energético</t>
  </si>
  <si>
    <t>924-422-866</t>
  </si>
  <si>
    <t>JR.CUZCO 3210 SAN MARTIN DE PORRES</t>
  </si>
  <si>
    <t>hrafael@teching.com.pe</t>
  </si>
  <si>
    <t>TECH078</t>
  </si>
  <si>
    <t>Romani Maldonado</t>
  </si>
  <si>
    <t>Elvis Saul</t>
  </si>
  <si>
    <t>Asistente de Proyectos</t>
  </si>
  <si>
    <t>70820644</t>
  </si>
  <si>
    <t>989-459-911</t>
  </si>
  <si>
    <t>CIRO ALEGRIA MZ.D LT.1 SAN JUAN DE MIRAFLORES</t>
  </si>
  <si>
    <t>eromani@teching.com.pe</t>
  </si>
  <si>
    <t>TECH108</t>
  </si>
  <si>
    <t xml:space="preserve">Rosales Chavez </t>
  </si>
  <si>
    <t xml:space="preserve">Alfonso Jeffrey </t>
  </si>
  <si>
    <t>993-540-241</t>
  </si>
  <si>
    <t>lifeman1990ros@gmail.com</t>
  </si>
  <si>
    <t>TECH079</t>
  </si>
  <si>
    <t>Rumiche Villagaray</t>
  </si>
  <si>
    <t>Stephanie Fiorela</t>
  </si>
  <si>
    <t xml:space="preserve">Administrador de Logistica </t>
  </si>
  <si>
    <t>912-258-342</t>
  </si>
  <si>
    <t>TINGO MARIA 153 COLLIQUE I ZONA-COMAS-LIMA-LIMA</t>
  </si>
  <si>
    <t>PROGRAMADO 25/07</t>
  </si>
  <si>
    <t>Secretariado Ejecutivo</t>
  </si>
  <si>
    <t>Indeed</t>
  </si>
  <si>
    <t xml:space="preserve">srumiche@teching.com.pe </t>
  </si>
  <si>
    <t>TECH081</t>
  </si>
  <si>
    <t>Salcedo Rodriguez</t>
  </si>
  <si>
    <t>Joan Hipolito</t>
  </si>
  <si>
    <t>Auxiliar de I+D</t>
  </si>
  <si>
    <t>70980717</t>
  </si>
  <si>
    <t>940-075-724</t>
  </si>
  <si>
    <t>PASAJE PEDRO PABLO MARTÍNEZ MZ. C3 LT. 5 ANCIETA BAJA-EL AGUSTINO</t>
  </si>
  <si>
    <t xml:space="preserve">jsalcedo@teching.com.pe </t>
  </si>
  <si>
    <t>TECH082</t>
  </si>
  <si>
    <t>Saldaña Mamani</t>
  </si>
  <si>
    <t>Carmen Rosa</t>
  </si>
  <si>
    <t>Jefe de Administración</t>
  </si>
  <si>
    <t>45805956</t>
  </si>
  <si>
    <t>987-101-179</t>
  </si>
  <si>
    <t>ASENT. H. SAN LORENZO MZ. J LT. 01</t>
  </si>
  <si>
    <t xml:space="preserve">csaldaña@teching.com.pe </t>
  </si>
  <si>
    <t>TECH087</t>
  </si>
  <si>
    <t>Saldarriaga Aliaga</t>
  </si>
  <si>
    <t>Daniel Martin</t>
  </si>
  <si>
    <t>Jefe de departamento de HSQE</t>
  </si>
  <si>
    <t>45169277</t>
  </si>
  <si>
    <t>990-991-238</t>
  </si>
  <si>
    <t>BELEN EQ.CORDOVA BL L DP 206 SAN ISIDRO</t>
  </si>
  <si>
    <t xml:space="preserve">San Isidro </t>
  </si>
  <si>
    <t>Titulado colegiado</t>
  </si>
  <si>
    <t>dsaldarriaga@teching.com.pe</t>
  </si>
  <si>
    <t>TECH107</t>
  </si>
  <si>
    <t xml:space="preserve">Sanchez Rosas  </t>
  </si>
  <si>
    <t xml:space="preserve">Franklin Paul </t>
  </si>
  <si>
    <t>993-540-192</t>
  </si>
  <si>
    <t>frank.sanchez.rosas097@gmail.com</t>
  </si>
  <si>
    <t>Salvador Olivar</t>
  </si>
  <si>
    <t>Jorge Roman</t>
  </si>
  <si>
    <t>970-664-371</t>
  </si>
  <si>
    <t>JR.HUMBOLT 1261 - CHILCA-HUANCAYO-JUNIN</t>
  </si>
  <si>
    <t>Chilca</t>
  </si>
  <si>
    <t xml:space="preserve">jsalvador@teching.com.pe </t>
  </si>
  <si>
    <t>TECH089</t>
  </si>
  <si>
    <t xml:space="preserve">Sanchez Moreano </t>
  </si>
  <si>
    <t xml:space="preserve">Rodrigo Alejandro </t>
  </si>
  <si>
    <t>977 142 325</t>
  </si>
  <si>
    <t>rsanchez@teching.com.pe</t>
  </si>
  <si>
    <t>TECH090</t>
  </si>
  <si>
    <t>Sandoval Catashunga</t>
  </si>
  <si>
    <t xml:space="preserve">Pedro </t>
  </si>
  <si>
    <t>42610449</t>
  </si>
  <si>
    <t>931-722-429</t>
  </si>
  <si>
    <t>ASENT.H. EL MIRADOR DE LOS HUMEDALES MZ.P. LT.04</t>
  </si>
  <si>
    <t xml:space="preserve">psandoval@teching.com.pe </t>
  </si>
  <si>
    <t>TECH091</t>
  </si>
  <si>
    <t>Silva Ataurima</t>
  </si>
  <si>
    <t>Walter Edgar</t>
  </si>
  <si>
    <t>982-869-719</t>
  </si>
  <si>
    <t>URB. PREVI. MZ 12 LT. 16 2DA. ETAPA- CALLAO</t>
  </si>
  <si>
    <t xml:space="preserve">wsilva22.ws@gmail.com </t>
  </si>
  <si>
    <t>TECH119</t>
  </si>
  <si>
    <t>Silva Castro</t>
  </si>
  <si>
    <t>Carlos Roberto</t>
  </si>
  <si>
    <t>Ténico de medición</t>
  </si>
  <si>
    <t>csilva@teching.com.pe</t>
  </si>
  <si>
    <t>TECH092</t>
  </si>
  <si>
    <t>Solis Nieves</t>
  </si>
  <si>
    <t>Mozart Frank</t>
  </si>
  <si>
    <t>72736698</t>
  </si>
  <si>
    <t>NO</t>
  </si>
  <si>
    <t>991-866-764</t>
  </si>
  <si>
    <t>ASOC.PROG VIV LAS LOMAS DE CARABAYLLO MZ.B LT.4</t>
  </si>
  <si>
    <t xml:space="preserve">msolis@teching.com.pe </t>
  </si>
  <si>
    <t>TECH093</t>
  </si>
  <si>
    <t>Sotelo Saldaña</t>
  </si>
  <si>
    <t>Christian Carlos</t>
  </si>
  <si>
    <t>933-012-310</t>
  </si>
  <si>
    <t>PSL.LA CIENCIA 256 URB.CARLOS CUETO FERNANDINI - LOS OLIVOS</t>
  </si>
  <si>
    <t xml:space="preserve">sotelos33@gmail.com </t>
  </si>
  <si>
    <t>TECH115</t>
  </si>
  <si>
    <t xml:space="preserve">Sullon Giron </t>
  </si>
  <si>
    <t xml:space="preserve">Jordy Alexander </t>
  </si>
  <si>
    <t>970-097-355</t>
  </si>
  <si>
    <t>jsullongiron@gmail.com</t>
  </si>
  <si>
    <t>TECH094</t>
  </si>
  <si>
    <t>Talavera Garcia</t>
  </si>
  <si>
    <t xml:space="preserve">Leonardo Miguel </t>
  </si>
  <si>
    <t>Asistente de Almacen</t>
  </si>
  <si>
    <t>975-332-133</t>
  </si>
  <si>
    <t xml:space="preserve">CALLE CHACHAPOYAS MZ. C LT .09 URB. SAN MARTIN DE PORRES </t>
  </si>
  <si>
    <t>ltalavera@teching.com.pe</t>
  </si>
  <si>
    <t>TECH095</t>
  </si>
  <si>
    <t>Tucta Berrocal</t>
  </si>
  <si>
    <t xml:space="preserve">Efrain </t>
  </si>
  <si>
    <t>Auxiliar de Almacen</t>
  </si>
  <si>
    <t>06789519</t>
  </si>
  <si>
    <t>912-582-153</t>
  </si>
  <si>
    <t>JR. GALDEANO MENDOZA N° 457 CERCADO DE LIMA</t>
  </si>
  <si>
    <t xml:space="preserve">tucta08@gmail.com </t>
  </si>
  <si>
    <t>TECH097</t>
  </si>
  <si>
    <t>Vablos Salvatierra</t>
  </si>
  <si>
    <t>Ricardo Wilson</t>
  </si>
  <si>
    <t>Product Manager</t>
  </si>
  <si>
    <t>40772478</t>
  </si>
  <si>
    <t>967-305-214</t>
  </si>
  <si>
    <t>MZ. Q-3LT. 2 CALLE 12 URB. LOS NARANJOS - LOS OLIVOS</t>
  </si>
  <si>
    <t xml:space="preserve">rvablos@teching.com.pe </t>
  </si>
  <si>
    <t>TECH096</t>
  </si>
  <si>
    <t>Valenzuela Pisfil</t>
  </si>
  <si>
    <t>Christian Alonso</t>
  </si>
  <si>
    <t>bzz</t>
  </si>
  <si>
    <t>965-753-003</t>
  </si>
  <si>
    <t>COOP.DE VIV.PRIMAVERA MZ 01 LT 26 - COMAS</t>
  </si>
  <si>
    <t xml:space="preserve">cvalenzuela@teching.com.pe </t>
  </si>
  <si>
    <t>TECH098</t>
  </si>
  <si>
    <t>Valladares Pachas</t>
  </si>
  <si>
    <t>Jordan Ismael</t>
  </si>
  <si>
    <t>Asistente de Sistemas</t>
  </si>
  <si>
    <t>zz</t>
  </si>
  <si>
    <t>905-431-934</t>
  </si>
  <si>
    <t>ASOC. VIV. S. BEATRIZ  MZ C LT 20 - CALLAO</t>
  </si>
  <si>
    <t>Desarrollador de Software</t>
  </si>
  <si>
    <t xml:space="preserve">lvalladares@teching.com.pe </t>
  </si>
  <si>
    <t>TECH099</t>
  </si>
  <si>
    <t>Luigi Orlando</t>
  </si>
  <si>
    <t>72978280</t>
  </si>
  <si>
    <t>932-640-577</t>
  </si>
  <si>
    <t>ASOC. VIV. S. BEATRIZ MZ C LT. 20 CALLAO</t>
  </si>
  <si>
    <t xml:space="preserve">jvalladares@teching.com.pe </t>
  </si>
  <si>
    <t>TECH100</t>
  </si>
  <si>
    <t>Vargas Salluca</t>
  </si>
  <si>
    <t>Daniel Oswen</t>
  </si>
  <si>
    <t>48425267</t>
  </si>
  <si>
    <t>967-740-713</t>
  </si>
  <si>
    <t>PARCELA C MZ. W LT. 3 VENTANILLA</t>
  </si>
  <si>
    <t>Ingeniería Electrica</t>
  </si>
  <si>
    <t xml:space="preserve">dvargas@teching.com.pe </t>
  </si>
  <si>
    <t>TECH101</t>
  </si>
  <si>
    <t>Velasquez Oviedo</t>
  </si>
  <si>
    <t>William Brandon</t>
  </si>
  <si>
    <t>77380982</t>
  </si>
  <si>
    <t>904-311-946</t>
  </si>
  <si>
    <t>CALLE CALVARIO 1215 MIRAFLORES - AREQUIPA,</t>
  </si>
  <si>
    <t xml:space="preserve">williamx6x@hotmail.com </t>
  </si>
  <si>
    <t>TECH102</t>
  </si>
  <si>
    <t>Vera Sanchez</t>
  </si>
  <si>
    <t>Melissa Giuliana</t>
  </si>
  <si>
    <t>Abogada</t>
  </si>
  <si>
    <t>Legal</t>
  </si>
  <si>
    <t>40192055</t>
  </si>
  <si>
    <t>970-856-055</t>
  </si>
  <si>
    <t>CALLE MENDIBURO N° 155 DPTO. 301</t>
  </si>
  <si>
    <t>Derecho</t>
  </si>
  <si>
    <t xml:space="preserve">Contrato por incremento de actividades </t>
  </si>
  <si>
    <t xml:space="preserve">legal@teching.com.pe </t>
  </si>
  <si>
    <t>TECH104</t>
  </si>
  <si>
    <t xml:space="preserve">Zegarra Huaches </t>
  </si>
  <si>
    <t>Sofia Stefanni</t>
  </si>
  <si>
    <t>Administrador RRHH</t>
  </si>
  <si>
    <t>74823976</t>
  </si>
  <si>
    <t>912-264-116</t>
  </si>
  <si>
    <t>AV. MALECON CHILLON URB. RESID LA RIVERA DEL CHILLON MZ. P. LT.95</t>
  </si>
  <si>
    <t>Puente Piedra</t>
  </si>
  <si>
    <t>Psicología</t>
  </si>
  <si>
    <t xml:space="preserve">szegarra@teching.com.pe </t>
  </si>
  <si>
    <t>TECH120</t>
  </si>
  <si>
    <t>Huamani Tueros</t>
  </si>
  <si>
    <t>Alexander Donato</t>
  </si>
  <si>
    <t xml:space="preserve">AV. SANTOS VILLA S/N </t>
  </si>
  <si>
    <t>Huancavelica</t>
  </si>
  <si>
    <t>TECH121</t>
  </si>
  <si>
    <t>Gomez Briceño</t>
  </si>
  <si>
    <t>Bryan Alexis</t>
  </si>
  <si>
    <t>Administrador de Proyectos</t>
  </si>
  <si>
    <t>TECH122</t>
  </si>
  <si>
    <t>Rojas Rodriguez</t>
  </si>
  <si>
    <t>Marion Araceli</t>
  </si>
  <si>
    <t>Administradora de Gestión Humana</t>
  </si>
  <si>
    <t>PROGRAMADO 27/07</t>
  </si>
  <si>
    <t>TECH123</t>
  </si>
  <si>
    <t xml:space="preserve">Leon Guerra </t>
  </si>
  <si>
    <t>Andres Emilio</t>
  </si>
  <si>
    <t xml:space="preserve">Asistente de Almacen y Despacho </t>
  </si>
  <si>
    <t>TECH124</t>
  </si>
  <si>
    <t xml:space="preserve">Carranza Chero </t>
  </si>
  <si>
    <t xml:space="preserve">Jose Nicolas </t>
  </si>
  <si>
    <t>Asistente Administrativo Logístico</t>
  </si>
  <si>
    <t>TECH125</t>
  </si>
  <si>
    <t>Llanco Illanes</t>
  </si>
  <si>
    <t>Jhon Juan</t>
  </si>
  <si>
    <t>TECH126</t>
  </si>
  <si>
    <t>Vite Ruiz</t>
  </si>
  <si>
    <t>Cesar David</t>
  </si>
  <si>
    <t>TECH127</t>
  </si>
  <si>
    <t xml:space="preserve">Hidalgo Huaman </t>
  </si>
  <si>
    <t xml:space="preserve">Aderly Javier </t>
  </si>
  <si>
    <t>TECH128</t>
  </si>
  <si>
    <t xml:space="preserve">Saenz Valverde </t>
  </si>
  <si>
    <t xml:space="preserve">Jorge Haniel </t>
  </si>
  <si>
    <t>TECH129</t>
  </si>
  <si>
    <t>Hancco Janampa</t>
  </si>
  <si>
    <t>Richard Anthonny</t>
  </si>
  <si>
    <t>TECH130</t>
  </si>
  <si>
    <t xml:space="preserve">Morales Arango </t>
  </si>
  <si>
    <t xml:space="preserve">Jhordan Juvert </t>
  </si>
  <si>
    <t>TECH131</t>
  </si>
  <si>
    <t>Mori Chuquizuta</t>
  </si>
  <si>
    <t xml:space="preserve">Sandra </t>
  </si>
  <si>
    <t>TECH132</t>
  </si>
  <si>
    <t xml:space="preserve">Starke Buleje </t>
  </si>
  <si>
    <t>Humberto Enrrique</t>
  </si>
  <si>
    <t>TECH133</t>
  </si>
  <si>
    <t xml:space="preserve">Talledo Gutierrez </t>
  </si>
  <si>
    <t xml:space="preserve">Jesus Alberto </t>
  </si>
  <si>
    <t>TECH134</t>
  </si>
  <si>
    <t xml:space="preserve">Saavedra </t>
  </si>
  <si>
    <t xml:space="preserve">Roberto </t>
  </si>
  <si>
    <t>TECH135</t>
  </si>
  <si>
    <t xml:space="preserve">Paredes </t>
  </si>
  <si>
    <t xml:space="preserve">Daniel </t>
  </si>
  <si>
    <t xml:space="preserve">MANTENIMIENTO DEL SERVICIO DE ADQUIRA </t>
  </si>
  <si>
    <t>ASENT.H ÑACARA MZ.C LT.14</t>
  </si>
  <si>
    <t>Chulucanas</t>
  </si>
  <si>
    <t>Morropon</t>
  </si>
  <si>
    <t>Piura</t>
  </si>
  <si>
    <t>fabad@teching.com.pe</t>
  </si>
  <si>
    <t>URB. PIURA MZ.B2 LT.14</t>
  </si>
  <si>
    <t>PRL. JAVIER PRADO URB.COVIMA MZ S LT 13</t>
  </si>
  <si>
    <t xml:space="preserve">La Molina </t>
  </si>
  <si>
    <t>n Ca. Alejandro Taboada A- 13 Asent. H. 2 de febrero</t>
  </si>
  <si>
    <t>jcarranza@teching.com.pe</t>
  </si>
  <si>
    <t xml:space="preserve">RENOVACIONES </t>
  </si>
  <si>
    <t>MES</t>
  </si>
  <si>
    <t xml:space="preserve">ENERO </t>
  </si>
  <si>
    <t xml:space="preserve">FEBRERO </t>
  </si>
  <si>
    <t xml:space="preserve">MARZO </t>
  </si>
  <si>
    <t xml:space="preserve">ABRIL </t>
  </si>
  <si>
    <t>MAYO</t>
  </si>
  <si>
    <t>JUNIO</t>
  </si>
  <si>
    <t xml:space="preserve">JULIO </t>
  </si>
  <si>
    <t xml:space="preserve">AGOSTO </t>
  </si>
  <si>
    <t xml:space="preserve">N°DE PERSONAS </t>
  </si>
  <si>
    <t xml:space="preserve">FALTA RENOVAR </t>
  </si>
  <si>
    <t xml:space="preserve">CALLE NICARAGUA MZ.Q-8 LT.25 A.H.NVA ESPERANZA VIII SECTOR </t>
  </si>
  <si>
    <t>mchininin@teching.com.pe</t>
  </si>
  <si>
    <t xml:space="preserve">CESE DE PERSONAL </t>
  </si>
  <si>
    <t xml:space="preserve">PSJ.LAS CAPULLANAS 113 BARRIO LETICIA </t>
  </si>
  <si>
    <t>SETIEMBRE</t>
  </si>
  <si>
    <t>N°DE PERSONAS (PLANILLA)</t>
  </si>
  <si>
    <t>N°DE PERSONAS (RH)</t>
  </si>
  <si>
    <t>Luis David</t>
  </si>
  <si>
    <t xml:space="preserve">SECTOR LOS ROSALES DE SAN LUIS </t>
  </si>
  <si>
    <t>PROGRAMADO 07/09</t>
  </si>
  <si>
    <t>bgomez@teching.com.pe</t>
  </si>
  <si>
    <t xml:space="preserve">SECTOR 2 GRUPO 18 M.O LT.07 - VILLA EL SALVADOR </t>
  </si>
  <si>
    <t xml:space="preserve">Villa el Salvador </t>
  </si>
  <si>
    <t>rhancco@teching.com.pe</t>
  </si>
  <si>
    <t xml:space="preserve">Tecnico auxiliar de Medición </t>
  </si>
  <si>
    <t>ASENT.H SAN SEBASTIAN MZ. B4 LT.06</t>
  </si>
  <si>
    <t>ahuamani@teching.com.pe</t>
  </si>
  <si>
    <t>lllanca@teching.com.pe</t>
  </si>
  <si>
    <t>MZ E LT 15 SECTOR E1 PACHACUTEC - VENTANILLA</t>
  </si>
  <si>
    <t xml:space="preserve">Jefe de Proyectos Utilities </t>
  </si>
  <si>
    <t xml:space="preserve">SECTOR 1 GRUPO 21A MZ.D LT.39 - VILLA EL SALVADOR </t>
  </si>
  <si>
    <t>jjmorales@teching.com.pe</t>
  </si>
  <si>
    <t>ASENT.H ALM. MIGUEL GRAU ETAPA II MZ. C LT 39</t>
  </si>
  <si>
    <t xml:space="preserve">Administradora de Planeamiento y Control </t>
  </si>
  <si>
    <t xml:space="preserve">MZ.B  LT.22 AV.SAN JOSE CDRA.4 VIV. PRADERAS II- SMP </t>
  </si>
  <si>
    <t>smori@teching.com.pe</t>
  </si>
  <si>
    <t>CALLE LAS MERCEDES 206 CASERIO MALLARITOS</t>
  </si>
  <si>
    <t>lpacheco@teching.com.pe</t>
  </si>
  <si>
    <t xml:space="preserve">CALLE MARIA PARADO DE BELLIDO 101 TABLAZO SUR </t>
  </si>
  <si>
    <t>jpaico@teching.com.pe</t>
  </si>
  <si>
    <t>tecnico2@teching.com.pe</t>
  </si>
  <si>
    <t>Asent. H Santa Rosa MZ.C2 LT.04</t>
  </si>
  <si>
    <t xml:space="preserve">CA. BRASIL N°743 JLO </t>
  </si>
  <si>
    <t xml:space="preserve">Chiclayo </t>
  </si>
  <si>
    <t>TECH138</t>
  </si>
  <si>
    <t xml:space="preserve">Paredes Calixto </t>
  </si>
  <si>
    <t xml:space="preserve">Daniel Sebastian </t>
  </si>
  <si>
    <t xml:space="preserve">Asistente de Balance </t>
  </si>
  <si>
    <t>PRL.DANIEL ALCIDES CARRION 396 URB. EL RETABLO ETAPA 1RA M. L LT.20</t>
  </si>
  <si>
    <t xml:space="preserve">Comas </t>
  </si>
  <si>
    <t>dparedes@teching.com.pe</t>
  </si>
  <si>
    <t>PROGRAMADO 6/09</t>
  </si>
  <si>
    <t>Paulino Rojas</t>
  </si>
  <si>
    <t>Carlos Daniel</t>
  </si>
  <si>
    <t>Practicante</t>
  </si>
  <si>
    <t>PRACTICANTE</t>
  </si>
  <si>
    <t>PROGRAMADO 7/09</t>
  </si>
  <si>
    <t xml:space="preserve">AV. LAS PALMERAS MZ.R  LT.1 SUB LT.Q ASOC. CANTO GRANDE </t>
  </si>
  <si>
    <t xml:space="preserve">San Juan de Lurigancho </t>
  </si>
  <si>
    <t>mrojas@teching.com.pe</t>
  </si>
  <si>
    <t>LAS PERAS 101 ERMITAÑO MZ.R -1 LT.32</t>
  </si>
  <si>
    <t xml:space="preserve">Independencia </t>
  </si>
  <si>
    <t>jsaenz@teching.com.pe</t>
  </si>
  <si>
    <t>Especialista de I+D Junior</t>
  </si>
  <si>
    <t xml:space="preserve">csaldana@teching.com.pe </t>
  </si>
  <si>
    <t>AV. TUPAC AMARU PUEBLO JOVEN SANTA ROSA MZ. I LT.32</t>
  </si>
  <si>
    <t>wsilva@teching.com.pe</t>
  </si>
  <si>
    <t>AV. PROLONG GRAU 1936 2DO.PISO</t>
  </si>
  <si>
    <t>chrisotelos33@gmail.com</t>
  </si>
  <si>
    <t xml:space="preserve">Gestor de Proyectos </t>
  </si>
  <si>
    <t xml:space="preserve">AV. REVOLUCIÓN 2571 COLLIQUE IV ZN - COMAS </t>
  </si>
  <si>
    <t>hstarke@teching.com.pe</t>
  </si>
  <si>
    <t>ASENT.H TUPAC AMARU ETAPA 3 MZ D3 LT.11</t>
  </si>
  <si>
    <t>TECH136</t>
  </si>
  <si>
    <t xml:space="preserve">Conductor </t>
  </si>
  <si>
    <t xml:space="preserve">ASENT.H BRISA II MZ.F LT.32 - VENTANILLA </t>
  </si>
  <si>
    <t>jesustalledo2506@gmail.com</t>
  </si>
  <si>
    <t>etucta@teching.com.pe</t>
  </si>
  <si>
    <t>Gestor  Energético</t>
  </si>
  <si>
    <t>CALLE S/N  ASENT H. LA ENSENADA DE CHILLON MZ CH LT 15</t>
  </si>
  <si>
    <t xml:space="preserve">Puente Piedra </t>
  </si>
  <si>
    <t>Asistente RRHH</t>
  </si>
  <si>
    <t>Mendoza Nuñez</t>
  </si>
  <si>
    <t>Juan Diego</t>
  </si>
  <si>
    <t>Jefe de Dpto. Gestión Energética</t>
  </si>
  <si>
    <t>pendiente</t>
  </si>
  <si>
    <t>Lopez Terrones</t>
  </si>
  <si>
    <t xml:space="preserve">Pacherres Ruiz </t>
  </si>
  <si>
    <t xml:space="preserve">Lorenzo Fernando </t>
  </si>
  <si>
    <t xml:space="preserve">Administrador de Proyectos </t>
  </si>
  <si>
    <t>Reluz Pisfil</t>
  </si>
  <si>
    <t>Jorge Joel</t>
  </si>
  <si>
    <t xml:space="preserve"> Castro Matias</t>
  </si>
  <si>
    <t>Julio Alejandro</t>
  </si>
  <si>
    <t>Coveñas Anastacio</t>
  </si>
  <si>
    <t>Inoquio Ordinola</t>
  </si>
  <si>
    <t xml:space="preserve">Eduardo Rodrigo </t>
  </si>
  <si>
    <t>Moreno Cordova</t>
  </si>
  <si>
    <t>Ernesto Fidel</t>
  </si>
  <si>
    <t>Castañeda Hernandez</t>
  </si>
  <si>
    <t>Ricardo Cristhian</t>
  </si>
  <si>
    <t>Jimenez Peña</t>
  </si>
  <si>
    <t>Engelberto</t>
  </si>
  <si>
    <t>Mundaca Flores</t>
  </si>
  <si>
    <t>Kevin Junior</t>
  </si>
  <si>
    <t>Vilchez Ramos</t>
  </si>
  <si>
    <t>Omar Antonio</t>
  </si>
  <si>
    <t>Chavez Gomez</t>
  </si>
  <si>
    <t>Guvssby</t>
  </si>
  <si>
    <t xml:space="preserve"> Garcia Gordillo</t>
  </si>
  <si>
    <t>Guillermo Yordan</t>
  </si>
  <si>
    <t>Torres Saldarriaga</t>
  </si>
  <si>
    <t xml:space="preserve">Darwin Jhoel </t>
  </si>
  <si>
    <t>Valdiviezo Maza</t>
  </si>
  <si>
    <t xml:space="preserve">Pedro Miguel </t>
  </si>
  <si>
    <t xml:space="preserve"> Villaseca Calle</t>
  </si>
  <si>
    <t>Abner Omar</t>
  </si>
  <si>
    <t>Cueva Mondragon</t>
  </si>
  <si>
    <t>Miguel Angel</t>
  </si>
  <si>
    <t>Valdiviezo Silupu</t>
  </si>
  <si>
    <t>Irvin Bladimir</t>
  </si>
  <si>
    <t>Peña Alvarez</t>
  </si>
  <si>
    <t>Odar</t>
  </si>
  <si>
    <t>Rosales Chávez</t>
  </si>
  <si>
    <t>Alfonso Jeffrey</t>
  </si>
  <si>
    <t xml:space="preserve">Usuario </t>
  </si>
  <si>
    <t>N° Correlativo</t>
  </si>
  <si>
    <t xml:space="preserve">Asunto </t>
  </si>
  <si>
    <t>Dirigido a:</t>
  </si>
  <si>
    <t>Cargo</t>
  </si>
  <si>
    <t xml:space="preserve">Fecha de emisión </t>
  </si>
  <si>
    <t xml:space="preserve">Status </t>
  </si>
  <si>
    <t>MEMORANDUM N°001-2024-GAF</t>
  </si>
  <si>
    <t>Cerrado</t>
  </si>
  <si>
    <t>MEMORANDUM N°002-2024-GAF</t>
  </si>
  <si>
    <t>MEMORANDUM N°003-2024-GAF</t>
  </si>
  <si>
    <t>MEMORANDUM N°004-2024-GAF</t>
  </si>
  <si>
    <t>MEMORANDUM N°005-2024-GAF</t>
  </si>
  <si>
    <t>MEMORANDUM N°006-2024-GAF</t>
  </si>
  <si>
    <t>MEMORANDUM N°007-2024-GAF</t>
  </si>
  <si>
    <t>Amonestación escrita / Siniestro de vehiculo</t>
  </si>
  <si>
    <t>Alfonso Rosales Chávez</t>
  </si>
  <si>
    <t>Técnico Auxiliar de Medición</t>
  </si>
  <si>
    <t>MEMORANDUM N°008-2024-GAF</t>
  </si>
  <si>
    <t>Amonestación escrita/Descargo de observaciones Parque Arauco</t>
  </si>
  <si>
    <t>Hardy Elliot Rafael Valentin</t>
  </si>
  <si>
    <t>Jefe de Gestión Energética</t>
  </si>
  <si>
    <t>MEMORANDUM N°009-2024-GAF</t>
  </si>
  <si>
    <t>Komiles Papuico Limaymanta</t>
  </si>
  <si>
    <t>MEMORANDUM N°010-2024-GAF</t>
  </si>
  <si>
    <t>Hector Fachin Constancio Cachi</t>
  </si>
  <si>
    <t>MEMORANDUM N°011-2024-GAF</t>
  </si>
  <si>
    <t xml:space="preserve">Bernabe Oscco </t>
  </si>
  <si>
    <t>MEMORANDUM N°012-2024-GAF</t>
  </si>
  <si>
    <t>Rodolfo Saul Aguirre Yurivilca</t>
  </si>
  <si>
    <t>MEMORANDUM N°013-2024-GAF</t>
  </si>
  <si>
    <t>Silva Castro Carlos</t>
  </si>
  <si>
    <t>Técnico de medición</t>
  </si>
  <si>
    <t>MEMORANDUM N°014-2024-GAF</t>
  </si>
  <si>
    <t xml:space="preserve"> </t>
  </si>
  <si>
    <t>Item</t>
  </si>
  <si>
    <t>SEDE</t>
  </si>
  <si>
    <t>EVALUACIONES DE DESEMPEÑO</t>
  </si>
  <si>
    <t>Aeropuerto</t>
  </si>
  <si>
    <t>Bocanegra</t>
  </si>
  <si>
    <t>Termino de contrato</t>
  </si>
  <si>
    <t>Arellano  Valverde</t>
  </si>
  <si>
    <t>Renzon Cristian</t>
  </si>
  <si>
    <t>MZ 63 LT 8 ASENT H ARMANDO V DEL CAMPO- PS 16B CONFRATERNIDAD</t>
  </si>
  <si>
    <t xml:space="preserve">Los Olivos </t>
  </si>
  <si>
    <t>rarellano@teching.com.pe</t>
  </si>
  <si>
    <t>Berto Castro</t>
  </si>
  <si>
    <t xml:space="preserve">Patricia Johana </t>
  </si>
  <si>
    <t>pberto@teching.com.pe</t>
  </si>
  <si>
    <t xml:space="preserve">Carbajal Garay </t>
  </si>
  <si>
    <t>Rubi Reyna del Pilar</t>
  </si>
  <si>
    <t>955 488 129</t>
  </si>
  <si>
    <t>ASENT.H.NUEVA ESPERANZA MZ. S10 LT.01</t>
  </si>
  <si>
    <t>Veintiseis de octubre</t>
  </si>
  <si>
    <t xml:space="preserve">Piura </t>
  </si>
  <si>
    <t xml:space="preserve">Medio Ambiente y Seguridad Industrial </t>
  </si>
  <si>
    <t>rubicarbajal285@gmail.com</t>
  </si>
  <si>
    <t>AV. LLOQUE YUPANQUI 401</t>
  </si>
  <si>
    <t>Castilla</t>
  </si>
  <si>
    <t>ricardocastanedahernandez499@gmail.com</t>
  </si>
  <si>
    <t xml:space="preserve">Castillo Ordinola </t>
  </si>
  <si>
    <t>CALLE BOLIVAR ASENT H JORGE CHAVEZ MZ J LT 17</t>
  </si>
  <si>
    <t>Veinteseis de Octubre</t>
  </si>
  <si>
    <t>josep1690@hotmail.com</t>
  </si>
  <si>
    <t>Castro Matias</t>
  </si>
  <si>
    <t>URB.MICAELA BASTIDAS MZ.C3-14 ETAPA 4</t>
  </si>
  <si>
    <t>jcastrohoyos@hotmail.com</t>
  </si>
  <si>
    <t xml:space="preserve">MZ C LT 7 ASENT.H. IGNACIO MERINO </t>
  </si>
  <si>
    <t>gchavezkz86@gmail.com</t>
  </si>
  <si>
    <t xml:space="preserve">Julio Cesar </t>
  </si>
  <si>
    <t>901 633 998</t>
  </si>
  <si>
    <t>ASENT.H. SAN ALBERTO MZ. K3 LT.17</t>
  </si>
  <si>
    <t xml:space="preserve">RH </t>
  </si>
  <si>
    <t>jchuquibala@teching.com.pe</t>
  </si>
  <si>
    <t>CALLE UNION CASERIO ZONA MORE MZ. I LT.19</t>
  </si>
  <si>
    <t>Cura Mori</t>
  </si>
  <si>
    <t>jofecoan@hotmail.com</t>
  </si>
  <si>
    <t>ASENT.H. VATE MANRIQUEZ MZ.L LT.04</t>
  </si>
  <si>
    <t>Cueva19_19@hotmail.com</t>
  </si>
  <si>
    <t xml:space="preserve">Garcia de la Cruz </t>
  </si>
  <si>
    <t>Anthony Nelson</t>
  </si>
  <si>
    <t>JR. SAN MARTIN 107 URB.HUAQUILLAY</t>
  </si>
  <si>
    <t>agarcia@teching.com.pe</t>
  </si>
  <si>
    <t>Garcia Gordillo</t>
  </si>
  <si>
    <t>URB. SOL DE PIURA MZ. B8 LT.31</t>
  </si>
  <si>
    <t>Yordangar94@hotmail.com</t>
  </si>
  <si>
    <t>ader.hidalgo24@gmail.com</t>
  </si>
  <si>
    <t xml:space="preserve">CALLE SEIS 373 BARRIO BUENOS AIRES </t>
  </si>
  <si>
    <t>Sullana</t>
  </si>
  <si>
    <t>inoquio.04.11@gmail.com</t>
  </si>
  <si>
    <t>EX.URB.COSCOMBA SECTOR LA PENINSULA ZONA OSWALDO SMTH MZ LL 1 LT.44</t>
  </si>
  <si>
    <t>engueljimenez@gmail.com</t>
  </si>
  <si>
    <t xml:space="preserve">URB. SANTA CRUZ MZ.U LT.18 </t>
  </si>
  <si>
    <t>aleon@teching.com.pe</t>
  </si>
  <si>
    <t>No superó periodo de prueba</t>
  </si>
  <si>
    <t>jhon.llanaco.illanes.2023@gmail.com</t>
  </si>
  <si>
    <t>Lopez Loja</t>
  </si>
  <si>
    <t>Guillermo Alejandro</t>
  </si>
  <si>
    <t>CALLE LA PEDRERA 261 URB VENTURA ROSSI</t>
  </si>
  <si>
    <t>Ingenieria Mecanica Electrica</t>
  </si>
  <si>
    <t>931 224 297</t>
  </si>
  <si>
    <t xml:space="preserve">MZ C LT 48 ASOC VIV LAS CUMBRES DE CIENEGUILLA </t>
  </si>
  <si>
    <t>Cieneguilla</t>
  </si>
  <si>
    <t xml:space="preserve">Ingenieria de Energia </t>
  </si>
  <si>
    <t>llopez@teching.com.pe</t>
  </si>
  <si>
    <t xml:space="preserve">Martinez </t>
  </si>
  <si>
    <t xml:space="preserve">Miguel </t>
  </si>
  <si>
    <t xml:space="preserve">Encargado de Limpieza </t>
  </si>
  <si>
    <t>009938785</t>
  </si>
  <si>
    <t>962 948 074</t>
  </si>
  <si>
    <t xml:space="preserve">CALLE SANTA PAULA 584 DPTO.101 URB PANDO </t>
  </si>
  <si>
    <t>jdmendoza@teching.com.pe</t>
  </si>
  <si>
    <t>02852639</t>
  </si>
  <si>
    <t xml:space="preserve">ASENT.H. LAS PALMERAS MZ.E LT.48 </t>
  </si>
  <si>
    <t>ernestomorenocordova23@hotmail.com</t>
  </si>
  <si>
    <t>CALLE C ASENT.H. 02 DE FEBRERO MZ. F LT 10</t>
  </si>
  <si>
    <t>Pariñas</t>
  </si>
  <si>
    <t>Talara</t>
  </si>
  <si>
    <t>mundaca.97@hotmail.com</t>
  </si>
  <si>
    <t>Ordinola Arroyo</t>
  </si>
  <si>
    <t xml:space="preserve">Cesar Francisco </t>
  </si>
  <si>
    <t xml:space="preserve">Asistente Tecnico </t>
  </si>
  <si>
    <t xml:space="preserve">AV. PERU ASENT.H ENRIQUE LOPEZ ALBUJAR MZ. H LT.4 </t>
  </si>
  <si>
    <t>Tecnico Trunco</t>
  </si>
  <si>
    <t>cordinola@teching.com.pe</t>
  </si>
  <si>
    <t>02669817</t>
  </si>
  <si>
    <t>933 461 161</t>
  </si>
  <si>
    <t>AMAZONAS 857</t>
  </si>
  <si>
    <t>lpacherres@teching.com.pe</t>
  </si>
  <si>
    <t>910 690 501</t>
  </si>
  <si>
    <t>carlosdanielpaulinorojas@gmail.com</t>
  </si>
  <si>
    <t>ASENT.H. SAN MARTIN MZ.A10 LT.11</t>
  </si>
  <si>
    <t>odarp.13.12@gmail.com</t>
  </si>
  <si>
    <t>ppena@teching.com.pe</t>
  </si>
  <si>
    <t>TERMINO DE CONTRATO</t>
  </si>
  <si>
    <t>CASERIO HUACA BLANCA MZ. A LT.06</t>
  </si>
  <si>
    <t xml:space="preserve">Monsefu </t>
  </si>
  <si>
    <t>Lambayaque</t>
  </si>
  <si>
    <t>jreluz@teching.com.pe</t>
  </si>
  <si>
    <t>Rodriguez Navarro</t>
  </si>
  <si>
    <t>Jimmy Alexander</t>
  </si>
  <si>
    <t>jrodriguez@teching.com.pe</t>
  </si>
  <si>
    <t xml:space="preserve">CALLE MICAELA BASTIDAS 104 </t>
  </si>
  <si>
    <t xml:space="preserve">Saavedra Ugaz </t>
  </si>
  <si>
    <t xml:space="preserve">Roberto Cesar </t>
  </si>
  <si>
    <t>FUNDO EL CERRITO MZ.A LT.02</t>
  </si>
  <si>
    <t>Chiclayo</t>
  </si>
  <si>
    <t>rsaavedra@teching.com.pe</t>
  </si>
  <si>
    <t xml:space="preserve">Silva Ramos </t>
  </si>
  <si>
    <t xml:space="preserve">Ana Lucia </t>
  </si>
  <si>
    <t>MZ D LT.06 ASENT. H LOPEZ ALBUJAR</t>
  </si>
  <si>
    <t>analucam85@gmail.com</t>
  </si>
  <si>
    <t>JR.PUNO 1000</t>
  </si>
  <si>
    <t>darwin_joel_1995@hotmail.com</t>
  </si>
  <si>
    <t>Ulloa Espinoza</t>
  </si>
  <si>
    <t>Elvis Edu</t>
  </si>
  <si>
    <t>ulloaelvis36@gmail.com</t>
  </si>
  <si>
    <t>CENTRO POBLADO MENOR CRUCETA ASENT.H MIGUEL BAJO MZ. D LT.13</t>
  </si>
  <si>
    <t xml:space="preserve">Tambo Grande </t>
  </si>
  <si>
    <t xml:space="preserve">valdiviezomazapedromiguel@gmail.com </t>
  </si>
  <si>
    <t>JR. JOSE CARLOS MARIATEGUI 722 CASERIO TABLAZO SUR</t>
  </si>
  <si>
    <t xml:space="preserve">La Union </t>
  </si>
  <si>
    <t>ivaldiviezosilupu@gmail.com</t>
  </si>
  <si>
    <t xml:space="preserve">CALLE LAS PALMAS NORTE 138 ASENT.H. LUCAS CUTIVALU ETAPA II </t>
  </si>
  <si>
    <t xml:space="preserve">Catacaos </t>
  </si>
  <si>
    <t>omar.vc3@gmail.com</t>
  </si>
  <si>
    <t>Villaseca Calle</t>
  </si>
  <si>
    <t>JR. BANCHERO ROSSI 208</t>
  </si>
  <si>
    <t>abnervc1@gmail.com</t>
  </si>
  <si>
    <t xml:space="preserve">Villegas Chavez </t>
  </si>
  <si>
    <t xml:space="preserve">Edilberto </t>
  </si>
  <si>
    <t>ASENT.H LAS CAPULLANAS MZ.G LT.10</t>
  </si>
  <si>
    <t>evillegas@teching.com.pe</t>
  </si>
  <si>
    <t>Asistente Gestión Humana</t>
  </si>
  <si>
    <t>Gonzales Huaman</t>
  </si>
  <si>
    <t xml:space="preserve">Gian Franco </t>
  </si>
  <si>
    <t>ASOC. LAS COLINAS ETAPA 1 MZ.N LT.4</t>
  </si>
  <si>
    <t>Garcia Murillo</t>
  </si>
  <si>
    <t xml:space="preserve">Franck Anthony </t>
  </si>
  <si>
    <t xml:space="preserve">Tecnico auxiliar motorizado </t>
  </si>
  <si>
    <t>BLOCK B4 DPTO. B-03 2DA ETAPA RESIDENCIAL ANGAMOS</t>
  </si>
  <si>
    <t>Panta Saavedra</t>
  </si>
  <si>
    <t>ASENT.H. LOPEZ ALBUJAR MZ. L. LT.11</t>
  </si>
  <si>
    <t xml:space="preserve">INGRESO PERSONAL </t>
  </si>
  <si>
    <t>FECHA RENOVACIÓN</t>
  </si>
  <si>
    <t>SUELDO</t>
  </si>
  <si>
    <t>TIPO CONTRATO</t>
  </si>
  <si>
    <t>CUUS</t>
  </si>
  <si>
    <t>Banco</t>
  </si>
  <si>
    <t>N. Cuenta</t>
  </si>
  <si>
    <t>CCI</t>
  </si>
  <si>
    <t>APOLINARIO ROJAS</t>
  </si>
  <si>
    <t>ASOC. DE VIV. LOS PINOS ETAPA I MZ. B LT. 23 – SAN MARTIN DE PORRES</t>
  </si>
  <si>
    <t>Planilla</t>
  </si>
  <si>
    <t>Integra</t>
  </si>
  <si>
    <t>586771AARLA2</t>
  </si>
  <si>
    <t>BCP</t>
  </si>
  <si>
    <t>192-95086928-0-00</t>
  </si>
  <si>
    <t>002-192-195086928000-33</t>
  </si>
  <si>
    <t>Mz. K 7 Lt. 2 Ampliación 2 Sector 5 de mayo Pamplona Alta – San Juan de Miraflores</t>
  </si>
  <si>
    <t>626731YFHVY0</t>
  </si>
  <si>
    <t>192-95086945-0-17</t>
  </si>
  <si>
    <t>002-192-195086945017-36</t>
  </si>
  <si>
    <t>Jr. Galdeano Mendoza N° 457 Cercado de lima</t>
  </si>
  <si>
    <t>1200+200</t>
  </si>
  <si>
    <t>Prima</t>
  </si>
  <si>
    <t>572451ETBTR9</t>
  </si>
  <si>
    <t>192-95086958-0-30</t>
  </si>
  <si>
    <t>002-192-195086958030-33</t>
  </si>
  <si>
    <t>Ñañuri Motta</t>
  </si>
  <si>
    <t>Psj. Federico Sotomayor 353 Asent. H. 1 de Mayo</t>
  </si>
  <si>
    <t>662951RÑMUT6</t>
  </si>
  <si>
    <t>192-95086933-0-05</t>
  </si>
  <si>
    <t>002-192-195086933005-35</t>
  </si>
  <si>
    <t>Loa 173 Urb. Tarapaca - Callo</t>
  </si>
  <si>
    <t>BBVA</t>
  </si>
  <si>
    <t>00110579040220318744</t>
  </si>
  <si>
    <t>011-579-000220318744-04</t>
  </si>
  <si>
    <t>Mz. Q-3Lt. 2 Calle 12 Urb. Los Naranjos - Los Olivos</t>
  </si>
  <si>
    <t>595421RVSLV2</t>
  </si>
  <si>
    <t>192-95451161-0-12</t>
  </si>
  <si>
    <t>002-192-195451161012-30</t>
  </si>
  <si>
    <t>Paredes</t>
  </si>
  <si>
    <t>Luis</t>
  </si>
  <si>
    <t>3000+500</t>
  </si>
  <si>
    <t>Estrada</t>
  </si>
  <si>
    <t>Jhoisy</t>
  </si>
  <si>
    <t>Dominguez</t>
  </si>
  <si>
    <t>Prevencionista de Riesgo</t>
  </si>
  <si>
    <t>Lizarzaburo</t>
  </si>
  <si>
    <t xml:space="preserve">Adriana </t>
  </si>
  <si>
    <t>Olaya</t>
  </si>
  <si>
    <t>Walter</t>
  </si>
  <si>
    <t>Tecnico de medición</t>
  </si>
  <si>
    <t>Ayala</t>
  </si>
  <si>
    <t>Eduardo</t>
  </si>
  <si>
    <t>Murguia</t>
  </si>
  <si>
    <t>Jose</t>
  </si>
  <si>
    <t>Cambio de cuenta sueldo</t>
  </si>
  <si>
    <t>192-94924385-0-14</t>
  </si>
  <si>
    <t>002-192-194924385014-33</t>
  </si>
  <si>
    <t>CESE DE PERSONAL</t>
  </si>
  <si>
    <t>Descuento</t>
  </si>
  <si>
    <t>Nombre y apellidos</t>
  </si>
  <si>
    <t>Fecha de Cese</t>
  </si>
  <si>
    <t>Observ.</t>
  </si>
  <si>
    <t>Nombre</t>
  </si>
  <si>
    <t>Monto</t>
  </si>
  <si>
    <t>Obs.</t>
  </si>
  <si>
    <t>Victor Gonzales</t>
  </si>
  <si>
    <t>se pago 5/02/2024</t>
  </si>
  <si>
    <t>Anthonny Tinoco</t>
  </si>
  <si>
    <t>Culmino de contrato / Pendiente liquidación / Pagado</t>
  </si>
  <si>
    <t>Brayan Martinez</t>
  </si>
  <si>
    <t>Renuncia Voluntario</t>
  </si>
  <si>
    <t>OTROS</t>
  </si>
  <si>
    <t>Ñañuri Motta Romario</t>
  </si>
  <si>
    <t>Alquiler de moto y combustible</t>
  </si>
  <si>
    <t>Juan Luis Asencios</t>
  </si>
  <si>
    <t>por 09 dias que utilizo el carro 1/11 - 06/11-10, 12,15, 16,18,19,20 de enero</t>
  </si>
  <si>
    <t>U.I.G PISO 4-B JAZMINES DE NARANJAL MZ. H LT. 11- Los Olivos</t>
  </si>
  <si>
    <t>651480LPNHR2</t>
  </si>
  <si>
    <t>192-95679036-0-88</t>
  </si>
  <si>
    <t>002-192-195679036088-39</t>
  </si>
  <si>
    <t>De la Cruz Rodriguez</t>
  </si>
  <si>
    <t>Mz. E Lt. 13 P.J. Miguel Grau - Callao</t>
  </si>
  <si>
    <t>192-95730712-0-87</t>
  </si>
  <si>
    <t>002-192-195730712087-33</t>
  </si>
  <si>
    <t>Meiggs Pacheco</t>
  </si>
  <si>
    <t>Anthony Gabriel</t>
  </si>
  <si>
    <t>ASENT.H. EL MIRADOR MZ.E LT.19</t>
  </si>
  <si>
    <t>192-95679040-0-92</t>
  </si>
  <si>
    <t>002-192-195679040092-35</t>
  </si>
  <si>
    <t>Torres Villafuerte</t>
  </si>
  <si>
    <t>Johann Jossep</t>
  </si>
  <si>
    <t xml:space="preserve">Supervisor </t>
  </si>
  <si>
    <t>CALLE 22 117 URB. TUPAC AMARU</t>
  </si>
  <si>
    <t>662481JTVRL5</t>
  </si>
  <si>
    <t>192-95679045-0-97</t>
  </si>
  <si>
    <t>002-192-195679045097-39</t>
  </si>
  <si>
    <t>Ramos Acasiete</t>
  </si>
  <si>
    <t>Jose Antonio</t>
  </si>
  <si>
    <t xml:space="preserve">SECTOR CENTRO S/N - ICA </t>
  </si>
  <si>
    <t>Interbank</t>
  </si>
  <si>
    <t>Moreno Jimenez</t>
  </si>
  <si>
    <t>Leonel Andre</t>
  </si>
  <si>
    <t>AV. TUPAC AMARU 1846 BARRIO CASERIO COLLAZOS - ICA</t>
  </si>
  <si>
    <t>192-95679050-0-02</t>
  </si>
  <si>
    <t>002-192-195679050002-31</t>
  </si>
  <si>
    <t xml:space="preserve">Nolberto Chaicha </t>
  </si>
  <si>
    <t>Milan Vicente</t>
  </si>
  <si>
    <t xml:space="preserve">ASENT.H. LOS EUCALIPTOS ETAPA 2 MZ.C1 LT.30 - PUENTE PIEDRA </t>
  </si>
  <si>
    <t>653821MNCBI2</t>
  </si>
  <si>
    <t>192-95679059-0-11</t>
  </si>
  <si>
    <t>002-192-195679059011-33</t>
  </si>
  <si>
    <t xml:space="preserve">Torres Durano </t>
  </si>
  <si>
    <t xml:space="preserve">Petter Junior </t>
  </si>
  <si>
    <t>MZ. H1 LT. 15 SECTOR ASENTH.H. VILLA LOS REYES - VENTANILLA</t>
  </si>
  <si>
    <t>608011PTDRA1</t>
  </si>
  <si>
    <t>192-95679065-0-17</t>
  </si>
  <si>
    <t>002-192-195679065017-32</t>
  </si>
  <si>
    <t xml:space="preserve">Yactayo Castañeda </t>
  </si>
  <si>
    <t>Kevin Lalo</t>
  </si>
  <si>
    <t>AV.TUPAC AMARU ASENT.H. CON CON MZ.C LT.12 - CARABAYLLO</t>
  </si>
  <si>
    <t>Habitat</t>
  </si>
  <si>
    <t>650861KYCTT3</t>
  </si>
  <si>
    <t>192-95679068-0-20</t>
  </si>
  <si>
    <t>002-192-195679068020-33</t>
  </si>
  <si>
    <t>Milagros Monica</t>
  </si>
  <si>
    <t>Ejecutiva de ventas</t>
  </si>
  <si>
    <t xml:space="preserve">Barrio pampa huaycco S/N - Ayacucho </t>
  </si>
  <si>
    <t>664460MLHEY0</t>
  </si>
  <si>
    <t>192-95679076-0-28</t>
  </si>
  <si>
    <t>002-192-195679076028-36</t>
  </si>
  <si>
    <t>Anaya</t>
  </si>
  <si>
    <t>Ysaac</t>
  </si>
  <si>
    <t>Analista de logistica</t>
  </si>
  <si>
    <t>Psl.La ciencia 256 Urb.Carlos Cueto Fernandini - Los Olivos</t>
  </si>
  <si>
    <t>621091CSSED9</t>
  </si>
  <si>
    <t>192-96046585-0-50</t>
  </si>
  <si>
    <t>002-192-196046585050-35</t>
  </si>
  <si>
    <t>CA EUCALIPTOS, LOS B-29 ASOC FRESAS, CALLAO</t>
  </si>
  <si>
    <t xml:space="preserve"> 17/03/1993</t>
  </si>
  <si>
    <t>192-96559679-0-26</t>
  </si>
  <si>
    <t>002-192-196046579044-36</t>
  </si>
  <si>
    <t>La Rosa</t>
  </si>
  <si>
    <t>Kevin Aron</t>
  </si>
  <si>
    <t>Julian</t>
  </si>
  <si>
    <t>Mary</t>
  </si>
  <si>
    <t>Asistente de tesoreria</t>
  </si>
  <si>
    <t>Pinedo</t>
  </si>
  <si>
    <t>Crazy</t>
  </si>
  <si>
    <t>Asistente contable</t>
  </si>
  <si>
    <t>Mio</t>
  </si>
  <si>
    <t>Jhahaira</t>
  </si>
  <si>
    <t>Paredes Ricra</t>
  </si>
  <si>
    <t xml:space="preserve">Camacho </t>
  </si>
  <si>
    <t xml:space="preserve">Jorge </t>
  </si>
  <si>
    <t xml:space="preserve">Administrador de Presupuestos y Licitaciones </t>
  </si>
  <si>
    <t>ETP III MZ C LT31 PROG VIV HORIZONTE AZUL</t>
  </si>
  <si>
    <t>2800 + 500</t>
  </si>
  <si>
    <t xml:space="preserve">Luis Roberto </t>
  </si>
  <si>
    <t>por alquiler de auto mes enero por 6 dias</t>
  </si>
  <si>
    <t>14/02 - 15/02 ( no se considero en la planilla de febrero)</t>
  </si>
  <si>
    <t>PLANILLA</t>
  </si>
  <si>
    <t xml:space="preserve">INTEGRA	</t>
  </si>
  <si>
    <t>660351JVPLH5</t>
  </si>
  <si>
    <t>192-97082282-0-09</t>
  </si>
  <si>
    <t>002-192-197082282009-31</t>
  </si>
  <si>
    <t>664321RPCMN2</t>
  </si>
  <si>
    <t>192-97082295-0-22</t>
  </si>
  <si>
    <t>002-192-197082295022-39</t>
  </si>
  <si>
    <t>PANA. N SEC 1-2 ETAPA 1 MZ H1 LT 19 - ANCON</t>
  </si>
  <si>
    <t>322321AFLNA8</t>
  </si>
  <si>
    <t>192-96046595-0-60</t>
  </si>
  <si>
    <t>002-192-196046595060-32</t>
  </si>
  <si>
    <t xml:space="preserve"> Izaguirre</t>
  </si>
  <si>
    <t>Inocente Sagama</t>
  </si>
  <si>
    <t>Especialista Helpsdesk</t>
  </si>
  <si>
    <t xml:space="preserve">Palomino Yancce </t>
  </si>
  <si>
    <t xml:space="preserve">Asistente Energetico </t>
  </si>
  <si>
    <t>626960LPYOC0</t>
  </si>
  <si>
    <t>192-97082303-0-31</t>
  </si>
  <si>
    <t>002-192-197082303031-30</t>
  </si>
  <si>
    <t xml:space="preserve">Romario Nuñuri </t>
  </si>
  <si>
    <t>Dennis Laura</t>
  </si>
  <si>
    <t xml:space="preserve">Evelyn Heredia </t>
  </si>
  <si>
    <t>Bono adicional</t>
  </si>
  <si>
    <t>Anggie Masias</t>
  </si>
  <si>
    <t>Linea telefonica mes Enero, Febrero y Marzo</t>
  </si>
  <si>
    <t>Christian Sotelo</t>
  </si>
  <si>
    <t>Asignación Familiar / Febrero</t>
  </si>
  <si>
    <t>Kevin la rosa</t>
  </si>
  <si>
    <t>Christian Valenzuela</t>
  </si>
  <si>
    <t xml:space="preserve">Linea telefonica mes Enero, Febrero y Marzo ( se le brindo equipo a partir de abril) </t>
  </si>
  <si>
    <t>Hector Constancio</t>
  </si>
  <si>
    <t>90+150</t>
  </si>
  <si>
    <t>Linea telefono y laptop mes Enero, Febrero y Marzo</t>
  </si>
  <si>
    <t>Hardy Rafael</t>
  </si>
  <si>
    <t>Lizbet Llanca</t>
  </si>
  <si>
    <t>Linea telefonica mes Enero, Febrero</t>
  </si>
  <si>
    <t>Oscar chuquispuma</t>
  </si>
  <si>
    <t>Eduardo ayala</t>
  </si>
  <si>
    <t>Ali Akmal</t>
  </si>
  <si>
    <t>Susan Arevalo Galvez</t>
  </si>
  <si>
    <t>Linea telefonica mes Febrero y Marzo</t>
  </si>
  <si>
    <t>Milagros lopez</t>
  </si>
  <si>
    <t>Jose Murguia</t>
  </si>
  <si>
    <t>Linea telefono y laptop mesmes Enero, Febrero y Marzo (Provicnia)</t>
  </si>
  <si>
    <t xml:space="preserve">Andres Fernandez </t>
  </si>
  <si>
    <t>Linea telefonica mes Marzo</t>
  </si>
  <si>
    <t>Wilver Gomez</t>
  </si>
  <si>
    <t>Zegarra Huaches</t>
  </si>
  <si>
    <t xml:space="preserve">Sofia </t>
  </si>
  <si>
    <t xml:space="preserve">Administrador de RR. HH </t>
  </si>
  <si>
    <t>659670SZHAC0</t>
  </si>
  <si>
    <t xml:space="preserve">Bcp </t>
  </si>
  <si>
    <t>192-97814930-0-57</t>
  </si>
  <si>
    <t>002-192-197814930057-32</t>
  </si>
  <si>
    <t>Talavera  García</t>
  </si>
  <si>
    <t xml:space="preserve">Leonardo Miguel  </t>
  </si>
  <si>
    <t xml:space="preserve">Asistente de Almacen </t>
  </si>
  <si>
    <t>654631LTGAC6</t>
  </si>
  <si>
    <t>192-97814936-0-63</t>
  </si>
  <si>
    <t>002-192-197814936063-34</t>
  </si>
  <si>
    <t xml:space="preserve">Wilson Jack </t>
  </si>
  <si>
    <t xml:space="preserve">Administrador PMO </t>
  </si>
  <si>
    <t>JR.LIBERTAD 366 - RIMAC</t>
  </si>
  <si>
    <t xml:space="preserve">339211WLVEL8	</t>
  </si>
  <si>
    <t>192-97814945-0-72</t>
  </si>
  <si>
    <t>002-192-197814945072-34</t>
  </si>
  <si>
    <t>S/ 2000 +200</t>
  </si>
  <si>
    <t xml:space="preserve">Castellanos Cardenas </t>
  </si>
  <si>
    <t xml:space="preserve">Hider Nelson </t>
  </si>
  <si>
    <t xml:space="preserve">Analista de Balance y Corrección de Cadena </t>
  </si>
  <si>
    <t>638331HCCTD6</t>
  </si>
  <si>
    <t xml:space="preserve">BCP </t>
  </si>
  <si>
    <t>192-97814950-0-77</t>
  </si>
  <si>
    <t>002-192-197814950077-35</t>
  </si>
  <si>
    <t xml:space="preserve">Coronel Mucha </t>
  </si>
  <si>
    <t xml:space="preserve">Luis Miguel </t>
  </si>
  <si>
    <t xml:space="preserve">Constancio Cachi </t>
  </si>
  <si>
    <t xml:space="preserve">Hector Fachin </t>
  </si>
  <si>
    <t xml:space="preserve">Gestor Energetico </t>
  </si>
  <si>
    <t xml:space="preserve">Peña </t>
  </si>
  <si>
    <t xml:space="preserve">Paolo </t>
  </si>
  <si>
    <t>PART - TIME</t>
  </si>
  <si>
    <t xml:space="preserve">Victor Hugo </t>
  </si>
  <si>
    <t xml:space="preserve">Analista Energetico </t>
  </si>
  <si>
    <t>David de la cruz</t>
  </si>
  <si>
    <t xml:space="preserve">Renuncia Voluntaria </t>
  </si>
  <si>
    <t xml:space="preserve">Prestamo </t>
  </si>
  <si>
    <t xml:space="preserve">6 meses </t>
  </si>
  <si>
    <t>Andrez Fernandez</t>
  </si>
  <si>
    <t xml:space="preserve">Rafael Garay </t>
  </si>
  <si>
    <t>Andres Fernandez</t>
  </si>
  <si>
    <t>Asignación Familiar / Marzo</t>
  </si>
  <si>
    <t>06/03 - 08/03 ( no se considero en la planilla de marzo)</t>
  </si>
  <si>
    <t>Adriana Lizarzaburo</t>
  </si>
  <si>
    <t>Descuento de adelanto de sueldo del mes de Marzo / Regularizar descuento</t>
  </si>
  <si>
    <t xml:space="preserve">Servcicio de conductor </t>
  </si>
  <si>
    <t>AFILIACION</t>
  </si>
  <si>
    <t>609441PSCDA2</t>
  </si>
  <si>
    <t>192-98283236-0-94</t>
  </si>
  <si>
    <t>002-192-198283236094-33</t>
  </si>
  <si>
    <t xml:space="preserve">Susan Milagros </t>
  </si>
  <si>
    <t xml:space="preserve">Recepción </t>
  </si>
  <si>
    <t xml:space="preserve">SECTOR E GR E3 PILOTO PACHACUTEC MZ N LT24 - VENTANILLA </t>
  </si>
  <si>
    <t>646540SAGVV6</t>
  </si>
  <si>
    <t>192-52341797-0-18</t>
  </si>
  <si>
    <t>002-192-252341797018-32</t>
  </si>
  <si>
    <t xml:space="preserve">AV. TUPAC AMARU PUEBLO JOVEN SANTA ROSA MZ. I LT.32 - CALLAO </t>
  </si>
  <si>
    <t xml:space="preserve">AFP </t>
  </si>
  <si>
    <t>669701RSMCE9</t>
  </si>
  <si>
    <t>192-52341800-0-49</t>
  </si>
  <si>
    <t>002-192-252341800049-32</t>
  </si>
  <si>
    <t xml:space="preserve">AV. SAN MARTIN DE PORRES 1372 ARENAL ALTO - VILLA MARIA DEL TRIUNFO </t>
  </si>
  <si>
    <t>631011JAGRO3</t>
  </si>
  <si>
    <t xml:space="preserve">INTERBANK </t>
  </si>
  <si>
    <t>00315701330228301454</t>
  </si>
  <si>
    <t xml:space="preserve">Tecnico Auxiliar de Medición /  Piura </t>
  </si>
  <si>
    <t>659831JPNCA4</t>
  </si>
  <si>
    <t>475-98691127-0-64</t>
  </si>
  <si>
    <t>002-475-198691127064-22</t>
  </si>
  <si>
    <t xml:space="preserve">Tecnico Asistente /  Piura </t>
  </si>
  <si>
    <t xml:space="preserve">ASENT.H ALM. MIGUEL GRAU ETAPA II MZ. C LT 39 -PIURA </t>
  </si>
  <si>
    <t>659241AMMAA1</t>
  </si>
  <si>
    <t>475-98691128-0-65</t>
  </si>
  <si>
    <t>002-475-198691128065-28</t>
  </si>
  <si>
    <t xml:space="preserve">Tecnico de Medición /  Piura </t>
  </si>
  <si>
    <t xml:space="preserve">ASENT.H LA PENINSULA MZ.B LT.03 - PIURA </t>
  </si>
  <si>
    <t>657931FSRCA8</t>
  </si>
  <si>
    <t>475-98691135-0-72</t>
  </si>
  <si>
    <t>002-475-198691135072-25</t>
  </si>
  <si>
    <t>CALLE MICAELA BASTIDAS 104 – PIURA</t>
  </si>
  <si>
    <t>631691ARCAV2</t>
  </si>
  <si>
    <t>00110579000223856186</t>
  </si>
  <si>
    <t>011-579-000223856186-00</t>
  </si>
  <si>
    <t>624171MCCNN0</t>
  </si>
  <si>
    <t>00110579010223856143</t>
  </si>
  <si>
    <t>011-579-000223856143-01</t>
  </si>
  <si>
    <t xml:space="preserve">Palma Chon </t>
  </si>
  <si>
    <t xml:space="preserve"> Chuquispuma Peña </t>
  </si>
  <si>
    <t xml:space="preserve">Saldaña </t>
  </si>
  <si>
    <t xml:space="preserve">Carmen </t>
  </si>
  <si>
    <t>3500 + 300</t>
  </si>
  <si>
    <t xml:space="preserve"> Huerta</t>
  </si>
  <si>
    <t>Jazmin</t>
  </si>
  <si>
    <t>Asistente RR.HH</t>
  </si>
  <si>
    <t>Salcedo</t>
  </si>
  <si>
    <t>Joan</t>
  </si>
  <si>
    <t>Especialist I+D Junior</t>
  </si>
  <si>
    <t>1400+400</t>
  </si>
  <si>
    <t>Craysi</t>
  </si>
  <si>
    <t>Cavero</t>
  </si>
  <si>
    <t>Cristopher</t>
  </si>
  <si>
    <t>Asistente Helpdesk &amp; Redes y TI</t>
  </si>
  <si>
    <t>1400 +100</t>
  </si>
  <si>
    <t>Orellana</t>
  </si>
  <si>
    <t>Alberto</t>
  </si>
  <si>
    <t xml:space="preserve">Acuña </t>
  </si>
  <si>
    <t>Ernesto</t>
  </si>
  <si>
    <t>Administrador de servicios de TI &amp; Comunicaciones</t>
  </si>
  <si>
    <t>2500 + 300</t>
  </si>
  <si>
    <t>Huaccaraque</t>
  </si>
  <si>
    <t>Wilver</t>
  </si>
  <si>
    <t>Jefe de proyectos</t>
  </si>
  <si>
    <t>4000 + 200</t>
  </si>
  <si>
    <t xml:space="preserve">Hardy Rafael </t>
  </si>
  <si>
    <t>mayo - agosto S/ 1000</t>
  </si>
  <si>
    <t>Milagros Lopez</t>
  </si>
  <si>
    <t xml:space="preserve">Yuri Flavio </t>
  </si>
  <si>
    <t xml:space="preserve">Juan Luis Ascencios </t>
  </si>
  <si>
    <t>Marzo  06/ 03 - 08/03  Abril 01/04 05/04 07/04</t>
  </si>
  <si>
    <t>FONDO DE PENSIONES</t>
  </si>
  <si>
    <t>AFILIACIÓN</t>
  </si>
  <si>
    <t>Hubert Isaac</t>
  </si>
  <si>
    <t xml:space="preserve">Auxiliar I+D </t>
  </si>
  <si>
    <t>JR. LOS DIAMANTES LT 13 INT MZ  C URB. COVICA</t>
  </si>
  <si>
    <t>10/09/199</t>
  </si>
  <si>
    <t>664111HCQAS1</t>
  </si>
  <si>
    <t>192-99467404-0-23</t>
  </si>
  <si>
    <t>002-192-199467404023-36</t>
  </si>
  <si>
    <t>192-99467427-0-46</t>
  </si>
  <si>
    <t>002-192-199467427046-30</t>
  </si>
  <si>
    <t xml:space="preserve">PSJ.LAS CAPULLANAS 113 BARRIO LETICIA -PIURA </t>
  </si>
  <si>
    <t>3000 + 400</t>
  </si>
  <si>
    <t>628841RCYNA4</t>
  </si>
  <si>
    <t>475-98691149-0-86</t>
  </si>
  <si>
    <t>002-475-198691149086-29</t>
  </si>
  <si>
    <t xml:space="preserve">Tecnico de Medición / Piura </t>
  </si>
  <si>
    <t xml:space="preserve">BBVA </t>
  </si>
  <si>
    <t>00110579030229462228</t>
  </si>
  <si>
    <t>011-579-000229462228-03</t>
  </si>
  <si>
    <t>Tecnico de Conductor/ Piura</t>
  </si>
  <si>
    <t xml:space="preserve">CALLE LAS MERCEDES 206 CASERIO MALLARITOS - PIURA </t>
  </si>
  <si>
    <t>623501NOAIC9</t>
  </si>
  <si>
    <t>192-99467435-0-54</t>
  </si>
  <si>
    <t>002-192-199467435054-34</t>
  </si>
  <si>
    <t>SECTOR LOS ROSALES DE SAN LUIS - LA LIBERTAD</t>
  </si>
  <si>
    <t>647861BGBEC6</t>
  </si>
  <si>
    <t>192-99467443-0-62</t>
  </si>
  <si>
    <t>002-192-199467443062-37</t>
  </si>
  <si>
    <t xml:space="preserve">CA. BRASIL N°743 JLO - CHICLAYO </t>
  </si>
  <si>
    <t>3800+1200</t>
  </si>
  <si>
    <t>192-99467408-0-27</t>
  </si>
  <si>
    <t>002-192-199467408027-33</t>
  </si>
  <si>
    <t>597571GARAA4</t>
  </si>
  <si>
    <t>192-99467437-0-56</t>
  </si>
  <si>
    <t>002-192-199467437056-37</t>
  </si>
  <si>
    <t>CAMBIO DE CUENTA SUELDO</t>
  </si>
  <si>
    <t>Inocente Sangama</t>
  </si>
  <si>
    <t xml:space="preserve">Johan </t>
  </si>
  <si>
    <t xml:space="preserve">Especialista Helpdesk </t>
  </si>
  <si>
    <t>2000+ 500</t>
  </si>
  <si>
    <t xml:space="preserve">Garma </t>
  </si>
  <si>
    <t xml:space="preserve">Deysi </t>
  </si>
  <si>
    <t xml:space="preserve">Gestor de Licitaciones </t>
  </si>
  <si>
    <t xml:space="preserve">Palomino </t>
  </si>
  <si>
    <t xml:space="preserve">Danfer </t>
  </si>
  <si>
    <t>1800 + 100</t>
  </si>
  <si>
    <t xml:space="preserve">Morales </t>
  </si>
  <si>
    <t xml:space="preserve">Julio </t>
  </si>
  <si>
    <t>1600 + 100</t>
  </si>
  <si>
    <t xml:space="preserve">Eduardo Ayala </t>
  </si>
  <si>
    <t xml:space="preserve">Jazmin Huerta </t>
  </si>
  <si>
    <t>Junio descuento del mes y gratificaciones - julio hasta octubre por monto del 166.67</t>
  </si>
  <si>
    <t xml:space="preserve">Angela Ramos </t>
  </si>
  <si>
    <t xml:space="preserve">Mary Julian </t>
  </si>
  <si>
    <t>Julio descuento del mes y gratificaciones - junio hasta octubre por monto del 166.67</t>
  </si>
  <si>
    <t>Franklin Sanchez</t>
  </si>
  <si>
    <t>PRUEBA</t>
  </si>
  <si>
    <t xml:space="preserve">Wilson Jack Lopez </t>
  </si>
  <si>
    <t>Linea telefonica mes abril, mayo y Junio</t>
  </si>
  <si>
    <t>Linea telefono y laptop mes abril, mayo y Junio (provincia)</t>
  </si>
  <si>
    <t>Linea telefono y laptop mesmes abril, mayo y Junio (Provincia)</t>
  </si>
  <si>
    <t>Stephanie Rumiche</t>
  </si>
  <si>
    <t xml:space="preserve">Asistente Comercial y Licitaciones </t>
  </si>
  <si>
    <t>BARRIO PAMPA HUAYCO S/N</t>
  </si>
  <si>
    <t xml:space="preserve">MANTENER LA MISMA CUENTA </t>
  </si>
  <si>
    <t xml:space="preserve">Silva Castro </t>
  </si>
  <si>
    <t xml:space="preserve">Carlos Roberto </t>
  </si>
  <si>
    <t xml:space="preserve">AV. PROLONG GRAU 1936 2DO.PISO / PIURA </t>
  </si>
  <si>
    <t>599001CSCVT1</t>
  </si>
  <si>
    <t>192-00263222-0-80</t>
  </si>
  <si>
    <t>002-192-100263222080-37</t>
  </si>
  <si>
    <t xml:space="preserve">Gestor PMO </t>
  </si>
  <si>
    <t>2000+300</t>
  </si>
  <si>
    <t>642581ACGAE3</t>
  </si>
  <si>
    <t>011-579-000230723698-00</t>
  </si>
  <si>
    <t xml:space="preserve">AV. SANTOS VILLA S/N - HUANCAVELICA </t>
  </si>
  <si>
    <t>2000+200</t>
  </si>
  <si>
    <t>656621AHTMR0</t>
  </si>
  <si>
    <t>192-00263225-0-83</t>
  </si>
  <si>
    <t>002-192-100263225083-38</t>
  </si>
  <si>
    <t>Administrador de Gestion Humana</t>
  </si>
  <si>
    <t>2500+300</t>
  </si>
  <si>
    <t>600050MRRAR7</t>
  </si>
  <si>
    <t>192-00263231-0-89</t>
  </si>
  <si>
    <t>002-192-100263231089-37</t>
  </si>
  <si>
    <t xml:space="preserve">Julio Fermin </t>
  </si>
  <si>
    <t>Analista Energetico</t>
  </si>
  <si>
    <t xml:space="preserve">2000+200 </t>
  </si>
  <si>
    <t xml:space="preserve">Lizbeth </t>
  </si>
  <si>
    <t>200 (bono)</t>
  </si>
  <si>
    <t xml:space="preserve">Huacharaque </t>
  </si>
  <si>
    <t xml:space="preserve">Wilver </t>
  </si>
  <si>
    <t xml:space="preserve">Jefe de proyectos </t>
  </si>
  <si>
    <t xml:space="preserve">4000 + 600 bono </t>
  </si>
  <si>
    <t xml:space="preserve">Flores </t>
  </si>
  <si>
    <t xml:space="preserve">Carlos  </t>
  </si>
  <si>
    <t>2300 + 200</t>
  </si>
  <si>
    <t xml:space="preserve">Leonardo Talavera </t>
  </si>
  <si>
    <t xml:space="preserve">Herbeth Jhon </t>
  </si>
  <si>
    <t>Descuento en julio hasta setiembre y en agosto el monto de 2.298</t>
  </si>
  <si>
    <t xml:space="preserve">Juan Loarte </t>
  </si>
  <si>
    <t>Leonardo Talavera</t>
  </si>
  <si>
    <t xml:space="preserve">Pago por 15 dias laborados </t>
  </si>
  <si>
    <t xml:space="preserve">Paga a fin de mes </t>
  </si>
  <si>
    <t xml:space="preserve">Heyonil Betzabe </t>
  </si>
  <si>
    <t xml:space="preserve">Vargas Salluca </t>
  </si>
  <si>
    <t>2000 + 200</t>
  </si>
  <si>
    <t xml:space="preserve">Jefe de Administración </t>
  </si>
  <si>
    <t xml:space="preserve">CAMBIO DE CUENTA SUELDO </t>
  </si>
  <si>
    <t>069-7846756</t>
  </si>
  <si>
    <t>924720069784675000</t>
  </si>
  <si>
    <t xml:space="preserve">Salvador </t>
  </si>
  <si>
    <t>2200 + 300</t>
  </si>
  <si>
    <t>662921JSVNV5</t>
  </si>
  <si>
    <t>192-52438454-0-52</t>
  </si>
  <si>
    <t>4000+1000</t>
  </si>
  <si>
    <t>643601JMAAN8</t>
  </si>
  <si>
    <t>192-52438458-0-92</t>
  </si>
  <si>
    <t>638701HSBRE3</t>
  </si>
  <si>
    <t>00110579080231503314</t>
  </si>
  <si>
    <t>0011-579-000231503314-08</t>
  </si>
  <si>
    <t>665481JTGLI0</t>
  </si>
  <si>
    <t>192-52438460-0-13</t>
  </si>
  <si>
    <t>639241RHJCA0</t>
  </si>
  <si>
    <t>8213435910830</t>
  </si>
  <si>
    <t>00382101343591083062</t>
  </si>
  <si>
    <t>2800+200</t>
  </si>
  <si>
    <t>648310SMCIQ7</t>
  </si>
  <si>
    <t>192-52438460013-33</t>
  </si>
  <si>
    <t>665951JLINA9</t>
  </si>
  <si>
    <t>192-52438453-0-42</t>
  </si>
  <si>
    <t>642431CVREZ5</t>
  </si>
  <si>
    <t>192-52438457082-33</t>
  </si>
  <si>
    <t>Paredes Calixto</t>
  </si>
  <si>
    <t>PRL. DANIEL ALCIDES CARRION 396 MZ L LT 20 URB. EL RETABLO - COMAS</t>
  </si>
  <si>
    <t>667781DPCEI0</t>
  </si>
  <si>
    <t>192-52438461-023</t>
  </si>
  <si>
    <t xml:space="preserve">Paulino Rojas </t>
  </si>
  <si>
    <t xml:space="preserve">Carlos Daniel </t>
  </si>
  <si>
    <t xml:space="preserve">Practicante de Proyectos </t>
  </si>
  <si>
    <t xml:space="preserve"> Mz G Lt 5 – calle 7 – 3
era etapa de Campoy, SJL</t>
  </si>
  <si>
    <t>192-52438455-0-62</t>
  </si>
  <si>
    <t>Tipo de contrato</t>
  </si>
  <si>
    <t>Roberto Saavedra</t>
  </si>
  <si>
    <t>No supero periodo de prueba</t>
  </si>
  <si>
    <t xml:space="preserve">Jorge Camacho </t>
  </si>
  <si>
    <t xml:space="preserve">Agosto  - noviembre el monto de S/250 y en diciembre se descuenta la grati y planilla s/250 cada uno. </t>
  </si>
  <si>
    <t>Andres Leon</t>
  </si>
  <si>
    <t>Paolo Peña</t>
  </si>
  <si>
    <t xml:space="preserve">Juan Luis Ascensios </t>
  </si>
  <si>
    <t>Movilidad 30/07</t>
  </si>
  <si>
    <t>Movilidad 17/08</t>
  </si>
  <si>
    <t>Jordy Acosta</t>
  </si>
  <si>
    <t>Planilla de Junio - regularizacion</t>
  </si>
  <si>
    <t>Ysacc Anaya</t>
  </si>
  <si>
    <t>Reconocimiento de movilidad</t>
  </si>
  <si>
    <t>Josue Hidalgo</t>
  </si>
  <si>
    <t>Planilla de Julio - 6:56 hrs regularizacion</t>
  </si>
  <si>
    <t>Edu Chafloque</t>
  </si>
  <si>
    <t>Planilla de Julio - 16:21 hrs regularizacion</t>
  </si>
  <si>
    <t>FECHA DE RENOVACIÓN</t>
  </si>
  <si>
    <t xml:space="preserve">2200 +300 </t>
  </si>
  <si>
    <t xml:space="preserve">Llanca </t>
  </si>
  <si>
    <t>Pacherres Ruiz</t>
  </si>
  <si>
    <t>Lorenzo Fernando</t>
  </si>
  <si>
    <t>AV GRAU 841 CASTILLA - PIURA</t>
  </si>
  <si>
    <t>26/08/2024 - 01/09/2024</t>
  </si>
  <si>
    <t>534581LPRHZ3</t>
  </si>
  <si>
    <t>192-01800684-0-71</t>
  </si>
  <si>
    <t>002-192-101800684071-35</t>
  </si>
  <si>
    <t>3000 +500</t>
  </si>
  <si>
    <t xml:space="preserve">INTEGRA </t>
  </si>
  <si>
    <t>653721JRPUF0</t>
  </si>
  <si>
    <t>192-01800693-0-80</t>
  </si>
  <si>
    <t>002-192-101800693080-35</t>
  </si>
  <si>
    <t>335331JMNDE0</t>
  </si>
  <si>
    <t>00110579070231909116</t>
  </si>
  <si>
    <t>011-579-000231909116-07</t>
  </si>
  <si>
    <t>43361411</t>
  </si>
  <si>
    <t>192-01800716-0-04</t>
  </si>
  <si>
    <t>002-192-101800716004-38</t>
  </si>
  <si>
    <t>632811JCAES4</t>
  </si>
  <si>
    <t>192-01800724-0-12</t>
  </si>
  <si>
    <t>002-192-101800724012-31</t>
  </si>
  <si>
    <t>664791EIOQI1</t>
  </si>
  <si>
    <t>192-01800732-0-20</t>
  </si>
  <si>
    <t>002-192-101800732020-34</t>
  </si>
  <si>
    <t>571091EMCED0</t>
  </si>
  <si>
    <t>192-01800738-0-26</t>
  </si>
  <si>
    <t>002-192-101800738026-35</t>
  </si>
  <si>
    <t>40845301</t>
  </si>
  <si>
    <t>590481RCHTN5</t>
  </si>
  <si>
    <t>192-01800746-0-34</t>
  </si>
  <si>
    <t>002-192-101800746034-39</t>
  </si>
  <si>
    <t>192-01800753-0-41</t>
  </si>
  <si>
    <t>002-192-101800753041-34</t>
  </si>
  <si>
    <t>654671KMFDR1</t>
  </si>
  <si>
    <t>192-01800758-0-46</t>
  </si>
  <si>
    <t>002-192-101800758046-38</t>
  </si>
  <si>
    <t>645531OVRCO7</t>
  </si>
  <si>
    <t>192-01800766-0-54</t>
  </si>
  <si>
    <t>002-192-101800766054-32</t>
  </si>
  <si>
    <t>44445463</t>
  </si>
  <si>
    <t>316821GCGVE9</t>
  </si>
  <si>
    <t>192-01800774-0-62</t>
  </si>
  <si>
    <t>002-192-101800774062-35</t>
  </si>
  <si>
    <t>345641GGGCD0</t>
  </si>
  <si>
    <t>192-01800782-0-70</t>
  </si>
  <si>
    <t>002-192-101800782070-38</t>
  </si>
  <si>
    <t>192-01800785-0-73</t>
  </si>
  <si>
    <t>002-192-101800785073-39</t>
  </si>
  <si>
    <t>347661PVMDA7</t>
  </si>
  <si>
    <t>192-01800791-0-79</t>
  </si>
  <si>
    <t>002-192-101800791079-38</t>
  </si>
  <si>
    <t>47559979</t>
  </si>
  <si>
    <t>339671AVCLL8</t>
  </si>
  <si>
    <t>192-01800798-0-86</t>
  </si>
  <si>
    <t>002-192-101800798086-36</t>
  </si>
  <si>
    <t>607101MCMVD9</t>
  </si>
  <si>
    <t>192-01800806-0-95</t>
  </si>
  <si>
    <t>002-192-101800806095-37</t>
  </si>
  <si>
    <t>340421IVSDU5</t>
  </si>
  <si>
    <t>192-01800814-0-03</t>
  </si>
  <si>
    <t>002-192-101800814003-31</t>
  </si>
  <si>
    <t>Leonardo Alexi</t>
  </si>
  <si>
    <t>643661LLTER1</t>
  </si>
  <si>
    <t>192-01800680-0-67</t>
  </si>
  <si>
    <t>002-192-101800680067-37</t>
  </si>
  <si>
    <t>632181OPAAA4</t>
  </si>
  <si>
    <t>192-01800818-0-07</t>
  </si>
  <si>
    <t>002-192-101800818007-38</t>
  </si>
  <si>
    <t>72633948</t>
  </si>
  <si>
    <t>637921JCOTI3</t>
  </si>
  <si>
    <t>192-01800822-0-11</t>
  </si>
  <si>
    <t>002-192-101800822011-34</t>
  </si>
  <si>
    <t>592731EVCLV0</t>
  </si>
  <si>
    <t>192-01800703-0-91</t>
  </si>
  <si>
    <t>002-192-101800703091-30</t>
  </si>
  <si>
    <t>Prevencionista de Riesgos</t>
  </si>
  <si>
    <t>663450RCGBA1</t>
  </si>
  <si>
    <t>192-01800710-0-98</t>
  </si>
  <si>
    <t>002-192-101800710098-36</t>
  </si>
  <si>
    <t>612200ASRVO4</t>
  </si>
  <si>
    <t>00110579040231909000</t>
  </si>
  <si>
    <t>011-579-000231909655-04</t>
  </si>
  <si>
    <t>Arellano Valverde</t>
  </si>
  <si>
    <t>672041RAVLV9</t>
  </si>
  <si>
    <t>192-01800689-0-76</t>
  </si>
  <si>
    <t>002-192-101800689076-39</t>
  </si>
  <si>
    <t>Pedro Sandoval</t>
  </si>
  <si>
    <t>Ali Akmal Advíncula</t>
  </si>
  <si>
    <t>Término de contrato</t>
  </si>
  <si>
    <t xml:space="preserve">Alex Panta </t>
  </si>
  <si>
    <t xml:space="preserve">Richard Hancco </t>
  </si>
  <si>
    <t xml:space="preserve">Regularazacion del bono del mes anterior </t>
  </si>
  <si>
    <t xml:space="preserve">Regularización de Bono </t>
  </si>
  <si>
    <t>Lorenzo Pacherres</t>
  </si>
  <si>
    <t xml:space="preserve">Dias pagados por cierre de planilla agosto </t>
  </si>
  <si>
    <t>Pago del 26/08 hasta el 31/08</t>
  </si>
  <si>
    <t xml:space="preserve">Neisser Camacho </t>
  </si>
  <si>
    <t xml:space="preserve">Regularización de asistencia </t>
  </si>
  <si>
    <t>Oscar Chuquispuma</t>
  </si>
  <si>
    <t>Regularizacion del pago del mes de agosto</t>
  </si>
  <si>
    <t>Regularizacion de pago del mes de agosto</t>
  </si>
  <si>
    <t xml:space="preserve">Carlos Silva </t>
  </si>
  <si>
    <t xml:space="preserve">Asignación familiar de agosto </t>
  </si>
  <si>
    <t>Lizbeth Palomino</t>
  </si>
  <si>
    <t xml:space="preserve">Jose Carranza Chero </t>
  </si>
  <si>
    <t>Silva</t>
  </si>
  <si>
    <t>Mendoza</t>
  </si>
  <si>
    <t xml:space="preserve">Edel </t>
  </si>
  <si>
    <t>1500 +100</t>
  </si>
  <si>
    <t>Garcia de la Cruz</t>
  </si>
  <si>
    <t xml:space="preserve">Anthony Nelson </t>
  </si>
  <si>
    <t xml:space="preserve">JR. SAN MARTIN 107 URB.HUAQUILLAY - COMAS </t>
  </si>
  <si>
    <t>2200+200</t>
  </si>
  <si>
    <t>649591AGCCZ3</t>
  </si>
  <si>
    <t>192-02296653-0-50</t>
  </si>
  <si>
    <t>002-192-102296653050-36</t>
  </si>
  <si>
    <t>639111GLLEA7</t>
  </si>
  <si>
    <t>192-02296656-0-53</t>
  </si>
  <si>
    <t>002-192-102296656053-37</t>
  </si>
  <si>
    <t xml:space="preserve">Rodriguez Navarro </t>
  </si>
  <si>
    <t xml:space="preserve">Jimmy Alexander </t>
  </si>
  <si>
    <t>CALLE B PV.VILLA FRANCIA MZ. B LT.15</t>
  </si>
  <si>
    <t>649661JRNRA0</t>
  </si>
  <si>
    <t>192-02296663-0-60</t>
  </si>
  <si>
    <t>002-192-102296663060-33</t>
  </si>
  <si>
    <t xml:space="preserve">Ulloa Espinoza </t>
  </si>
  <si>
    <t xml:space="preserve">Elvis Edu </t>
  </si>
  <si>
    <t>ASENT.H. JESUS OROPEZA CHONTA MZ.X LT.8</t>
  </si>
  <si>
    <t>650721EUEOI9</t>
  </si>
  <si>
    <t>192-02296669-0-66</t>
  </si>
  <si>
    <t>002-192-102296669066-34</t>
  </si>
  <si>
    <t xml:space="preserve">Ordinola Arroyo </t>
  </si>
  <si>
    <t>192-02296671-0-68</t>
  </si>
  <si>
    <t>002-192-102296671068-36</t>
  </si>
  <si>
    <t xml:space="preserve">Jose  Nicolas </t>
  </si>
  <si>
    <t xml:space="preserve">Asistente Administrativo Logistico </t>
  </si>
  <si>
    <t>1500 + 200</t>
  </si>
  <si>
    <t>329781JCCRR2</t>
  </si>
  <si>
    <t xml:space="preserve">Interbank </t>
  </si>
  <si>
    <t>8213443059635</t>
  </si>
  <si>
    <t>00382101344305963560</t>
  </si>
  <si>
    <t>618801FGMCI6</t>
  </si>
  <si>
    <t>192-02296676-0-73</t>
  </si>
  <si>
    <t>002-192-102296676073-31</t>
  </si>
  <si>
    <t>330101JPSTV7</t>
  </si>
  <si>
    <t>8213387632319</t>
  </si>
  <si>
    <t>00382101338763231966</t>
  </si>
  <si>
    <t>Richard Hanncco</t>
  </si>
  <si>
    <t xml:space="preserve">Juan Luis </t>
  </si>
  <si>
    <t>ssZH+-2473005</t>
  </si>
  <si>
    <t>mes de octubre y noviembre</t>
  </si>
  <si>
    <t xml:space="preserve">Jimmy </t>
  </si>
  <si>
    <t>Inicio</t>
  </si>
  <si>
    <t>Martes 30/ 07</t>
  </si>
  <si>
    <t>Ingreso RQ modificado</t>
  </si>
  <si>
    <t>1 eros candidatos</t>
  </si>
  <si>
    <t xml:space="preserve">2 candidatos </t>
  </si>
  <si>
    <t xml:space="preserve">3 candidatos </t>
  </si>
  <si>
    <t>se selecciono a christian delgado</t>
  </si>
  <si>
    <t>Actualización de RQ</t>
  </si>
  <si>
    <t xml:space="preserve">se envio postulantes </t>
  </si>
  <si>
    <t>15/02/20217</t>
  </si>
  <si>
    <t xml:space="preserve">gestor energetico semi senior </t>
  </si>
  <si>
    <t xml:space="preserve">Energy management utilities </t>
  </si>
  <si>
    <t>EJECUTIVO SOPORTE TÉCNICO HW Y SW</t>
  </si>
  <si>
    <t>ANALISTA DE GESTIÓN ENERGÉTICA</t>
  </si>
  <si>
    <t>Gestor Energetico utilities</t>
  </si>
  <si>
    <t>Gestor Energetico</t>
  </si>
  <si>
    <t xml:space="preserve">Administrador Energetico </t>
  </si>
  <si>
    <t xml:space="preserve">Analista energetico </t>
  </si>
  <si>
    <t>Fecha de inicio</t>
  </si>
  <si>
    <t>Fecha de fin</t>
  </si>
  <si>
    <t xml:space="preserve">Puesto </t>
  </si>
  <si>
    <t>Anexo</t>
  </si>
  <si>
    <t>scesarin1528@gmail.com</t>
  </si>
  <si>
    <t xml:space="preserve">Ricardo </t>
  </si>
  <si>
    <t xml:space="preserve">Vablos </t>
  </si>
  <si>
    <t xml:space="preserve">Pendiente de MOF / Jamier </t>
  </si>
  <si>
    <t>Liliana Betzabe</t>
  </si>
  <si>
    <t>Saldarriaga</t>
  </si>
  <si>
    <t>Jefe de HSQE</t>
  </si>
  <si>
    <t>AV. PERU ASENT.H ENRIQUE LOPEZ ALBUJAR MZ.
H LT.4 / PIURA</t>
  </si>
  <si>
    <t>CA. ALEJANDRO TABOADA A - 13 ASENT.H. 2 DE FEBRERO /PIURA</t>
  </si>
  <si>
    <t>BLOCK B4 DPTO. B-03 2DA ETAPA RESIDENCIAL ANGAMOS /PIURA</t>
  </si>
  <si>
    <t>ASENT.H. LOPEZ ALBUJAR MZ. L. LT.11 / PIURA</t>
  </si>
  <si>
    <t xml:space="preserve">Walter </t>
  </si>
  <si>
    <t xml:space="preserve">1700+100 </t>
  </si>
  <si>
    <t>glopez@teching.com.pe</t>
  </si>
  <si>
    <t>ggonzales@teching.com.pe</t>
  </si>
  <si>
    <t>Gómez Briceño Bryan Alexis</t>
  </si>
  <si>
    <t>Apellidos</t>
  </si>
  <si>
    <t>Nombres</t>
  </si>
  <si>
    <t>Motivo</t>
  </si>
  <si>
    <t>Asignación familiar por nacimiento de menor hija</t>
  </si>
  <si>
    <t>Servicio de movilidad del 24/08 al 29/09</t>
  </si>
  <si>
    <t>Servicio de movilidad del 02/10/ al 07/10</t>
  </si>
  <si>
    <t>Acta de nacimiento</t>
  </si>
  <si>
    <t>Correos adjuntos</t>
  </si>
  <si>
    <t>franckgarciamurillo757@gmail.com</t>
  </si>
  <si>
    <t>pantasaavedrajoseluis5@gmail.com</t>
  </si>
  <si>
    <t xml:space="preserve"> Chuquibala</t>
  </si>
  <si>
    <t xml:space="preserve">URB. EL BOSQUE MZ.H LT 01 </t>
  </si>
  <si>
    <t>Solicitud de permiso</t>
  </si>
  <si>
    <t>Compromiso de recuperacion</t>
  </si>
  <si>
    <t>Fecha</t>
  </si>
  <si>
    <t>Tiempo</t>
  </si>
  <si>
    <t>ITEM</t>
  </si>
  <si>
    <t>Actuación de colegio de su menor hija</t>
  </si>
  <si>
    <t>S/N</t>
  </si>
  <si>
    <t>Atención médica de su menor hija</t>
  </si>
  <si>
    <t>Para rendir exámen en la universidad</t>
  </si>
  <si>
    <t>Atención médica programada</t>
  </si>
  <si>
    <t>Carlos Paulino</t>
  </si>
  <si>
    <t>Se descuenta 6 días (no laboró 28,29,30/09,01,2 y 3/11)</t>
  </si>
  <si>
    <t>Permiso autorizado por gerencia general</t>
  </si>
  <si>
    <t xml:space="preserve">Elvis Ulloa </t>
  </si>
  <si>
    <t>Servicio de movilidad del 18/10 al 28/10</t>
  </si>
  <si>
    <t xml:space="preserve">Jazmin </t>
  </si>
  <si>
    <t>1500 +900</t>
  </si>
  <si>
    <t>1400+900</t>
  </si>
  <si>
    <t xml:space="preserve">Huillca </t>
  </si>
  <si>
    <t xml:space="preserve">Jhon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</si>
</sst>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6" formatCode="&quot;S/&quot;#,##0;[Red]&quot;S/&quot;\-#,##0"/>
    <numFmt numFmtId="43" formatCode="_ * #,##0.00_ ;_ * \-#,##0.00_ ;_ * &quot;-&quot;??_ ;_ @_ "/>
    <numFmt numFmtId="164" formatCode="&quot;S/&quot;\ #,##0;[Red]\-&quot;S/&quot;\ #,##0"/>
    <numFmt numFmtId="165" formatCode="&quot;S/&quot;\ #,##0.00;[Red]\-&quot;S/&quot;\ #,##0.00"/>
    <numFmt numFmtId="166" formatCode="_-* #,##0.00_-;\-* #,##0.00_-;_-* &quot;-&quot;??_-;_-@_-"/>
    <numFmt numFmtId="167" formatCode="_-* #,##0.00\ &quot;€&quot;_-;\-* #,##0.00\ &quot;€&quot;_-;_-* &quot;-&quot;??\ &quot;€&quot;_-;_-@_-"/>
    <numFmt numFmtId="168" formatCode="_ &quot;$&quot;\ * #,##0.00_ ;_ &quot;$&quot;\ * \-#,##0.00_ ;_ &quot;$&quot;\ * &quot;-&quot;??_ ;_ @_ "/>
    <numFmt numFmtId="169" formatCode="dd\-mm\-yy;@"/>
    <numFmt numFmtId="170" formatCode="000"/>
    <numFmt numFmtId="171" formatCode="00000000"/>
    <numFmt numFmtId="172" formatCode="_-* #,##0_-;\-* #,##0_-;_-* &quot;-&quot;??_-;_-@_-"/>
    <numFmt numFmtId="173" formatCode="_-[$S/-280A]\ * #,##0.00_-;\-[$S/-280A]\ * #,##0.00_-;_-[$S/-280A]\ * &quot;-&quot;??_-;_-@_-"/>
    <numFmt numFmtId="174" formatCode="&quot;S/&quot;\ #,##0.00"/>
    <numFmt numFmtId="175" formatCode="&quot;S/&quot;#,##0.0;[Red]&quot;S/&quot;\-#,##0.0"/>
    <numFmt numFmtId="176" formatCode="&quot;S/&quot;#,##0.00"/>
    <numFmt numFmtId="177" formatCode="_-&quot;S/&quot;\ * #,##0.00_-;\-&quot;S/&quot;\ * #,##0.00_-;_-&quot;S/&quot;\ * &quot;-&quot;??_-;_-@_-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 tint="-4.9989318521683403E-2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name val="Formata Regular"/>
    </font>
    <font>
      <b/>
      <sz val="9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u/>
      <sz val="12"/>
      <color theme="4" tint="-0.499984740745262"/>
      <name val="Arial Black"/>
      <family val="2"/>
    </font>
    <font>
      <u/>
      <sz val="11"/>
      <color theme="10"/>
      <name val="Calibri"/>
      <family val="2"/>
      <scheme val="minor"/>
    </font>
    <font>
      <i/>
      <u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 tint="-0.1499984740745262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0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b/>
      <sz val="9"/>
      <color theme="0" tint="-4.9989318521683403E-2"/>
      <name val="Calibri"/>
      <family val="2"/>
      <scheme val="minor"/>
    </font>
    <font>
      <sz val="10"/>
      <color theme="1"/>
      <name val="Calibri Light"/>
      <family val="2"/>
      <scheme val="major"/>
    </font>
    <font>
      <sz val="9"/>
      <color theme="1"/>
      <name val="Calibri Light"/>
      <family val="2"/>
      <scheme val="major"/>
    </font>
    <font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FF0000"/>
      <name val="Calibri Light"/>
      <family val="2"/>
      <scheme val="major"/>
    </font>
    <font>
      <b/>
      <sz val="10"/>
      <color rgb="FFFFFFFF"/>
      <name val="Arial Narrow"/>
      <family val="2"/>
    </font>
    <font>
      <sz val="10"/>
      <color rgb="FFFFFFFF"/>
      <name val="Arial Narrow"/>
      <family val="2"/>
    </font>
    <font>
      <sz val="10"/>
      <color rgb="FF4472C4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indexed="18"/>
      <name val="Formata Regular"/>
    </font>
    <font>
      <b/>
      <sz val="10"/>
      <color theme="1"/>
      <name val="Calibri Light"/>
      <family val="2"/>
      <scheme val="major"/>
    </font>
    <font>
      <sz val="10"/>
      <color indexed="18"/>
      <name val="Formata Regular"/>
      <family val="2"/>
    </font>
    <font>
      <sz val="10"/>
      <color theme="1"/>
      <name val="Calibri Light"/>
      <family val="2"/>
      <scheme val="major"/>
    </font>
    <font>
      <sz val="9"/>
      <color theme="1"/>
      <name val="Calibri Light"/>
      <family val="2"/>
      <scheme val="maj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 Light"/>
      <scheme val="major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rgb="FFDDEBF7"/>
        <bgColor rgb="FFDDEBF7"/>
      </patternFill>
    </fill>
    <fill>
      <patternFill patternType="solid">
        <fgColor rgb="FF00B050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3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indexed="53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EA9DB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8EA9DB"/>
      </right>
      <top style="thin">
        <color rgb="FFFFFFFF"/>
      </top>
      <bottom style="thin">
        <color rgb="FFFFFFFF"/>
      </bottom>
      <diagonal/>
    </border>
    <border>
      <left style="thin">
        <color rgb="FF8EA9DB"/>
      </left>
      <right/>
      <top/>
      <bottom/>
      <diagonal/>
    </border>
    <border>
      <left style="thin">
        <color indexed="53"/>
      </left>
      <right style="thin">
        <color indexed="53"/>
      </right>
      <top style="thin">
        <color indexed="53"/>
      </top>
      <bottom style="thin">
        <color indexed="5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53"/>
      </left>
      <right style="thin">
        <color indexed="53"/>
      </right>
      <top/>
      <bottom style="thin">
        <color indexed="5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</borders>
  <cellStyleXfs count="43">
    <xf numFmtId="0" fontId="0" fillId="0" borderId="0"/>
    <xf numFmtId="166" fontId="1" fillId="0" borderId="0" applyFont="0" applyFill="0" applyBorder="0" applyAlignment="0" applyProtection="0"/>
    <xf numFmtId="0" fontId="2" fillId="0" borderId="0"/>
    <xf numFmtId="0" fontId="4" fillId="0" borderId="0" applyFont="0" applyFill="0" applyAlignment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0" fontId="4" fillId="0" borderId="0"/>
    <xf numFmtId="0" fontId="1" fillId="0" borderId="0"/>
    <xf numFmtId="9" fontId="4" fillId="0" borderId="0" applyFont="0" applyFill="0" applyBorder="0" applyAlignment="0" applyProtection="0"/>
    <xf numFmtId="0" fontId="10" fillId="0" borderId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4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29" fillId="0" borderId="0"/>
  </cellStyleXfs>
  <cellXfs count="502">
    <xf numFmtId="0" fontId="0" fillId="0" borderId="0" xfId="0"/>
    <xf numFmtId="0" fontId="2" fillId="0" borderId="0" xfId="2"/>
    <xf numFmtId="0" fontId="2" fillId="2" borderId="0" xfId="2" applyFill="1"/>
    <xf numFmtId="0" fontId="5" fillId="2" borderId="0" xfId="2" applyFont="1" applyFill="1" applyAlignment="1">
      <alignment horizontal="center" vertical="center"/>
    </xf>
    <xf numFmtId="0" fontId="3" fillId="2" borderId="0" xfId="2" applyFont="1" applyFill="1" applyAlignment="1">
      <alignment horizontal="center"/>
    </xf>
    <xf numFmtId="1" fontId="9" fillId="2" borderId="2" xfId="2" applyNumberFormat="1" applyFont="1" applyFill="1" applyBorder="1" applyAlignment="1">
      <alignment horizontal="center" vertical="center"/>
    </xf>
    <xf numFmtId="1" fontId="9" fillId="2" borderId="3" xfId="2" applyNumberFormat="1" applyFont="1" applyFill="1" applyBorder="1" applyAlignment="1">
      <alignment horizontal="center" vertical="center"/>
    </xf>
    <xf numFmtId="0" fontId="9" fillId="2" borderId="3" xfId="2" applyFont="1" applyFill="1" applyBorder="1" applyAlignment="1">
      <alignment horizontal="center" vertical="center"/>
    </xf>
    <xf numFmtId="170" fontId="6" fillId="3" borderId="1" xfId="2" applyNumberFormat="1" applyFont="1" applyFill="1" applyBorder="1" applyAlignment="1">
      <alignment horizontal="center" vertical="center"/>
    </xf>
    <xf numFmtId="0" fontId="6" fillId="3" borderId="1" xfId="2" applyFont="1" applyFill="1" applyBorder="1" applyAlignment="1">
      <alignment vertical="center"/>
    </xf>
    <xf numFmtId="169" fontId="6" fillId="3" borderId="1" xfId="2" applyNumberFormat="1" applyFont="1" applyFill="1" applyBorder="1" applyAlignment="1">
      <alignment horizontal="center" vertical="center"/>
    </xf>
    <xf numFmtId="0" fontId="6" fillId="3" borderId="1" xfId="2" applyFont="1" applyFill="1" applyBorder="1" applyAlignment="1">
      <alignment horizontal="center" vertical="center"/>
    </xf>
    <xf numFmtId="43" fontId="6" fillId="3" borderId="1" xfId="4" applyFont="1" applyFill="1" applyBorder="1" applyAlignment="1">
      <alignment vertical="center"/>
    </xf>
    <xf numFmtId="0" fontId="5" fillId="3" borderId="4" xfId="2" applyFont="1" applyFill="1" applyBorder="1" applyAlignment="1">
      <alignment vertical="center"/>
    </xf>
    <xf numFmtId="0" fontId="5" fillId="3" borderId="5" xfId="2" applyFont="1" applyFill="1" applyBorder="1" applyAlignment="1">
      <alignment vertical="center"/>
    </xf>
    <xf numFmtId="0" fontId="5" fillId="3" borderId="0" xfId="2" applyFont="1" applyFill="1" applyAlignment="1">
      <alignment vertical="center"/>
    </xf>
    <xf numFmtId="0" fontId="5" fillId="3" borderId="0" xfId="2" applyFont="1" applyFill="1" applyAlignment="1">
      <alignment horizontal="center" vertical="center"/>
    </xf>
    <xf numFmtId="0" fontId="8" fillId="4" borderId="4" xfId="2" applyFont="1" applyFill="1" applyBorder="1" applyAlignment="1">
      <alignment vertical="center"/>
    </xf>
    <xf numFmtId="0" fontId="8" fillId="4" borderId="5" xfId="2" applyFont="1" applyFill="1" applyBorder="1" applyAlignment="1">
      <alignment vertical="center"/>
    </xf>
    <xf numFmtId="0" fontId="7" fillId="4" borderId="0" xfId="2" applyFont="1" applyFill="1" applyAlignment="1">
      <alignment vertical="center"/>
    </xf>
    <xf numFmtId="0" fontId="5" fillId="4" borderId="0" xfId="2" applyFont="1" applyFill="1" applyAlignment="1">
      <alignment horizontal="center" vertical="center"/>
    </xf>
    <xf numFmtId="0" fontId="5" fillId="4" borderId="0" xfId="2" applyFont="1" applyFill="1" applyAlignment="1">
      <alignment vertical="center"/>
    </xf>
    <xf numFmtId="0" fontId="13" fillId="2" borderId="0" xfId="2" applyFont="1" applyFill="1" applyAlignment="1">
      <alignment horizontal="left" vertical="center"/>
    </xf>
    <xf numFmtId="0" fontId="12" fillId="4" borderId="1" xfId="2" applyFont="1" applyFill="1" applyBorder="1" applyAlignment="1">
      <alignment horizontal="center" vertical="center" wrapText="1"/>
    </xf>
    <xf numFmtId="49" fontId="11" fillId="4" borderId="1" xfId="2" applyNumberFormat="1" applyFont="1" applyFill="1" applyBorder="1" applyAlignment="1">
      <alignment horizontal="center" vertical="center" wrapText="1"/>
    </xf>
    <xf numFmtId="169" fontId="12" fillId="4" borderId="1" xfId="2" applyNumberFormat="1" applyFont="1" applyFill="1" applyBorder="1" applyAlignment="1">
      <alignment horizontal="center" vertical="center" wrapText="1"/>
    </xf>
    <xf numFmtId="0" fontId="11" fillId="4" borderId="1" xfId="2" applyFont="1" applyFill="1" applyBorder="1" applyAlignment="1">
      <alignment horizontal="center" vertical="center" wrapText="1"/>
    </xf>
    <xf numFmtId="169" fontId="11" fillId="4" borderId="1" xfId="2" applyNumberFormat="1" applyFont="1" applyFill="1" applyBorder="1" applyAlignment="1">
      <alignment horizontal="center" vertical="center" wrapText="1"/>
    </xf>
    <xf numFmtId="4" fontId="12" fillId="4" borderId="1" xfId="2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72" fontId="6" fillId="3" borderId="1" xfId="1" applyNumberFormat="1" applyFont="1" applyFill="1" applyBorder="1" applyAlignment="1">
      <alignment horizontal="center" vertical="center"/>
    </xf>
    <xf numFmtId="0" fontId="8" fillId="4" borderId="0" xfId="2" applyFont="1" applyFill="1" applyAlignment="1">
      <alignment vertical="center"/>
    </xf>
    <xf numFmtId="49" fontId="15" fillId="3" borderId="1" xfId="41" applyNumberFormat="1" applyFont="1" applyFill="1" applyBorder="1" applyAlignment="1">
      <alignment horizontal="center" vertical="center"/>
    </xf>
    <xf numFmtId="0" fontId="6" fillId="3" borderId="1" xfId="2" applyFont="1" applyFill="1" applyBorder="1" applyAlignment="1">
      <alignment horizontal="left" vertical="center"/>
    </xf>
    <xf numFmtId="0" fontId="6" fillId="3" borderId="1" xfId="2" applyFont="1" applyFill="1" applyBorder="1" applyAlignment="1">
      <alignment vertical="center" wrapText="1"/>
    </xf>
    <xf numFmtId="169" fontId="6" fillId="5" borderId="1" xfId="2" applyNumberFormat="1" applyFont="1" applyFill="1" applyBorder="1" applyAlignment="1">
      <alignment horizontal="center" vertical="center"/>
    </xf>
    <xf numFmtId="4" fontId="6" fillId="3" borderId="1" xfId="2" applyNumberFormat="1" applyFont="1" applyFill="1" applyBorder="1" applyAlignment="1">
      <alignment horizontal="center" vertical="center"/>
    </xf>
    <xf numFmtId="170" fontId="6" fillId="3" borderId="1" xfId="2" applyNumberFormat="1" applyFont="1" applyFill="1" applyBorder="1" applyAlignment="1">
      <alignment horizontal="left" vertical="center"/>
    </xf>
    <xf numFmtId="43" fontId="6" fillId="3" borderId="1" xfId="4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2" fontId="6" fillId="3" borderId="1" xfId="2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2" fontId="6" fillId="3" borderId="1" xfId="1" applyNumberFormat="1" applyFont="1" applyFill="1" applyBorder="1" applyAlignment="1">
      <alignment horizontal="right" vertical="center"/>
    </xf>
    <xf numFmtId="0" fontId="2" fillId="2" borderId="0" xfId="2" applyFill="1" applyAlignment="1">
      <alignment vertical="center"/>
    </xf>
    <xf numFmtId="4" fontId="22" fillId="8" borderId="9" xfId="0" applyNumberFormat="1" applyFont="1" applyFill="1" applyBorder="1" applyAlignment="1">
      <alignment horizontal="center" vertical="center" wrapText="1"/>
    </xf>
    <xf numFmtId="0" fontId="24" fillId="9" borderId="1" xfId="0" applyFont="1" applyFill="1" applyBorder="1"/>
    <xf numFmtId="0" fontId="24" fillId="9" borderId="1" xfId="0" applyFont="1" applyFill="1" applyBorder="1" applyAlignment="1">
      <alignment horizontal="center"/>
    </xf>
    <xf numFmtId="0" fontId="24" fillId="9" borderId="1" xfId="0" applyFont="1" applyFill="1" applyBorder="1" applyAlignment="1">
      <alignment horizontal="left"/>
    </xf>
    <xf numFmtId="14" fontId="24" fillId="9" borderId="1" xfId="0" applyNumberFormat="1" applyFont="1" applyFill="1" applyBorder="1" applyAlignment="1">
      <alignment horizontal="center"/>
    </xf>
    <xf numFmtId="14" fontId="24" fillId="9" borderId="1" xfId="0" applyNumberFormat="1" applyFont="1" applyFill="1" applyBorder="1"/>
    <xf numFmtId="173" fontId="24" fillId="9" borderId="1" xfId="34" applyNumberFormat="1" applyFont="1" applyFill="1" applyBorder="1"/>
    <xf numFmtId="166" fontId="24" fillId="9" borderId="1" xfId="39" applyFont="1" applyFill="1" applyBorder="1" applyAlignment="1">
      <alignment horizontal="center"/>
    </xf>
    <xf numFmtId="0" fontId="25" fillId="9" borderId="1" xfId="0" applyFont="1" applyFill="1" applyBorder="1" applyAlignment="1">
      <alignment horizontal="center"/>
    </xf>
    <xf numFmtId="0" fontId="24" fillId="9" borderId="0" xfId="0" applyFont="1" applyFill="1"/>
    <xf numFmtId="49" fontId="24" fillId="9" borderId="1" xfId="0" applyNumberFormat="1" applyFont="1" applyFill="1" applyBorder="1" applyAlignment="1">
      <alignment horizontal="center"/>
    </xf>
    <xf numFmtId="173" fontId="24" fillId="9" borderId="1" xfId="34" applyNumberFormat="1" applyFont="1" applyFill="1" applyBorder="1" applyAlignment="1">
      <alignment horizontal="right"/>
    </xf>
    <xf numFmtId="0" fontId="24" fillId="10" borderId="1" xfId="0" applyFont="1" applyFill="1" applyBorder="1"/>
    <xf numFmtId="0" fontId="24" fillId="10" borderId="1" xfId="0" applyFont="1" applyFill="1" applyBorder="1" applyAlignment="1">
      <alignment horizontal="center"/>
    </xf>
    <xf numFmtId="14" fontId="24" fillId="10" borderId="1" xfId="0" applyNumberFormat="1" applyFont="1" applyFill="1" applyBorder="1" applyAlignment="1">
      <alignment horizontal="center"/>
    </xf>
    <xf numFmtId="14" fontId="24" fillId="10" borderId="1" xfId="0" applyNumberFormat="1" applyFont="1" applyFill="1" applyBorder="1"/>
    <xf numFmtId="173" fontId="24" fillId="10" borderId="1" xfId="34" applyNumberFormat="1" applyFont="1" applyFill="1" applyBorder="1" applyAlignment="1">
      <alignment horizontal="right"/>
    </xf>
    <xf numFmtId="166" fontId="24" fillId="10" borderId="1" xfId="39" applyFont="1" applyFill="1" applyBorder="1" applyAlignment="1">
      <alignment horizontal="center"/>
    </xf>
    <xf numFmtId="0" fontId="25" fillId="10" borderId="1" xfId="0" applyFont="1" applyFill="1" applyBorder="1" applyAlignment="1">
      <alignment horizontal="center"/>
    </xf>
    <xf numFmtId="0" fontId="24" fillId="10" borderId="0" xfId="0" applyFont="1" applyFill="1"/>
    <xf numFmtId="173" fontId="24" fillId="10" borderId="1" xfId="34" applyNumberFormat="1" applyFont="1" applyFill="1" applyBorder="1"/>
    <xf numFmtId="0" fontId="24" fillId="0" borderId="13" xfId="0" applyFont="1" applyBorder="1"/>
    <xf numFmtId="0" fontId="24" fillId="0" borderId="1" xfId="0" applyFont="1" applyBorder="1"/>
    <xf numFmtId="14" fontId="24" fillId="0" borderId="1" xfId="0" applyNumberFormat="1" applyFont="1" applyBorder="1" applyAlignment="1">
      <alignment horizontal="center"/>
    </xf>
    <xf numFmtId="0" fontId="24" fillId="0" borderId="13" xfId="0" applyFont="1" applyBorder="1" applyAlignment="1">
      <alignment horizontal="center"/>
    </xf>
    <xf numFmtId="166" fontId="24" fillId="0" borderId="1" xfId="39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4" fillId="0" borderId="0" xfId="0" applyFont="1"/>
    <xf numFmtId="14" fontId="24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166" fontId="24" fillId="0" borderId="0" xfId="39" applyFont="1" applyBorder="1" applyAlignment="1">
      <alignment horizontal="center"/>
    </xf>
    <xf numFmtId="0" fontId="25" fillId="0" borderId="0" xfId="0" applyFont="1" applyAlignment="1">
      <alignment horizontal="center"/>
    </xf>
    <xf numFmtId="0" fontId="22" fillId="8" borderId="1" xfId="0" applyFont="1" applyFill="1" applyBorder="1" applyAlignment="1">
      <alignment horizontal="center" vertical="center" wrapText="1"/>
    </xf>
    <xf numFmtId="0" fontId="25" fillId="0" borderId="1" xfId="0" applyFont="1" applyBorder="1"/>
    <xf numFmtId="14" fontId="25" fillId="0" borderId="1" xfId="0" applyNumberFormat="1" applyFont="1" applyBorder="1"/>
    <xf numFmtId="2" fontId="25" fillId="0" borderId="1" xfId="0" applyNumberFormat="1" applyFont="1" applyBorder="1" applyAlignment="1">
      <alignment horizontal="center"/>
    </xf>
    <xf numFmtId="166" fontId="24" fillId="0" borderId="1" xfId="1" applyFont="1" applyBorder="1"/>
    <xf numFmtId="0" fontId="25" fillId="0" borderId="1" xfId="0" applyFont="1" applyBorder="1" applyAlignment="1">
      <alignment vertical="center"/>
    </xf>
    <xf numFmtId="2" fontId="25" fillId="0" borderId="1" xfId="0" applyNumberFormat="1" applyFont="1" applyBorder="1" applyAlignment="1">
      <alignment horizontal="right" vertical="center"/>
    </xf>
    <xf numFmtId="0" fontId="25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1" fontId="25" fillId="9" borderId="1" xfId="0" applyNumberFormat="1" applyFont="1" applyFill="1" applyBorder="1" applyAlignment="1">
      <alignment horizontal="center"/>
    </xf>
    <xf numFmtId="0" fontId="24" fillId="9" borderId="13" xfId="0" applyFont="1" applyFill="1" applyBorder="1"/>
    <xf numFmtId="0" fontId="24" fillId="9" borderId="13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24" fillId="10" borderId="1" xfId="0" applyFont="1" applyFill="1" applyBorder="1" applyAlignment="1">
      <alignment horizontal="left"/>
    </xf>
    <xf numFmtId="0" fontId="24" fillId="0" borderId="1" xfId="0" applyFont="1" applyBorder="1" applyAlignment="1">
      <alignment horizontal="left"/>
    </xf>
    <xf numFmtId="14" fontId="0" fillId="0" borderId="0" xfId="0" applyNumberFormat="1"/>
    <xf numFmtId="0" fontId="24" fillId="0" borderId="1" xfId="0" applyFont="1" applyBorder="1" applyAlignment="1">
      <alignment horizontal="center"/>
    </xf>
    <xf numFmtId="14" fontId="24" fillId="0" borderId="1" xfId="0" applyNumberFormat="1" applyFont="1" applyBorder="1"/>
    <xf numFmtId="1" fontId="25" fillId="0" borderId="1" xfId="0" applyNumberFormat="1" applyFont="1" applyBorder="1" applyAlignment="1">
      <alignment horizontal="center"/>
    </xf>
    <xf numFmtId="0" fontId="24" fillId="0" borderId="13" xfId="0" applyFont="1" applyBorder="1" applyAlignment="1">
      <alignment horizontal="left"/>
    </xf>
    <xf numFmtId="173" fontId="24" fillId="0" borderId="1" xfId="34" applyNumberFormat="1" applyFont="1" applyBorder="1"/>
    <xf numFmtId="0" fontId="24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left" wrapText="1"/>
    </xf>
    <xf numFmtId="0" fontId="24" fillId="0" borderId="1" xfId="0" applyFont="1" applyBorder="1" applyAlignment="1">
      <alignment horizontal="left" vertical="center"/>
    </xf>
    <xf numFmtId="0" fontId="24" fillId="10" borderId="0" xfId="0" applyFont="1" applyFill="1" applyAlignment="1">
      <alignment horizontal="center"/>
    </xf>
    <xf numFmtId="14" fontId="24" fillId="10" borderId="0" xfId="0" applyNumberFormat="1" applyFont="1" applyFill="1" applyAlignment="1">
      <alignment horizontal="center"/>
    </xf>
    <xf numFmtId="14" fontId="24" fillId="10" borderId="0" xfId="0" applyNumberFormat="1" applyFont="1" applyFill="1"/>
    <xf numFmtId="173" fontId="24" fillId="10" borderId="0" xfId="34" applyNumberFormat="1" applyFont="1" applyFill="1" applyBorder="1"/>
    <xf numFmtId="166" fontId="24" fillId="10" borderId="0" xfId="39" applyFont="1" applyFill="1" applyBorder="1" applyAlignment="1">
      <alignment horizontal="center"/>
    </xf>
    <xf numFmtId="0" fontId="25" fillId="10" borderId="0" xfId="0" applyFont="1" applyFill="1" applyAlignment="1">
      <alignment horizontal="center"/>
    </xf>
    <xf numFmtId="0" fontId="24" fillId="9" borderId="0" xfId="0" applyFont="1" applyFill="1" applyAlignment="1">
      <alignment horizontal="center"/>
    </xf>
    <xf numFmtId="14" fontId="24" fillId="9" borderId="0" xfId="0" applyNumberFormat="1" applyFont="1" applyFill="1" applyAlignment="1">
      <alignment horizontal="center"/>
    </xf>
    <xf numFmtId="14" fontId="24" fillId="9" borderId="0" xfId="0" applyNumberFormat="1" applyFont="1" applyFill="1"/>
    <xf numFmtId="173" fontId="24" fillId="9" borderId="0" xfId="34" applyNumberFormat="1" applyFont="1" applyFill="1" applyBorder="1"/>
    <xf numFmtId="166" fontId="24" fillId="9" borderId="0" xfId="39" applyFont="1" applyFill="1" applyBorder="1" applyAlignment="1">
      <alignment horizontal="center"/>
    </xf>
    <xf numFmtId="14" fontId="24" fillId="0" borderId="0" xfId="0" applyNumberFormat="1" applyFont="1"/>
    <xf numFmtId="173" fontId="24" fillId="0" borderId="0" xfId="34" applyNumberFormat="1" applyFont="1" applyBorder="1"/>
    <xf numFmtId="0" fontId="22" fillId="0" borderId="1" xfId="0" applyFont="1" applyBorder="1" applyAlignment="1">
      <alignment horizontal="center" vertical="center" wrapText="1"/>
    </xf>
    <xf numFmtId="16" fontId="0" fillId="0" borderId="0" xfId="0" applyNumberFormat="1"/>
    <xf numFmtId="0" fontId="27" fillId="0" borderId="1" xfId="0" applyFont="1" applyBorder="1" applyAlignment="1">
      <alignment horizontal="left" vertical="center"/>
    </xf>
    <xf numFmtId="0" fontId="22" fillId="8" borderId="15" xfId="0" applyFont="1" applyFill="1" applyBorder="1" applyAlignment="1">
      <alignment horizontal="center" vertical="center" wrapText="1"/>
    </xf>
    <xf numFmtId="0" fontId="22" fillId="8" borderId="0" xfId="0" applyFont="1" applyFill="1" applyAlignment="1">
      <alignment horizontal="center" vertical="center" wrapText="1"/>
    </xf>
    <xf numFmtId="174" fontId="25" fillId="6" borderId="1" xfId="0" applyNumberFormat="1" applyFont="1" applyFill="1" applyBorder="1" applyAlignment="1">
      <alignment horizontal="center" vertical="center"/>
    </xf>
    <xf numFmtId="0" fontId="25" fillId="0" borderId="1" xfId="0" applyFont="1" applyBorder="1" applyAlignment="1">
      <alignment horizontal="left" vertical="center"/>
    </xf>
    <xf numFmtId="20" fontId="0" fillId="0" borderId="0" xfId="0" applyNumberFormat="1"/>
    <xf numFmtId="0" fontId="25" fillId="0" borderId="13" xfId="0" applyFont="1" applyBorder="1" applyAlignment="1">
      <alignment horizontal="left" vertical="center"/>
    </xf>
    <xf numFmtId="0" fontId="25" fillId="0" borderId="0" xfId="0" applyFont="1" applyAlignment="1">
      <alignment horizontal="left" vertical="center"/>
    </xf>
    <xf numFmtId="174" fontId="25" fillId="6" borderId="13" xfId="0" applyNumberFormat="1" applyFont="1" applyFill="1" applyBorder="1" applyAlignment="1">
      <alignment horizontal="center" vertical="center"/>
    </xf>
    <xf numFmtId="14" fontId="24" fillId="0" borderId="1" xfId="0" applyNumberFormat="1" applyFont="1" applyBorder="1" applyAlignment="1">
      <alignment horizontal="center" vertical="center"/>
    </xf>
    <xf numFmtId="0" fontId="0" fillId="6" borderId="0" xfId="0" applyFill="1"/>
    <xf numFmtId="0" fontId="24" fillId="10" borderId="16" xfId="0" applyFont="1" applyFill="1" applyBorder="1"/>
    <xf numFmtId="0" fontId="24" fillId="10" borderId="16" xfId="0" applyFont="1" applyFill="1" applyBorder="1" applyAlignment="1">
      <alignment horizontal="center"/>
    </xf>
    <xf numFmtId="14" fontId="24" fillId="10" borderId="16" xfId="0" applyNumberFormat="1" applyFont="1" applyFill="1" applyBorder="1"/>
    <xf numFmtId="173" fontId="24" fillId="10" borderId="16" xfId="34" applyNumberFormat="1" applyFont="1" applyFill="1" applyBorder="1"/>
    <xf numFmtId="0" fontId="0" fillId="10" borderId="16" xfId="0" applyFill="1" applyBorder="1"/>
    <xf numFmtId="2" fontId="24" fillId="10" borderId="16" xfId="0" applyNumberFormat="1" applyFont="1" applyFill="1" applyBorder="1"/>
    <xf numFmtId="4" fontId="22" fillId="8" borderId="17" xfId="0" applyNumberFormat="1" applyFont="1" applyFill="1" applyBorder="1" applyAlignment="1">
      <alignment horizontal="center" vertical="center" wrapText="1"/>
    </xf>
    <xf numFmtId="49" fontId="14" fillId="3" borderId="1" xfId="41" applyNumberFormat="1" applyFill="1" applyBorder="1" applyAlignment="1">
      <alignment horizontal="center" vertical="center"/>
    </xf>
    <xf numFmtId="171" fontId="14" fillId="3" borderId="1" xfId="41" applyNumberFormat="1" applyFill="1" applyBorder="1" applyAlignment="1">
      <alignment horizontal="center" vertical="center"/>
    </xf>
    <xf numFmtId="49" fontId="14" fillId="3" borderId="0" xfId="41" applyNumberFormat="1" applyFill="1" applyBorder="1" applyAlignment="1">
      <alignment horizontal="center" vertical="center"/>
    </xf>
    <xf numFmtId="0" fontId="14" fillId="3" borderId="1" xfId="41" applyFill="1" applyBorder="1" applyAlignment="1">
      <alignment horizontal="center"/>
    </xf>
    <xf numFmtId="0" fontId="22" fillId="8" borderId="8" xfId="0" applyFont="1" applyFill="1" applyBorder="1" applyAlignment="1">
      <alignment horizontal="center" vertical="center" wrapText="1"/>
    </xf>
    <xf numFmtId="0" fontId="24" fillId="0" borderId="16" xfId="0" applyFont="1" applyBorder="1" applyAlignment="1">
      <alignment horizontal="center" vertical="center"/>
    </xf>
    <xf numFmtId="0" fontId="24" fillId="0" borderId="16" xfId="0" applyFont="1" applyBorder="1" applyAlignment="1">
      <alignment horizontal="left" vertical="center"/>
    </xf>
    <xf numFmtId="0" fontId="0" fillId="0" borderId="16" xfId="0" applyBorder="1"/>
    <xf numFmtId="0" fontId="0" fillId="0" borderId="16" xfId="0" applyBorder="1" applyAlignment="1">
      <alignment horizontal="center"/>
    </xf>
    <xf numFmtId="2" fontId="28" fillId="3" borderId="1" xfId="2" applyNumberFormat="1" applyFont="1" applyFill="1" applyBorder="1" applyAlignment="1">
      <alignment horizontal="center" vertical="center"/>
    </xf>
    <xf numFmtId="0" fontId="0" fillId="12" borderId="0" xfId="0" applyFill="1"/>
    <xf numFmtId="0" fontId="0" fillId="13" borderId="0" xfId="0" applyFill="1"/>
    <xf numFmtId="170" fontId="6" fillId="3" borderId="1" xfId="2" applyNumberFormat="1" applyFont="1" applyFill="1" applyBorder="1" applyAlignment="1">
      <alignment vertical="center"/>
    </xf>
    <xf numFmtId="0" fontId="6" fillId="3" borderId="1" xfId="2" applyFont="1" applyFill="1" applyBorder="1" applyAlignment="1">
      <alignment horizontal="right" vertical="center"/>
    </xf>
    <xf numFmtId="172" fontId="6" fillId="3" borderId="1" xfId="1" applyNumberFormat="1" applyFont="1" applyFill="1" applyBorder="1" applyAlignment="1">
      <alignment vertical="center"/>
    </xf>
    <xf numFmtId="170" fontId="14" fillId="3" borderId="1" xfId="41" applyNumberFormat="1" applyFill="1" applyBorder="1" applyAlignment="1">
      <alignment horizontal="center" vertical="center"/>
    </xf>
    <xf numFmtId="173" fontId="24" fillId="14" borderId="16" xfId="34" applyNumberFormat="1" applyFont="1" applyFill="1" applyBorder="1"/>
    <xf numFmtId="166" fontId="0" fillId="0" borderId="0" xfId="1" applyFont="1"/>
    <xf numFmtId="164" fontId="24" fillId="0" borderId="1" xfId="0" applyNumberFormat="1" applyFont="1" applyBorder="1" applyAlignment="1">
      <alignment horizontal="center" vertical="center"/>
    </xf>
    <xf numFmtId="0" fontId="6" fillId="5" borderId="1" xfId="2" applyFont="1" applyFill="1" applyBorder="1" applyAlignment="1">
      <alignment vertical="center"/>
    </xf>
    <xf numFmtId="0" fontId="24" fillId="12" borderId="16" xfId="0" applyFont="1" applyFill="1" applyBorder="1" applyAlignment="1">
      <alignment horizontal="center"/>
    </xf>
    <xf numFmtId="166" fontId="24" fillId="12" borderId="16" xfId="39" applyFont="1" applyFill="1" applyBorder="1" applyAlignment="1">
      <alignment horizontal="center"/>
    </xf>
    <xf numFmtId="0" fontId="24" fillId="12" borderId="16" xfId="0" applyFont="1" applyFill="1" applyBorder="1"/>
    <xf numFmtId="14" fontId="24" fillId="12" borderId="16" xfId="0" applyNumberFormat="1" applyFont="1" applyFill="1" applyBorder="1" applyAlignment="1">
      <alignment horizontal="center"/>
    </xf>
    <xf numFmtId="14" fontId="24" fillId="12" borderId="16" xfId="0" applyNumberFormat="1" applyFont="1" applyFill="1" applyBorder="1"/>
    <xf numFmtId="173" fontId="24" fillId="12" borderId="16" xfId="34" applyNumberFormat="1" applyFont="1" applyFill="1" applyBorder="1"/>
    <xf numFmtId="0" fontId="25" fillId="12" borderId="16" xfId="0" applyFont="1" applyFill="1" applyBorder="1" applyAlignment="1">
      <alignment horizontal="center"/>
    </xf>
    <xf numFmtId="12" fontId="25" fillId="12" borderId="16" xfId="0" applyNumberFormat="1" applyFont="1" applyFill="1" applyBorder="1" applyAlignment="1">
      <alignment horizontal="center"/>
    </xf>
    <xf numFmtId="0" fontId="0" fillId="3" borderId="0" xfId="0" applyFill="1"/>
    <xf numFmtId="169" fontId="6" fillId="11" borderId="1" xfId="2" applyNumberFormat="1" applyFont="1" applyFill="1" applyBorder="1" applyAlignment="1">
      <alignment horizontal="center" vertical="center"/>
    </xf>
    <xf numFmtId="0" fontId="14" fillId="3" borderId="1" xfId="41" applyFill="1" applyBorder="1" applyAlignment="1">
      <alignment horizontal="center" vertical="center"/>
    </xf>
    <xf numFmtId="2" fontId="24" fillId="12" borderId="16" xfId="0" applyNumberFormat="1" applyFont="1" applyFill="1" applyBorder="1"/>
    <xf numFmtId="0" fontId="24" fillId="17" borderId="16" xfId="0" applyFont="1" applyFill="1" applyBorder="1"/>
    <xf numFmtId="0" fontId="24" fillId="17" borderId="16" xfId="0" applyFont="1" applyFill="1" applyBorder="1" applyAlignment="1">
      <alignment horizontal="center"/>
    </xf>
    <xf numFmtId="14" fontId="24" fillId="17" borderId="16" xfId="0" applyNumberFormat="1" applyFont="1" applyFill="1" applyBorder="1"/>
    <xf numFmtId="173" fontId="24" fillId="17" borderId="16" xfId="34" applyNumberFormat="1" applyFont="1" applyFill="1" applyBorder="1"/>
    <xf numFmtId="0" fontId="0" fillId="17" borderId="16" xfId="0" applyFill="1" applyBorder="1"/>
    <xf numFmtId="0" fontId="24" fillId="17" borderId="16" xfId="0" applyFont="1" applyFill="1" applyBorder="1" applyAlignment="1">
      <alignment horizontal="left"/>
    </xf>
    <xf numFmtId="2" fontId="24" fillId="17" borderId="16" xfId="0" applyNumberFormat="1" applyFont="1" applyFill="1" applyBorder="1"/>
    <xf numFmtId="0" fontId="0" fillId="12" borderId="16" xfId="0" applyFill="1" applyBorder="1"/>
    <xf numFmtId="0" fontId="24" fillId="15" borderId="16" xfId="0" applyFont="1" applyFill="1" applyBorder="1"/>
    <xf numFmtId="0" fontId="0" fillId="15" borderId="16" xfId="0" applyFill="1" applyBorder="1"/>
    <xf numFmtId="14" fontId="24" fillId="15" borderId="16" xfId="0" applyNumberFormat="1" applyFont="1" applyFill="1" applyBorder="1"/>
    <xf numFmtId="173" fontId="24" fillId="15" borderId="16" xfId="34" applyNumberFormat="1" applyFont="1" applyFill="1" applyBorder="1"/>
    <xf numFmtId="0" fontId="24" fillId="15" borderId="16" xfId="0" applyFont="1" applyFill="1" applyBorder="1" applyAlignment="1">
      <alignment horizontal="center"/>
    </xf>
    <xf numFmtId="173" fontId="24" fillId="15" borderId="16" xfId="34" applyNumberFormat="1" applyFont="1" applyFill="1" applyBorder="1" applyAlignment="1">
      <alignment horizontal="center"/>
    </xf>
    <xf numFmtId="0" fontId="24" fillId="15" borderId="16" xfId="0" applyFont="1" applyFill="1" applyBorder="1" applyAlignment="1">
      <alignment horizontal="left"/>
    </xf>
    <xf numFmtId="173" fontId="24" fillId="15" borderId="16" xfId="34" applyNumberFormat="1" applyFont="1" applyFill="1" applyBorder="1" applyAlignment="1">
      <alignment horizontal="right"/>
    </xf>
    <xf numFmtId="0" fontId="24" fillId="15" borderId="19" xfId="0" applyFont="1" applyFill="1" applyBorder="1" applyAlignment="1">
      <alignment horizontal="center"/>
    </xf>
    <xf numFmtId="14" fontId="24" fillId="15" borderId="16" xfId="0" applyNumberFormat="1" applyFont="1" applyFill="1" applyBorder="1" applyAlignment="1">
      <alignment horizontal="center"/>
    </xf>
    <xf numFmtId="166" fontId="24" fillId="15" borderId="16" xfId="39" applyFont="1" applyFill="1" applyBorder="1" applyAlignment="1">
      <alignment horizontal="center"/>
    </xf>
    <xf numFmtId="0" fontId="25" fillId="15" borderId="16" xfId="0" applyFont="1" applyFill="1" applyBorder="1" applyAlignment="1">
      <alignment horizontal="center"/>
    </xf>
    <xf numFmtId="12" fontId="25" fillId="15" borderId="16" xfId="0" applyNumberFormat="1" applyFont="1" applyFill="1" applyBorder="1" applyAlignment="1">
      <alignment horizontal="center"/>
    </xf>
    <xf numFmtId="0" fontId="24" fillId="0" borderId="16" xfId="0" applyFont="1" applyBorder="1"/>
    <xf numFmtId="0" fontId="24" fillId="0" borderId="19" xfId="0" applyFont="1" applyBorder="1" applyAlignment="1">
      <alignment horizontal="center"/>
    </xf>
    <xf numFmtId="14" fontId="24" fillId="0" borderId="16" xfId="0" applyNumberFormat="1" applyFont="1" applyBorder="1" applyAlignment="1">
      <alignment horizontal="center"/>
    </xf>
    <xf numFmtId="0" fontId="24" fillId="0" borderId="16" xfId="0" applyFont="1" applyBorder="1" applyAlignment="1">
      <alignment horizontal="center"/>
    </xf>
    <xf numFmtId="14" fontId="24" fillId="0" borderId="16" xfId="0" applyNumberFormat="1" applyFont="1" applyBorder="1"/>
    <xf numFmtId="173" fontId="24" fillId="0" borderId="16" xfId="34" applyNumberFormat="1" applyFont="1" applyFill="1" applyBorder="1"/>
    <xf numFmtId="166" fontId="24" fillId="0" borderId="16" xfId="39" applyFont="1" applyFill="1" applyBorder="1" applyAlignment="1">
      <alignment horizontal="center"/>
    </xf>
    <xf numFmtId="0" fontId="25" fillId="0" borderId="16" xfId="0" applyFont="1" applyBorder="1" applyAlignment="1">
      <alignment horizontal="center"/>
    </xf>
    <xf numFmtId="173" fontId="24" fillId="0" borderId="16" xfId="34" applyNumberFormat="1" applyFont="1" applyFill="1" applyBorder="1" applyAlignment="1">
      <alignment horizontal="center"/>
    </xf>
    <xf numFmtId="12" fontId="25" fillId="0" borderId="16" xfId="0" applyNumberFormat="1" applyFont="1" applyBorder="1" applyAlignment="1">
      <alignment horizontal="center"/>
    </xf>
    <xf numFmtId="0" fontId="27" fillId="18" borderId="1" xfId="0" applyFont="1" applyFill="1" applyBorder="1" applyAlignment="1">
      <alignment horizontal="left" vertical="center"/>
    </xf>
    <xf numFmtId="174" fontId="25" fillId="18" borderId="1" xfId="0" applyNumberFormat="1" applyFont="1" applyFill="1" applyBorder="1" applyAlignment="1">
      <alignment horizontal="center" vertical="center"/>
    </xf>
    <xf numFmtId="170" fontId="6" fillId="12" borderId="1" xfId="2" applyNumberFormat="1" applyFont="1" applyFill="1" applyBorder="1" applyAlignment="1">
      <alignment horizontal="center" vertical="center"/>
    </xf>
    <xf numFmtId="0" fontId="24" fillId="18" borderId="1" xfId="0" applyFont="1" applyFill="1" applyBorder="1" applyAlignment="1">
      <alignment horizontal="left" vertical="center"/>
    </xf>
    <xf numFmtId="0" fontId="25" fillId="18" borderId="1" xfId="0" applyFont="1" applyFill="1" applyBorder="1" applyAlignment="1">
      <alignment horizontal="left" vertical="center"/>
    </xf>
    <xf numFmtId="0" fontId="0" fillId="18" borderId="0" xfId="0" applyFill="1"/>
    <xf numFmtId="43" fontId="6" fillId="13" borderId="1" xfId="4" applyFont="1" applyFill="1" applyBorder="1" applyAlignment="1">
      <alignment horizontal="center" vertical="center"/>
    </xf>
    <xf numFmtId="169" fontId="6" fillId="13" borderId="1" xfId="2" applyNumberFormat="1" applyFont="1" applyFill="1" applyBorder="1" applyAlignment="1">
      <alignment horizontal="center" vertical="center"/>
    </xf>
    <xf numFmtId="0" fontId="0" fillId="15" borderId="16" xfId="0" applyFill="1" applyBorder="1" applyAlignment="1">
      <alignment horizontal="center"/>
    </xf>
    <xf numFmtId="0" fontId="24" fillId="12" borderId="16" xfId="0" applyFont="1" applyFill="1" applyBorder="1" applyAlignment="1">
      <alignment horizontal="right"/>
    </xf>
    <xf numFmtId="10" fontId="0" fillId="0" borderId="0" xfId="0" applyNumberFormat="1"/>
    <xf numFmtId="0" fontId="2" fillId="0" borderId="0" xfId="0" applyFont="1" applyAlignment="1">
      <alignment horizontal="center"/>
    </xf>
    <xf numFmtId="173" fontId="30" fillId="15" borderId="16" xfId="34" applyNumberFormat="1" applyFont="1" applyFill="1" applyBorder="1" applyAlignment="1">
      <alignment horizontal="center"/>
    </xf>
    <xf numFmtId="170" fontId="6" fillId="0" borderId="1" xfId="2" applyNumberFormat="1" applyFont="1" applyBorder="1" applyAlignment="1">
      <alignment horizontal="center" vertical="center"/>
    </xf>
    <xf numFmtId="0" fontId="6" fillId="16" borderId="1" xfId="2" applyFont="1" applyFill="1" applyBorder="1" applyAlignment="1">
      <alignment horizontal="left" vertical="top"/>
    </xf>
    <xf numFmtId="0" fontId="6" fillId="3" borderId="1" xfId="2" applyFont="1" applyFill="1" applyBorder="1" applyAlignment="1">
      <alignment horizontal="left" vertical="top"/>
    </xf>
    <xf numFmtId="169" fontId="6" fillId="6" borderId="1" xfId="2" applyNumberFormat="1" applyFont="1" applyFill="1" applyBorder="1" applyAlignment="1">
      <alignment horizontal="center" vertical="center"/>
    </xf>
    <xf numFmtId="0" fontId="6" fillId="3" borderId="1" xfId="2" applyFont="1" applyFill="1" applyBorder="1" applyAlignment="1">
      <alignment vertical="top"/>
    </xf>
    <xf numFmtId="0" fontId="6" fillId="16" borderId="1" xfId="2" applyFont="1" applyFill="1" applyBorder="1" applyAlignment="1">
      <alignment vertical="top"/>
    </xf>
    <xf numFmtId="2" fontId="24" fillId="0" borderId="1" xfId="0" applyNumberFormat="1" applyFont="1" applyBorder="1" applyAlignment="1">
      <alignment horizontal="center" vertical="center"/>
    </xf>
    <xf numFmtId="2" fontId="24" fillId="15" borderId="16" xfId="39" applyNumberFormat="1" applyFont="1" applyFill="1" applyBorder="1" applyAlignment="1">
      <alignment horizontal="center"/>
    </xf>
    <xf numFmtId="0" fontId="0" fillId="15" borderId="0" xfId="0" applyFill="1"/>
    <xf numFmtId="0" fontId="6" fillId="6" borderId="1" xfId="2" applyFont="1" applyFill="1" applyBorder="1" applyAlignment="1">
      <alignment vertical="top"/>
    </xf>
    <xf numFmtId="0" fontId="6" fillId="6" borderId="1" xfId="2" applyFont="1" applyFill="1" applyBorder="1" applyAlignment="1">
      <alignment horizontal="left" vertical="top"/>
    </xf>
    <xf numFmtId="172" fontId="6" fillId="6" borderId="1" xfId="1" applyNumberFormat="1" applyFont="1" applyFill="1" applyBorder="1" applyAlignment="1">
      <alignment horizontal="center" vertical="center"/>
    </xf>
    <xf numFmtId="0" fontId="6" fillId="6" borderId="1" xfId="2" applyFont="1" applyFill="1" applyBorder="1" applyAlignment="1">
      <alignment horizontal="center" vertical="center"/>
    </xf>
    <xf numFmtId="0" fontId="6" fillId="6" borderId="1" xfId="2" applyFont="1" applyFill="1" applyBorder="1" applyAlignment="1">
      <alignment horizontal="left" vertical="center"/>
    </xf>
    <xf numFmtId="0" fontId="6" fillId="6" borderId="1" xfId="2" applyFont="1" applyFill="1" applyBorder="1" applyAlignment="1">
      <alignment vertical="center"/>
    </xf>
    <xf numFmtId="2" fontId="6" fillId="6" borderId="1" xfId="2" applyNumberFormat="1" applyFont="1" applyFill="1" applyBorder="1" applyAlignment="1">
      <alignment horizontal="center" vertical="center"/>
    </xf>
    <xf numFmtId="43" fontId="6" fillId="6" borderId="1" xfId="4" applyFont="1" applyFill="1" applyBorder="1" applyAlignment="1">
      <alignment vertical="center"/>
    </xf>
    <xf numFmtId="43" fontId="6" fillId="6" borderId="1" xfId="4" applyFont="1" applyFill="1" applyBorder="1" applyAlignment="1">
      <alignment horizontal="center" vertical="center"/>
    </xf>
    <xf numFmtId="172" fontId="6" fillId="6" borderId="1" xfId="1" applyNumberFormat="1" applyFont="1" applyFill="1" applyBorder="1" applyAlignment="1">
      <alignment horizontal="right" vertical="center"/>
    </xf>
    <xf numFmtId="49" fontId="14" fillId="6" borderId="1" xfId="41" applyNumberFormat="1" applyFill="1" applyBorder="1" applyAlignment="1">
      <alignment horizontal="center" vertical="center"/>
    </xf>
    <xf numFmtId="170" fontId="6" fillId="6" borderId="1" xfId="2" applyNumberFormat="1" applyFont="1" applyFill="1" applyBorder="1" applyAlignment="1">
      <alignment horizontal="center" vertical="center"/>
    </xf>
    <xf numFmtId="0" fontId="6" fillId="13" borderId="1" xfId="2" applyFont="1" applyFill="1" applyBorder="1" applyAlignment="1">
      <alignment vertical="center"/>
    </xf>
    <xf numFmtId="0" fontId="6" fillId="16" borderId="1" xfId="2" applyFont="1" applyFill="1" applyBorder="1" applyAlignment="1">
      <alignment vertical="center"/>
    </xf>
    <xf numFmtId="0" fontId="24" fillId="15" borderId="16" xfId="0" applyFont="1" applyFill="1" applyBorder="1" applyAlignment="1">
      <alignment horizontal="right"/>
    </xf>
    <xf numFmtId="14" fontId="24" fillId="15" borderId="16" xfId="0" applyNumberFormat="1" applyFont="1" applyFill="1" applyBorder="1" applyAlignment="1">
      <alignment horizontal="right"/>
    </xf>
    <xf numFmtId="0" fontId="24" fillId="12" borderId="19" xfId="0" applyFont="1" applyFill="1" applyBorder="1" applyAlignment="1">
      <alignment horizontal="center"/>
    </xf>
    <xf numFmtId="173" fontId="24" fillId="12" borderId="16" xfId="34" applyNumberFormat="1" applyFont="1" applyFill="1" applyBorder="1" applyAlignment="1">
      <alignment horizontal="center"/>
    </xf>
    <xf numFmtId="169" fontId="6" fillId="3" borderId="1" xfId="2" applyNumberFormat="1" applyFont="1" applyFill="1" applyBorder="1" applyAlignment="1">
      <alignment horizontal="left" vertical="center"/>
    </xf>
    <xf numFmtId="170" fontId="6" fillId="6" borderId="1" xfId="2" applyNumberFormat="1" applyFont="1" applyFill="1" applyBorder="1" applyAlignment="1">
      <alignment vertical="center"/>
    </xf>
    <xf numFmtId="169" fontId="6" fillId="19" borderId="1" xfId="2" applyNumberFormat="1" applyFont="1" applyFill="1" applyBorder="1" applyAlignment="1">
      <alignment horizontal="center" vertical="center"/>
    </xf>
    <xf numFmtId="174" fontId="25" fillId="0" borderId="1" xfId="0" applyNumberFormat="1" applyFont="1" applyBorder="1" applyAlignment="1">
      <alignment horizontal="center" vertical="center"/>
    </xf>
    <xf numFmtId="0" fontId="26" fillId="7" borderId="0" xfId="0" applyFont="1" applyFill="1" applyAlignment="1">
      <alignment horizontal="center" wrapText="1"/>
    </xf>
    <xf numFmtId="169" fontId="22" fillId="8" borderId="1" xfId="0" applyNumberFormat="1" applyFont="1" applyFill="1" applyBorder="1" applyAlignment="1">
      <alignment horizontal="center" vertical="center" wrapText="1"/>
    </xf>
    <xf numFmtId="169" fontId="22" fillId="8" borderId="8" xfId="0" applyNumberFormat="1" applyFont="1" applyFill="1" applyBorder="1" applyAlignment="1">
      <alignment horizontal="center" vertical="center" wrapText="1"/>
    </xf>
    <xf numFmtId="172" fontId="6" fillId="3" borderId="13" xfId="1" applyNumberFormat="1" applyFont="1" applyFill="1" applyBorder="1" applyAlignment="1">
      <alignment horizontal="center" vertical="center"/>
    </xf>
    <xf numFmtId="0" fontId="0" fillId="12" borderId="16" xfId="0" applyFill="1" applyBorder="1" applyAlignment="1">
      <alignment horizontal="center"/>
    </xf>
    <xf numFmtId="49" fontId="24" fillId="12" borderId="16" xfId="0" applyNumberFormat="1" applyFont="1" applyFill="1" applyBorder="1" applyAlignment="1">
      <alignment horizontal="center"/>
    </xf>
    <xf numFmtId="49" fontId="25" fillId="12" borderId="16" xfId="1" applyNumberFormat="1" applyFont="1" applyFill="1" applyBorder="1" applyAlignment="1">
      <alignment horizontal="center"/>
    </xf>
    <xf numFmtId="49" fontId="24" fillId="15" borderId="16" xfId="0" applyNumberFormat="1" applyFont="1" applyFill="1" applyBorder="1" applyAlignment="1">
      <alignment horizontal="center"/>
    </xf>
    <xf numFmtId="49" fontId="25" fillId="15" borderId="16" xfId="0" applyNumberFormat="1" applyFont="1" applyFill="1" applyBorder="1" applyAlignment="1">
      <alignment horizontal="center"/>
    </xf>
    <xf numFmtId="49" fontId="25" fillId="15" borderId="16" xfId="1" applyNumberFormat="1" applyFont="1" applyFill="1" applyBorder="1" applyAlignment="1">
      <alignment horizontal="center"/>
    </xf>
    <xf numFmtId="49" fontId="0" fillId="15" borderId="16" xfId="0" applyNumberFormat="1" applyFill="1" applyBorder="1" applyAlignment="1">
      <alignment horizontal="center"/>
    </xf>
    <xf numFmtId="0" fontId="0" fillId="0" borderId="1" xfId="0" applyBorder="1"/>
    <xf numFmtId="0" fontId="6" fillId="3" borderId="0" xfId="2" applyFont="1" applyFill="1" applyAlignment="1">
      <alignment horizontal="left" vertical="top"/>
    </xf>
    <xf numFmtId="172" fontId="6" fillId="3" borderId="0" xfId="1" applyNumberFormat="1" applyFont="1" applyFill="1" applyBorder="1" applyAlignment="1">
      <alignment horizontal="center" vertical="center"/>
    </xf>
    <xf numFmtId="0" fontId="6" fillId="3" borderId="0" xfId="2" applyFont="1" applyFill="1" applyAlignment="1">
      <alignment horizontal="center" vertical="center"/>
    </xf>
    <xf numFmtId="0" fontId="6" fillId="3" borderId="0" xfId="2" applyFont="1" applyFill="1" applyAlignment="1">
      <alignment horizontal="left" vertical="center"/>
    </xf>
    <xf numFmtId="0" fontId="6" fillId="3" borderId="0" xfId="2" applyFont="1" applyFill="1" applyAlignment="1">
      <alignment vertical="center"/>
    </xf>
    <xf numFmtId="169" fontId="6" fillId="3" borderId="0" xfId="2" applyNumberFormat="1" applyFont="1" applyFill="1" applyAlignment="1">
      <alignment horizontal="center" vertical="center"/>
    </xf>
    <xf numFmtId="2" fontId="6" fillId="3" borderId="0" xfId="2" applyNumberFormat="1" applyFont="1" applyFill="1" applyAlignment="1">
      <alignment horizontal="center" vertical="center"/>
    </xf>
    <xf numFmtId="43" fontId="6" fillId="3" borderId="0" xfId="4" applyFont="1" applyFill="1" applyBorder="1" applyAlignment="1">
      <alignment vertical="center"/>
    </xf>
    <xf numFmtId="43" fontId="6" fillId="3" borderId="0" xfId="4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4" fontId="6" fillId="3" borderId="0" xfId="2" applyNumberFormat="1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2" fontId="6" fillId="3" borderId="0" xfId="1" applyNumberFormat="1" applyFont="1" applyFill="1" applyBorder="1" applyAlignment="1">
      <alignment horizontal="right" vertical="center"/>
    </xf>
    <xf numFmtId="171" fontId="14" fillId="3" borderId="0" xfId="41" applyNumberFormat="1" applyFill="1" applyBorder="1" applyAlignment="1">
      <alignment horizontal="center" vertical="center"/>
    </xf>
    <xf numFmtId="170" fontId="6" fillId="3" borderId="0" xfId="2" applyNumberFormat="1" applyFont="1" applyFill="1" applyAlignment="1">
      <alignment horizontal="center" vertical="center"/>
    </xf>
    <xf numFmtId="170" fontId="14" fillId="6" borderId="1" xfId="41" applyNumberFormat="1" applyFill="1" applyBorder="1" applyAlignment="1">
      <alignment horizontal="center" vertical="center"/>
    </xf>
    <xf numFmtId="49" fontId="15" fillId="6" borderId="1" xfId="41" applyNumberFormat="1" applyFont="1" applyFill="1" applyBorder="1" applyAlignment="1">
      <alignment horizontal="center" vertical="center"/>
    </xf>
    <xf numFmtId="171" fontId="14" fillId="6" borderId="1" xfId="41" applyNumberFormat="1" applyFill="1" applyBorder="1" applyAlignment="1">
      <alignment horizontal="center" vertical="center"/>
    </xf>
    <xf numFmtId="0" fontId="0" fillId="6" borderId="1" xfId="0" applyFill="1" applyBorder="1"/>
    <xf numFmtId="165" fontId="24" fillId="0" borderId="1" xfId="0" applyNumberFormat="1" applyFont="1" applyBorder="1" applyAlignment="1">
      <alignment horizontal="center" vertical="center"/>
    </xf>
    <xf numFmtId="16" fontId="0" fillId="0" borderId="0" xfId="0" applyNumberFormat="1" applyAlignment="1">
      <alignment horizontal="center"/>
    </xf>
    <xf numFmtId="169" fontId="6" fillId="20" borderId="1" xfId="2" applyNumberFormat="1" applyFont="1" applyFill="1" applyBorder="1" applyAlignment="1">
      <alignment horizontal="center" vertical="center"/>
    </xf>
    <xf numFmtId="169" fontId="6" fillId="16" borderId="1" xfId="2" applyNumberFormat="1" applyFont="1" applyFill="1" applyBorder="1" applyAlignment="1">
      <alignment horizontal="center" vertical="center"/>
    </xf>
    <xf numFmtId="6" fontId="24" fillId="0" borderId="1" xfId="0" applyNumberFormat="1" applyFont="1" applyBorder="1" applyAlignment="1">
      <alignment horizontal="center" vertical="center"/>
    </xf>
    <xf numFmtId="0" fontId="24" fillId="0" borderId="0" xfId="0" applyFont="1" applyAlignment="1">
      <alignment horizontal="left" vertical="center"/>
    </xf>
    <xf numFmtId="14" fontId="24" fillId="0" borderId="1" xfId="0" applyNumberFormat="1" applyFont="1" applyBorder="1" applyAlignment="1">
      <alignment horizontal="left" vertical="center"/>
    </xf>
    <xf numFmtId="14" fontId="24" fillId="0" borderId="0" xfId="0" applyNumberFormat="1" applyFont="1" applyAlignment="1">
      <alignment horizontal="left" vertical="center"/>
    </xf>
    <xf numFmtId="175" fontId="24" fillId="0" borderId="0" xfId="0" applyNumberFormat="1" applyFont="1" applyAlignment="1">
      <alignment horizontal="center" vertical="center"/>
    </xf>
    <xf numFmtId="6" fontId="24" fillId="0" borderId="0" xfId="0" applyNumberFormat="1" applyFont="1" applyAlignment="1">
      <alignment horizontal="center" vertical="center"/>
    </xf>
    <xf numFmtId="0" fontId="25" fillId="0" borderId="9" xfId="0" applyFont="1" applyBorder="1" applyAlignment="1">
      <alignment horizontal="center"/>
    </xf>
    <xf numFmtId="0" fontId="25" fillId="0" borderId="14" xfId="0" applyFont="1" applyBorder="1" applyAlignment="1">
      <alignment horizontal="center"/>
    </xf>
    <xf numFmtId="0" fontId="24" fillId="6" borderId="1" xfId="0" applyFont="1" applyFill="1" applyBorder="1" applyAlignment="1">
      <alignment horizontal="center" vertical="center"/>
    </xf>
    <xf numFmtId="14" fontId="24" fillId="6" borderId="1" xfId="0" applyNumberFormat="1" applyFont="1" applyFill="1" applyBorder="1" applyAlignment="1">
      <alignment horizontal="left" vertical="center"/>
    </xf>
    <xf numFmtId="170" fontId="6" fillId="3" borderId="1" xfId="2" applyNumberFormat="1" applyFont="1" applyFill="1" applyBorder="1" applyAlignment="1">
      <alignment horizontal="right" vertical="center"/>
    </xf>
    <xf numFmtId="0" fontId="2" fillId="2" borderId="0" xfId="2" applyFill="1" applyAlignment="1">
      <alignment horizontal="center"/>
    </xf>
    <xf numFmtId="0" fontId="7" fillId="4" borderId="0" xfId="2" applyFont="1" applyFill="1" applyAlignment="1">
      <alignment horizontal="center" vertical="center"/>
    </xf>
    <xf numFmtId="0" fontId="2" fillId="0" borderId="0" xfId="2" applyAlignment="1">
      <alignment horizontal="center"/>
    </xf>
    <xf numFmtId="0" fontId="6" fillId="3" borderId="16" xfId="2" applyFont="1" applyFill="1" applyBorder="1" applyAlignment="1">
      <alignment horizontal="left" vertical="center"/>
    </xf>
    <xf numFmtId="0" fontId="6" fillId="3" borderId="16" xfId="2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2" fontId="0" fillId="0" borderId="0" xfId="0" applyNumberFormat="1" applyAlignment="1">
      <alignment horizontal="right" vertical="center"/>
    </xf>
    <xf numFmtId="0" fontId="22" fillId="8" borderId="9" xfId="0" applyFont="1" applyFill="1" applyBorder="1" applyAlignment="1">
      <alignment vertical="center" wrapText="1"/>
    </xf>
    <xf numFmtId="0" fontId="22" fillId="8" borderId="14" xfId="0" applyFont="1" applyFill="1" applyBorder="1" applyAlignment="1">
      <alignment vertical="center" wrapText="1"/>
    </xf>
    <xf numFmtId="0" fontId="25" fillId="0" borderId="20" xfId="0" applyFont="1" applyBorder="1" applyAlignment="1">
      <alignment horizontal="center"/>
    </xf>
    <xf numFmtId="0" fontId="31" fillId="21" borderId="21" xfId="0" applyFont="1" applyFill="1" applyBorder="1" applyAlignment="1">
      <alignment horizontal="center" vertical="center"/>
    </xf>
    <xf numFmtId="0" fontId="32" fillId="22" borderId="25" xfId="0" applyFont="1" applyFill="1" applyBorder="1" applyAlignment="1">
      <alignment horizontal="center" vertical="center" wrapText="1"/>
    </xf>
    <xf numFmtId="0" fontId="32" fillId="22" borderId="21" xfId="0" applyFont="1" applyFill="1" applyBorder="1" applyAlignment="1">
      <alignment horizontal="center" vertical="center" wrapText="1"/>
    </xf>
    <xf numFmtId="0" fontId="32" fillId="22" borderId="26" xfId="0" applyFont="1" applyFill="1" applyBorder="1" applyAlignment="1">
      <alignment horizontal="center" vertical="center" wrapText="1"/>
    </xf>
    <xf numFmtId="0" fontId="33" fillId="23" borderId="27" xfId="0" applyFont="1" applyFill="1" applyBorder="1" applyAlignment="1">
      <alignment horizontal="center" vertical="center" wrapText="1"/>
    </xf>
    <xf numFmtId="0" fontId="34" fillId="0" borderId="0" xfId="0" applyFont="1"/>
    <xf numFmtId="14" fontId="34" fillId="0" borderId="0" xfId="0" applyNumberFormat="1" applyFont="1"/>
    <xf numFmtId="0" fontId="31" fillId="24" borderId="16" xfId="0" applyFont="1" applyFill="1" applyBorder="1"/>
    <xf numFmtId="14" fontId="0" fillId="0" borderId="0" xfId="0" applyNumberFormat="1" applyAlignment="1">
      <alignment horizontal="center"/>
    </xf>
    <xf numFmtId="0" fontId="35" fillId="0" borderId="0" xfId="0" applyFont="1" applyAlignment="1">
      <alignment horizontal="left" vertical="center" indent="10"/>
    </xf>
    <xf numFmtId="49" fontId="6" fillId="3" borderId="1" xfId="2" applyNumberFormat="1" applyFont="1" applyFill="1" applyBorder="1" applyAlignment="1">
      <alignment horizontal="left" vertical="top"/>
    </xf>
    <xf numFmtId="169" fontId="14" fillId="3" borderId="1" xfId="41" applyNumberFormat="1" applyFill="1" applyBorder="1" applyAlignment="1">
      <alignment horizontal="center" vertical="center"/>
    </xf>
    <xf numFmtId="169" fontId="6" fillId="3" borderId="1" xfId="2" applyNumberFormat="1" applyFont="1" applyFill="1" applyBorder="1" applyAlignment="1">
      <alignment horizontal="left" vertical="center" wrapText="1"/>
    </xf>
    <xf numFmtId="169" fontId="14" fillId="3" borderId="1" xfId="41" applyNumberForma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left" vertical="center" wrapText="1"/>
    </xf>
    <xf numFmtId="0" fontId="23" fillId="8" borderId="8" xfId="0" applyFont="1" applyFill="1" applyBorder="1" applyAlignment="1">
      <alignment horizontal="center" vertical="center" wrapText="1"/>
    </xf>
    <xf numFmtId="0" fontId="25" fillId="0" borderId="9" xfId="0" applyFont="1" applyBorder="1" applyAlignment="1">
      <alignment horizontal="left" vertical="center" wrapText="1"/>
    </xf>
    <xf numFmtId="0" fontId="25" fillId="0" borderId="14" xfId="0" applyFont="1" applyBorder="1" applyAlignment="1">
      <alignment horizontal="left" vertical="center" wrapText="1"/>
    </xf>
    <xf numFmtId="0" fontId="23" fillId="8" borderId="18" xfId="0" applyFont="1" applyFill="1" applyBorder="1" applyAlignment="1">
      <alignment horizontal="center" vertical="center" wrapText="1"/>
    </xf>
    <xf numFmtId="0" fontId="24" fillId="20" borderId="16" xfId="0" applyFont="1" applyFill="1" applyBorder="1"/>
    <xf numFmtId="169" fontId="14" fillId="3" borderId="0" xfId="41" applyNumberFormat="1" applyFill="1" applyBorder="1" applyAlignment="1">
      <alignment horizontal="center" vertical="center"/>
    </xf>
    <xf numFmtId="166" fontId="0" fillId="0" borderId="0" xfId="1" applyFont="1" applyFill="1"/>
    <xf numFmtId="16" fontId="0" fillId="12" borderId="16" xfId="0" applyNumberFormat="1" applyFill="1" applyBorder="1"/>
    <xf numFmtId="16" fontId="0" fillId="15" borderId="16" xfId="0" applyNumberFormat="1" applyFill="1" applyBorder="1"/>
    <xf numFmtId="0" fontId="36" fillId="15" borderId="28" xfId="0" applyFont="1" applyFill="1" applyBorder="1" applyAlignment="1">
      <alignment horizontal="center"/>
    </xf>
    <xf numFmtId="49" fontId="25" fillId="15" borderId="31" xfId="0" applyNumberFormat="1" applyFont="1" applyFill="1" applyBorder="1" applyAlignment="1">
      <alignment horizontal="center"/>
    </xf>
    <xf numFmtId="166" fontId="24" fillId="15" borderId="29" xfId="39" applyFont="1" applyFill="1" applyBorder="1" applyAlignment="1">
      <alignment horizontal="center"/>
    </xf>
    <xf numFmtId="49" fontId="36" fillId="15" borderId="30" xfId="0" applyNumberFormat="1" applyFont="1" applyFill="1" applyBorder="1" applyAlignment="1">
      <alignment horizontal="center"/>
    </xf>
    <xf numFmtId="176" fontId="24" fillId="0" borderId="1" xfId="0" applyNumberFormat="1" applyFont="1" applyBorder="1" applyAlignment="1">
      <alignment horizontal="center" vertical="center"/>
    </xf>
    <xf numFmtId="0" fontId="26" fillId="7" borderId="0" xfId="0" applyFont="1" applyFill="1" applyAlignment="1">
      <alignment wrapText="1"/>
    </xf>
    <xf numFmtId="0" fontId="6" fillId="25" borderId="1" xfId="2" applyFont="1" applyFill="1" applyBorder="1" applyAlignment="1">
      <alignment vertical="center"/>
    </xf>
    <xf numFmtId="0" fontId="24" fillId="0" borderId="13" xfId="0" applyFont="1" applyBorder="1" applyAlignment="1">
      <alignment horizontal="left" vertical="center"/>
    </xf>
    <xf numFmtId="0" fontId="37" fillId="15" borderId="16" xfId="0" applyFont="1" applyFill="1" applyBorder="1"/>
    <xf numFmtId="0" fontId="25" fillId="12" borderId="0" xfId="0" applyFont="1" applyFill="1" applyAlignment="1">
      <alignment horizontal="center"/>
    </xf>
    <xf numFmtId="49" fontId="6" fillId="3" borderId="1" xfId="2" applyNumberFormat="1" applyFont="1" applyFill="1" applyBorder="1" applyAlignment="1">
      <alignment horizontal="left" vertical="center"/>
    </xf>
    <xf numFmtId="0" fontId="0" fillId="6" borderId="1" xfId="0" applyFill="1" applyBorder="1" applyAlignment="1">
      <alignment horizontal="center"/>
    </xf>
    <xf numFmtId="172" fontId="6" fillId="3" borderId="1" xfId="2" applyNumberFormat="1" applyFont="1" applyFill="1" applyBorder="1" applyAlignment="1">
      <alignment horizontal="right" vertical="center"/>
    </xf>
    <xf numFmtId="0" fontId="24" fillId="0" borderId="1" xfId="0" applyFont="1" applyBorder="1" applyAlignment="1">
      <alignment vertical="center"/>
    </xf>
    <xf numFmtId="49" fontId="24" fillId="15" borderId="19" xfId="0" applyNumberFormat="1" applyFont="1" applyFill="1" applyBorder="1" applyAlignment="1">
      <alignment horizontal="center"/>
    </xf>
    <xf numFmtId="173" fontId="0" fillId="15" borderId="16" xfId="0" applyNumberFormat="1" applyFill="1" applyBorder="1"/>
    <xf numFmtId="0" fontId="6" fillId="3" borderId="1" xfId="2" quotePrefix="1" applyFont="1" applyFill="1" applyBorder="1" applyAlignment="1">
      <alignment horizontal="left" vertical="top"/>
    </xf>
    <xf numFmtId="0" fontId="2" fillId="2" borderId="0" xfId="2" applyFill="1" applyAlignment="1">
      <alignment horizontal="right"/>
    </xf>
    <xf numFmtId="0" fontId="7" fillId="4" borderId="0" xfId="2" applyFont="1" applyFill="1" applyAlignment="1">
      <alignment horizontal="right" vertical="center"/>
    </xf>
    <xf numFmtId="0" fontId="5" fillId="3" borderId="0" xfId="2" applyFont="1" applyFill="1" applyAlignment="1">
      <alignment horizontal="right" vertical="center"/>
    </xf>
    <xf numFmtId="0" fontId="2" fillId="0" borderId="0" xfId="2" applyAlignment="1">
      <alignment horizontal="right"/>
    </xf>
    <xf numFmtId="1" fontId="9" fillId="2" borderId="3" xfId="2" applyNumberFormat="1" applyFont="1" applyFill="1" applyBorder="1" applyAlignment="1">
      <alignment horizontal="right" vertical="center"/>
    </xf>
    <xf numFmtId="172" fontId="6" fillId="3" borderId="13" xfId="1" applyNumberFormat="1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2" fillId="0" borderId="0" xfId="2" applyAlignment="1">
      <alignment horizontal="left"/>
    </xf>
    <xf numFmtId="0" fontId="5" fillId="4" borderId="0" xfId="2" applyFont="1" applyFill="1" applyAlignment="1">
      <alignment horizontal="left" vertical="center"/>
    </xf>
    <xf numFmtId="0" fontId="5" fillId="3" borderId="0" xfId="2" applyFont="1" applyFill="1" applyAlignment="1">
      <alignment horizontal="left" vertical="center"/>
    </xf>
    <xf numFmtId="1" fontId="9" fillId="2" borderId="3" xfId="2" applyNumberFormat="1" applyFont="1" applyFill="1" applyBorder="1" applyAlignment="1">
      <alignment horizontal="left" vertical="center"/>
    </xf>
    <xf numFmtId="172" fontId="6" fillId="3" borderId="1" xfId="1" applyNumberFormat="1" applyFont="1" applyFill="1" applyBorder="1" applyAlignment="1">
      <alignment horizontal="right"/>
    </xf>
    <xf numFmtId="0" fontId="6" fillId="3" borderId="1" xfId="2" applyFont="1" applyFill="1" applyBorder="1" applyAlignment="1">
      <alignment horizontal="right"/>
    </xf>
    <xf numFmtId="0" fontId="6" fillId="3" borderId="1" xfId="2" quotePrefix="1" applyFont="1" applyFill="1" applyBorder="1" applyAlignment="1">
      <alignment horizontal="left" vertical="center"/>
    </xf>
    <xf numFmtId="0" fontId="17" fillId="0" borderId="0" xfId="0" applyFont="1"/>
    <xf numFmtId="166" fontId="0" fillId="0" borderId="0" xfId="0" applyNumberFormat="1"/>
    <xf numFmtId="14" fontId="0" fillId="6" borderId="0" xfId="0" applyNumberFormat="1" applyFill="1"/>
    <xf numFmtId="0" fontId="0" fillId="6" borderId="0" xfId="0" applyFill="1" applyAlignment="1">
      <alignment horizontal="right"/>
    </xf>
    <xf numFmtId="14" fontId="0" fillId="26" borderId="0" xfId="0" applyNumberFormat="1" applyFill="1"/>
    <xf numFmtId="14" fontId="0" fillId="26" borderId="0" xfId="0" applyNumberFormat="1" applyFill="1" applyAlignment="1">
      <alignment horizontal="right"/>
    </xf>
    <xf numFmtId="14" fontId="0" fillId="6" borderId="0" xfId="0" applyNumberFormat="1" applyFill="1" applyAlignment="1">
      <alignment horizontal="right"/>
    </xf>
    <xf numFmtId="14" fontId="0" fillId="0" borderId="16" xfId="0" applyNumberFormat="1" applyBorder="1"/>
    <xf numFmtId="14" fontId="0" fillId="0" borderId="16" xfId="0" applyNumberFormat="1" applyBorder="1" applyAlignment="1">
      <alignment horizontal="right"/>
    </xf>
    <xf numFmtId="0" fontId="0" fillId="0" borderId="16" xfId="0" applyBorder="1" applyAlignment="1">
      <alignment horizontal="right"/>
    </xf>
    <xf numFmtId="0" fontId="24" fillId="17" borderId="19" xfId="0" applyFont="1" applyFill="1" applyBorder="1" applyAlignment="1">
      <alignment horizontal="center"/>
    </xf>
    <xf numFmtId="14" fontId="24" fillId="17" borderId="16" xfId="0" applyNumberFormat="1" applyFont="1" applyFill="1" applyBorder="1" applyAlignment="1">
      <alignment horizontal="center"/>
    </xf>
    <xf numFmtId="173" fontId="24" fillId="17" borderId="16" xfId="34" applyNumberFormat="1" applyFont="1" applyFill="1" applyBorder="1" applyAlignment="1">
      <alignment horizontal="center"/>
    </xf>
    <xf numFmtId="0" fontId="24" fillId="17" borderId="16" xfId="0" applyFont="1" applyFill="1" applyBorder="1" applyAlignment="1">
      <alignment horizontal="right"/>
    </xf>
    <xf numFmtId="0" fontId="38" fillId="0" borderId="28" xfId="0" applyFont="1" applyBorder="1" applyAlignment="1">
      <alignment horizontal="center"/>
    </xf>
    <xf numFmtId="49" fontId="38" fillId="0" borderId="28" xfId="0" applyNumberFormat="1" applyFont="1" applyBorder="1" applyAlignment="1">
      <alignment horizontal="center"/>
    </xf>
    <xf numFmtId="0" fontId="24" fillId="6" borderId="16" xfId="0" applyFont="1" applyFill="1" applyBorder="1"/>
    <xf numFmtId="0" fontId="0" fillId="0" borderId="0" xfId="0" applyAlignment="1">
      <alignment wrapText="1"/>
    </xf>
    <xf numFmtId="0" fontId="39" fillId="0" borderId="1" xfId="0" applyFont="1" applyBorder="1" applyAlignment="1">
      <alignment horizontal="left" vertical="center"/>
    </xf>
    <xf numFmtId="174" fontId="40" fillId="6" borderId="1" xfId="0" applyNumberFormat="1" applyFont="1" applyFill="1" applyBorder="1" applyAlignment="1">
      <alignment horizontal="center" vertical="center"/>
    </xf>
    <xf numFmtId="0" fontId="22" fillId="8" borderId="16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left" vertical="center"/>
    </xf>
    <xf numFmtId="177" fontId="0" fillId="0" borderId="16" xfId="0" applyNumberFormat="1" applyBorder="1" applyAlignment="1">
      <alignment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left" vertical="center" wrapText="1"/>
    </xf>
    <xf numFmtId="0" fontId="0" fillId="0" borderId="16" xfId="0" applyBorder="1" applyAlignment="1">
      <alignment vertical="center"/>
    </xf>
    <xf numFmtId="173" fontId="24" fillId="0" borderId="0" xfId="34" applyNumberFormat="1" applyFont="1" applyFill="1" applyBorder="1"/>
    <xf numFmtId="0" fontId="0" fillId="17" borderId="16" xfId="0" applyFill="1" applyBorder="1" applyAlignment="1">
      <alignment horizontal="center"/>
    </xf>
    <xf numFmtId="43" fontId="0" fillId="0" borderId="0" xfId="0" applyNumberFormat="1"/>
    <xf numFmtId="0" fontId="6" fillId="25" borderId="1" xfId="2" applyFont="1" applyFill="1" applyBorder="1" applyAlignment="1">
      <alignment horizontal="left" vertical="top"/>
    </xf>
    <xf numFmtId="1" fontId="6" fillId="3" borderId="1" xfId="2" applyNumberFormat="1" applyFont="1" applyFill="1" applyBorder="1" applyAlignment="1">
      <alignment horizontal="center" vertical="center"/>
    </xf>
    <xf numFmtId="9" fontId="0" fillId="0" borderId="0" xfId="0" applyNumberFormat="1"/>
    <xf numFmtId="0" fontId="41" fillId="0" borderId="0" xfId="0" applyFont="1" applyAlignment="1">
      <alignment horizontal="center"/>
    </xf>
    <xf numFmtId="0" fontId="6" fillId="3" borderId="14" xfId="2" applyFont="1" applyFill="1" applyBorder="1" applyAlignment="1">
      <alignment horizontal="center" vertical="center"/>
    </xf>
    <xf numFmtId="0" fontId="6" fillId="3" borderId="9" xfId="2" applyFont="1" applyFill="1" applyBorder="1" applyAlignment="1">
      <alignment horizontal="left" vertical="center"/>
    </xf>
    <xf numFmtId="169" fontId="6" fillId="3" borderId="9" xfId="2" applyNumberFormat="1" applyFont="1" applyFill="1" applyBorder="1" applyAlignment="1">
      <alignment horizontal="center" vertical="center"/>
    </xf>
    <xf numFmtId="0" fontId="12" fillId="4" borderId="34" xfId="2" applyFont="1" applyFill="1" applyBorder="1" applyAlignment="1">
      <alignment horizontal="center" vertical="center" wrapText="1"/>
    </xf>
    <xf numFmtId="0" fontId="12" fillId="4" borderId="11" xfId="2" applyFont="1" applyFill="1" applyBorder="1" applyAlignment="1">
      <alignment horizontal="center" vertical="center" wrapText="1"/>
    </xf>
    <xf numFmtId="49" fontId="11" fillId="4" borderId="11" xfId="2" applyNumberFormat="1" applyFont="1" applyFill="1" applyBorder="1" applyAlignment="1">
      <alignment horizontal="center" vertical="center" wrapText="1"/>
    </xf>
    <xf numFmtId="169" fontId="11" fillId="4" borderId="11" xfId="2" applyNumberFormat="1" applyFont="1" applyFill="1" applyBorder="1" applyAlignment="1">
      <alignment horizontal="center" vertical="center" wrapText="1"/>
    </xf>
    <xf numFmtId="169" fontId="11" fillId="4" borderId="11" xfId="2" applyNumberFormat="1" applyFont="1" applyFill="1" applyBorder="1" applyAlignment="1">
      <alignment horizontal="right" vertical="center" wrapText="1"/>
    </xf>
    <xf numFmtId="0" fontId="11" fillId="4" borderId="11" xfId="2" applyFont="1" applyFill="1" applyBorder="1" applyAlignment="1">
      <alignment horizontal="center" vertical="center" wrapText="1"/>
    </xf>
    <xf numFmtId="0" fontId="11" fillId="4" borderId="11" xfId="2" applyFont="1" applyFill="1" applyBorder="1" applyAlignment="1">
      <alignment horizontal="left" vertical="center" wrapText="1"/>
    </xf>
    <xf numFmtId="169" fontId="12" fillId="4" borderId="11" xfId="2" applyNumberFormat="1" applyFont="1" applyFill="1" applyBorder="1" applyAlignment="1">
      <alignment horizontal="center" vertical="center" wrapText="1"/>
    </xf>
    <xf numFmtId="4" fontId="12" fillId="4" borderId="11" xfId="2" applyNumberFormat="1" applyFont="1" applyFill="1" applyBorder="1" applyAlignment="1">
      <alignment horizontal="center" vertical="center" wrapText="1"/>
    </xf>
    <xf numFmtId="169" fontId="12" fillId="4" borderId="11" xfId="2" applyNumberFormat="1" applyFont="1" applyFill="1" applyBorder="1" applyAlignment="1">
      <alignment horizontal="right" vertical="center" wrapText="1"/>
    </xf>
    <xf numFmtId="169" fontId="12" fillId="4" borderId="35" xfId="2" applyNumberFormat="1" applyFont="1" applyFill="1" applyBorder="1" applyAlignment="1">
      <alignment horizontal="center" vertical="center" wrapText="1"/>
    </xf>
    <xf numFmtId="0" fontId="6" fillId="3" borderId="36" xfId="2" applyFont="1" applyFill="1" applyBorder="1" applyAlignment="1">
      <alignment horizontal="center" vertical="center"/>
    </xf>
    <xf numFmtId="0" fontId="6" fillId="3" borderId="8" xfId="2" applyFont="1" applyFill="1" applyBorder="1" applyAlignment="1">
      <alignment vertical="center"/>
    </xf>
    <xf numFmtId="0" fontId="6" fillId="3" borderId="8" xfId="2" applyFont="1" applyFill="1" applyBorder="1" applyAlignment="1">
      <alignment horizontal="left" vertical="center"/>
    </xf>
    <xf numFmtId="0" fontId="6" fillId="3" borderId="8" xfId="2" applyFont="1" applyFill="1" applyBorder="1" applyAlignment="1">
      <alignment horizontal="left" vertical="top"/>
    </xf>
    <xf numFmtId="169" fontId="6" fillId="3" borderId="8" xfId="2" applyNumberFormat="1" applyFont="1" applyFill="1" applyBorder="1" applyAlignment="1">
      <alignment horizontal="center" vertical="center"/>
    </xf>
    <xf numFmtId="172" fontId="6" fillId="3" borderId="8" xfId="1" applyNumberFormat="1" applyFont="1" applyFill="1" applyBorder="1" applyAlignment="1">
      <alignment horizontal="right" vertical="center"/>
    </xf>
    <xf numFmtId="0" fontId="6" fillId="3" borderId="8" xfId="2" applyFont="1" applyFill="1" applyBorder="1" applyAlignment="1">
      <alignment horizontal="center" vertical="center"/>
    </xf>
    <xf numFmtId="169" fontId="6" fillId="3" borderId="8" xfId="2" applyNumberFormat="1" applyFont="1" applyFill="1" applyBorder="1" applyAlignment="1">
      <alignment horizontal="left" vertical="center"/>
    </xf>
    <xf numFmtId="2" fontId="6" fillId="3" borderId="8" xfId="2" applyNumberFormat="1" applyFont="1" applyFill="1" applyBorder="1" applyAlignment="1">
      <alignment horizontal="center" vertical="center"/>
    </xf>
    <xf numFmtId="43" fontId="6" fillId="3" borderId="8" xfId="4" applyFont="1" applyFill="1" applyBorder="1" applyAlignment="1">
      <alignment vertical="center"/>
    </xf>
    <xf numFmtId="43" fontId="6" fillId="3" borderId="8" xfId="4" applyFont="1" applyFill="1" applyBorder="1" applyAlignment="1">
      <alignment horizontal="center" vertical="center"/>
    </xf>
    <xf numFmtId="170" fontId="6" fillId="3" borderId="8" xfId="2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172" fontId="6" fillId="3" borderId="8" xfId="2" applyNumberFormat="1" applyFont="1" applyFill="1" applyBorder="1" applyAlignment="1">
      <alignment horizontal="right" vertical="center"/>
    </xf>
    <xf numFmtId="171" fontId="14" fillId="3" borderId="8" xfId="41" applyNumberFormat="1" applyFill="1" applyBorder="1" applyAlignment="1">
      <alignment horizontal="center" vertical="center"/>
    </xf>
    <xf numFmtId="169" fontId="6" fillId="3" borderId="17" xfId="2" applyNumberFormat="1" applyFont="1" applyFill="1" applyBorder="1" applyAlignment="1">
      <alignment horizontal="center" vertical="center"/>
    </xf>
    <xf numFmtId="17" fontId="0" fillId="0" borderId="16" xfId="0" applyNumberFormat="1" applyBorder="1" applyAlignment="1">
      <alignment wrapText="1"/>
    </xf>
    <xf numFmtId="17" fontId="0" fillId="0" borderId="16" xfId="0" applyNumberFormat="1" applyBorder="1" applyAlignment="1">
      <alignment horizontal="center"/>
    </xf>
    <xf numFmtId="0" fontId="12" fillId="4" borderId="16" xfId="0" applyFont="1" applyFill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176" fontId="0" fillId="0" borderId="16" xfId="0" applyNumberFormat="1" applyBorder="1" applyAlignment="1">
      <alignment horizontal="center"/>
    </xf>
    <xf numFmtId="16" fontId="0" fillId="0" borderId="16" xfId="0" applyNumberFormat="1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42" fillId="0" borderId="16" xfId="2" applyNumberFormat="1" applyFont="1" applyFill="1" applyBorder="1" applyAlignment="1">
      <alignment horizontal="center" vertical="center"/>
    </xf>
    <xf numFmtId="0" fontId="42" fillId="0" borderId="16" xfId="2" applyFont="1" applyFill="1" applyBorder="1" applyAlignment="1">
      <alignment horizontal="center" vertical="center"/>
    </xf>
    <xf numFmtId="14" fontId="43" fillId="0" borderId="1" xfId="0" applyNumberFormat="1" applyFont="1" applyBorder="1" applyAlignment="1">
      <alignment horizontal="left" vertical="center"/>
    </xf>
    <xf numFmtId="176" fontId="43" fillId="0" borderId="1" xfId="0" applyNumberFormat="1" applyFont="1" applyBorder="1" applyAlignment="1">
      <alignment horizontal="center" vertical="center"/>
    </xf>
    <xf numFmtId="17" fontId="0" fillId="0" borderId="16" xfId="0" applyNumberFormat="1" applyFont="1" applyBorder="1" applyAlignment="1">
      <alignment wrapText="1"/>
    </xf>
    <xf numFmtId="16" fontId="0" fillId="0" borderId="16" xfId="0" applyNumberFormat="1" applyFont="1" applyFill="1" applyBorder="1" applyAlignment="1">
      <alignment horizontal="center" vertical="center"/>
    </xf>
    <xf numFmtId="0" fontId="42" fillId="0" borderId="16" xfId="2" applyNumberFormat="1" applyFont="1" applyFill="1" applyBorder="1" applyAlignment="1">
      <alignment horizontal="center" vertical="center" wrapText="1"/>
    </xf>
    <xf numFmtId="0" fontId="42" fillId="0" borderId="16" xfId="2" applyFont="1" applyFill="1" applyBorder="1" applyAlignment="1">
      <alignment horizontal="center" vertical="center" wrapText="1"/>
    </xf>
    <xf numFmtId="17" fontId="0" fillId="0" borderId="16" xfId="0" applyNumberFormat="1" applyFill="1" applyBorder="1" applyAlignment="1">
      <alignment horizontal="center" vertical="center"/>
    </xf>
    <xf numFmtId="16" fontId="0" fillId="0" borderId="16" xfId="0" applyNumberFormat="1" applyBorder="1" applyAlignment="1">
      <alignment horizontal="center" vertical="center"/>
    </xf>
    <xf numFmtId="20" fontId="0" fillId="0" borderId="16" xfId="0" applyNumberFormat="1" applyBorder="1" applyAlignment="1">
      <alignment horizontal="center" vertical="center"/>
    </xf>
    <xf numFmtId="20" fontId="0" fillId="0" borderId="16" xfId="0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left" vertical="center" wrapText="1"/>
    </xf>
    <xf numFmtId="0" fontId="0" fillId="0" borderId="16" xfId="0" applyFill="1" applyBorder="1" applyAlignment="1">
      <alignment horizontal="center" vertical="center"/>
    </xf>
    <xf numFmtId="1" fontId="18" fillId="7" borderId="6" xfId="2" applyNumberFormat="1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26" fillId="7" borderId="7" xfId="0" applyFont="1" applyFill="1" applyBorder="1" applyAlignment="1">
      <alignment horizontal="center" wrapText="1"/>
    </xf>
    <xf numFmtId="0" fontId="25" fillId="0" borderId="9" xfId="0" applyFont="1" applyBorder="1" applyAlignment="1">
      <alignment horizontal="center"/>
    </xf>
    <xf numFmtId="0" fontId="25" fillId="0" borderId="20" xfId="0" applyFont="1" applyBorder="1" applyAlignment="1">
      <alignment horizontal="center"/>
    </xf>
    <xf numFmtId="0" fontId="25" fillId="0" borderId="14" xfId="0" applyFont="1" applyBorder="1" applyAlignment="1">
      <alignment horizontal="center"/>
    </xf>
    <xf numFmtId="0" fontId="22" fillId="8" borderId="9" xfId="0" applyFont="1" applyFill="1" applyBorder="1" applyAlignment="1">
      <alignment horizontal="center" vertical="center" wrapText="1"/>
    </xf>
    <xf numFmtId="0" fontId="22" fillId="8" borderId="20" xfId="0" applyFont="1" applyFill="1" applyBorder="1" applyAlignment="1">
      <alignment horizontal="center" vertical="center" wrapText="1"/>
    </xf>
    <xf numFmtId="0" fontId="22" fillId="8" borderId="14" xfId="0" applyFont="1" applyFill="1" applyBorder="1" applyAlignment="1">
      <alignment horizontal="center" vertical="center" wrapText="1"/>
    </xf>
    <xf numFmtId="0" fontId="31" fillId="21" borderId="22" xfId="0" applyFont="1" applyFill="1" applyBorder="1" applyAlignment="1">
      <alignment horizontal="center" vertical="center"/>
    </xf>
    <xf numFmtId="0" fontId="31" fillId="21" borderId="23" xfId="0" applyFont="1" applyFill="1" applyBorder="1" applyAlignment="1">
      <alignment horizontal="center" vertical="center"/>
    </xf>
    <xf numFmtId="0" fontId="31" fillId="21" borderId="24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0" fontId="42" fillId="0" borderId="16" xfId="2" applyFont="1" applyBorder="1" applyAlignment="1">
      <alignment horizontal="center" vertical="center"/>
    </xf>
    <xf numFmtId="0" fontId="42" fillId="0" borderId="16" xfId="2" applyFont="1" applyBorder="1" applyAlignment="1">
      <alignment horizontal="center" vertical="center" wrapText="1"/>
    </xf>
    <xf numFmtId="16" fontId="0" fillId="0" borderId="16" xfId="0" applyNumberFormat="1" applyBorder="1" applyAlignment="1">
      <alignment horizontal="center" vertical="center"/>
    </xf>
    <xf numFmtId="20" fontId="0" fillId="0" borderId="16" xfId="0" applyNumberFormat="1" applyBorder="1" applyAlignment="1">
      <alignment horizontal="center" vertical="center"/>
    </xf>
    <xf numFmtId="17" fontId="0" fillId="0" borderId="16" xfId="0" applyNumberFormat="1" applyBorder="1" applyAlignment="1">
      <alignment vertical="center" wrapText="1"/>
    </xf>
    <xf numFmtId="0" fontId="12" fillId="4" borderId="16" xfId="0" applyFont="1" applyFill="1" applyBorder="1" applyAlignment="1">
      <alignment horizontal="center" vertical="center"/>
    </xf>
    <xf numFmtId="49" fontId="11" fillId="4" borderId="16" xfId="2" applyNumberFormat="1" applyFont="1" applyFill="1" applyBorder="1" applyAlignment="1">
      <alignment horizontal="center" vertical="center" wrapText="1"/>
    </xf>
    <xf numFmtId="0" fontId="12" fillId="4" borderId="16" xfId="2" applyNumberFormat="1" applyFont="1" applyFill="1" applyBorder="1" applyAlignment="1">
      <alignment horizontal="center" vertical="center" wrapText="1"/>
    </xf>
    <xf numFmtId="1" fontId="0" fillId="0" borderId="16" xfId="0" applyNumberFormat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 wrapText="1"/>
    </xf>
    <xf numFmtId="4" fontId="22" fillId="8" borderId="10" xfId="0" applyNumberFormat="1" applyFont="1" applyFill="1" applyBorder="1" applyAlignment="1">
      <alignment horizontal="center" vertical="center" wrapText="1"/>
    </xf>
    <xf numFmtId="4" fontId="22" fillId="8" borderId="12" xfId="0" applyNumberFormat="1" applyFont="1" applyFill="1" applyBorder="1" applyAlignment="1">
      <alignment horizontal="center" vertical="center" wrapText="1"/>
    </xf>
    <xf numFmtId="0" fontId="21" fillId="7" borderId="7" xfId="0" applyFont="1" applyFill="1" applyBorder="1" applyAlignment="1">
      <alignment horizontal="center" vertical="center"/>
    </xf>
    <xf numFmtId="0" fontId="22" fillId="8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49" fontId="23" fillId="8" borderId="1" xfId="0" applyNumberFormat="1" applyFont="1" applyFill="1" applyBorder="1" applyAlignment="1">
      <alignment horizontal="center" vertical="center" wrapText="1"/>
    </xf>
    <xf numFmtId="49" fontId="23" fillId="8" borderId="8" xfId="0" applyNumberFormat="1" applyFont="1" applyFill="1" applyBorder="1" applyAlignment="1">
      <alignment horizontal="center" vertical="center" wrapText="1"/>
    </xf>
    <xf numFmtId="49" fontId="23" fillId="8" borderId="11" xfId="0" applyNumberFormat="1" applyFont="1" applyFill="1" applyBorder="1" applyAlignment="1">
      <alignment horizontal="center" vertical="center" wrapText="1"/>
    </xf>
    <xf numFmtId="169" fontId="23" fillId="8" borderId="1" xfId="0" applyNumberFormat="1" applyFont="1" applyFill="1" applyBorder="1" applyAlignment="1">
      <alignment horizontal="center" vertical="center" wrapText="1"/>
    </xf>
    <xf numFmtId="0" fontId="23" fillId="8" borderId="1" xfId="0" applyFont="1" applyFill="1" applyBorder="1" applyAlignment="1">
      <alignment horizontal="center" vertical="center" wrapText="1"/>
    </xf>
    <xf numFmtId="169" fontId="22" fillId="8" borderId="1" xfId="0" applyNumberFormat="1" applyFont="1" applyFill="1" applyBorder="1" applyAlignment="1">
      <alignment horizontal="center" vertical="center" wrapText="1"/>
    </xf>
    <xf numFmtId="4" fontId="22" fillId="8" borderId="1" xfId="0" applyNumberFormat="1" applyFont="1" applyFill="1" applyBorder="1" applyAlignment="1">
      <alignment horizontal="center" vertical="center" wrapText="1"/>
    </xf>
    <xf numFmtId="4" fontId="22" fillId="8" borderId="8" xfId="0" applyNumberFormat="1" applyFont="1" applyFill="1" applyBorder="1" applyAlignment="1">
      <alignment horizontal="center" vertical="center" wrapText="1"/>
    </xf>
    <xf numFmtId="4" fontId="22" fillId="8" borderId="11" xfId="0" applyNumberFormat="1" applyFont="1" applyFill="1" applyBorder="1" applyAlignment="1">
      <alignment horizontal="center" vertical="center" wrapText="1"/>
    </xf>
    <xf numFmtId="0" fontId="26" fillId="7" borderId="0" xfId="0" applyFont="1" applyFill="1" applyAlignment="1">
      <alignment horizontal="center" wrapText="1"/>
    </xf>
    <xf numFmtId="0" fontId="25" fillId="0" borderId="1" xfId="0" applyFont="1" applyBorder="1" applyAlignment="1">
      <alignment horizontal="left" vertical="center" wrapText="1"/>
    </xf>
    <xf numFmtId="0" fontId="26" fillId="0" borderId="0" xfId="0" applyFont="1" applyAlignment="1">
      <alignment horizontal="center" wrapText="1"/>
    </xf>
    <xf numFmtId="0" fontId="22" fillId="0" borderId="9" xfId="0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 wrapText="1"/>
    </xf>
    <xf numFmtId="0" fontId="26" fillId="7" borderId="0" xfId="0" applyFont="1" applyFill="1" applyAlignment="1">
      <alignment horizontal="center" vertical="center"/>
    </xf>
    <xf numFmtId="4" fontId="22" fillId="8" borderId="0" xfId="0" applyNumberFormat="1" applyFont="1" applyFill="1" applyAlignment="1">
      <alignment horizontal="center" vertical="center" wrapText="1"/>
    </xf>
    <xf numFmtId="0" fontId="8" fillId="8" borderId="8" xfId="0" applyFont="1" applyFill="1" applyBorder="1" applyAlignment="1">
      <alignment horizontal="center" vertical="center" wrapText="1"/>
    </xf>
    <xf numFmtId="49" fontId="23" fillId="8" borderId="13" xfId="0" applyNumberFormat="1" applyFont="1" applyFill="1" applyBorder="1" applyAlignment="1">
      <alignment horizontal="center" vertical="center" wrapText="1"/>
    </xf>
    <xf numFmtId="169" fontId="23" fillId="8" borderId="8" xfId="0" applyNumberFormat="1" applyFont="1" applyFill="1" applyBorder="1" applyAlignment="1">
      <alignment horizontal="center" vertical="center" wrapText="1"/>
    </xf>
    <xf numFmtId="0" fontId="23" fillId="8" borderId="8" xfId="0" applyFont="1" applyFill="1" applyBorder="1" applyAlignment="1">
      <alignment horizontal="center" vertical="center" wrapText="1"/>
    </xf>
    <xf numFmtId="169" fontId="22" fillId="8" borderId="8" xfId="0" applyNumberFormat="1" applyFont="1" applyFill="1" applyBorder="1" applyAlignment="1">
      <alignment horizontal="center" vertical="center" wrapText="1"/>
    </xf>
    <xf numFmtId="4" fontId="22" fillId="8" borderId="13" xfId="0" applyNumberFormat="1" applyFont="1" applyFill="1" applyBorder="1" applyAlignment="1">
      <alignment horizontal="center" vertical="center" wrapText="1"/>
    </xf>
    <xf numFmtId="4" fontId="22" fillId="8" borderId="18" xfId="0" applyNumberFormat="1" applyFont="1" applyFill="1" applyBorder="1" applyAlignment="1">
      <alignment horizontal="center" vertical="center" wrapText="1"/>
    </xf>
    <xf numFmtId="0" fontId="25" fillId="0" borderId="9" xfId="0" applyFont="1" applyBorder="1" applyAlignment="1">
      <alignment horizontal="left" vertical="center" wrapText="1"/>
    </xf>
    <xf numFmtId="0" fontId="25" fillId="0" borderId="14" xfId="0" applyFont="1" applyBorder="1" applyAlignment="1">
      <alignment horizontal="left" vertical="center" wrapText="1"/>
    </xf>
    <xf numFmtId="0" fontId="25" fillId="18" borderId="1" xfId="0" applyFont="1" applyFill="1" applyBorder="1" applyAlignment="1">
      <alignment horizontal="left" vertical="center" wrapText="1"/>
    </xf>
    <xf numFmtId="0" fontId="24" fillId="0" borderId="9" xfId="0" applyFont="1" applyBorder="1" applyAlignment="1">
      <alignment horizontal="left" vertical="center" wrapText="1"/>
    </xf>
    <xf numFmtId="0" fontId="24" fillId="0" borderId="14" xfId="0" applyFont="1" applyBorder="1" applyAlignment="1">
      <alignment horizontal="left" vertical="center" wrapText="1"/>
    </xf>
    <xf numFmtId="0" fontId="24" fillId="0" borderId="9" xfId="0" applyFont="1" applyBorder="1" applyAlignment="1">
      <alignment horizontal="left" vertical="center"/>
    </xf>
    <xf numFmtId="0" fontId="24" fillId="0" borderId="14" xfId="0" applyFont="1" applyBorder="1" applyAlignment="1">
      <alignment horizontal="left" vertical="center"/>
    </xf>
    <xf numFmtId="0" fontId="22" fillId="8" borderId="8" xfId="0" applyFont="1" applyFill="1" applyBorder="1" applyAlignment="1">
      <alignment horizontal="center" vertical="center" wrapText="1"/>
    </xf>
    <xf numFmtId="0" fontId="40" fillId="0" borderId="1" xfId="0" applyFont="1" applyBorder="1" applyAlignment="1">
      <alignment horizontal="left" vertical="center" wrapText="1"/>
    </xf>
    <xf numFmtId="14" fontId="43" fillId="0" borderId="9" xfId="0" applyNumberFormat="1" applyFont="1" applyBorder="1" applyAlignment="1">
      <alignment horizontal="center" vertical="center"/>
    </xf>
    <xf numFmtId="14" fontId="43" fillId="0" borderId="14" xfId="0" applyNumberFormat="1" applyFont="1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19" xfId="0" applyBorder="1" applyAlignment="1">
      <alignment horizontal="center"/>
    </xf>
  </cellXfs>
  <cellStyles count="43">
    <cellStyle name="Estilo 1" xfId="3" xr:uid="{698C2E94-9FEC-4AF9-8B0B-16923B220401}"/>
    <cellStyle name="Hipervínculo" xfId="41" builtinId="8"/>
    <cellStyle name="Millares" xfId="1" builtinId="3"/>
    <cellStyle name="Millares 2" xfId="7" xr:uid="{7883BFE9-4751-455D-A252-57FB2089DE90}"/>
    <cellStyle name="Millares 2 2" xfId="21" xr:uid="{59473094-7135-4031-BB88-523C24008AAE}"/>
    <cellStyle name="Millares 2 2 2" xfId="30" xr:uid="{6777599C-AE31-4828-9355-1CE9DFCCCDF2}"/>
    <cellStyle name="Millares 2 2 3" xfId="39" xr:uid="{A6BCC963-0A34-4DCA-A074-06C7F4750B4C}"/>
    <cellStyle name="Millares 2 3" xfId="26" xr:uid="{D56BC206-535C-4817-AE15-FEA8DE70C729}"/>
    <cellStyle name="Millares 2 4" xfId="15" xr:uid="{CDB0AE9F-918A-4543-BB74-22B8CBAD4400}"/>
    <cellStyle name="Millares 2 5" xfId="35" xr:uid="{9673E1A0-272E-4C46-AE31-AAAD7EEA6A4B}"/>
    <cellStyle name="Millares 3" xfId="18" xr:uid="{6C5EDF22-DC94-46D0-836E-10CE6CE175E8}"/>
    <cellStyle name="Millares 3 2" xfId="28" xr:uid="{9F1A9805-CFA3-4D9F-B78D-3F0F2C23A085}"/>
    <cellStyle name="Millares 3 2 2" xfId="40" xr:uid="{7F2C349D-72B6-467C-9D39-1EEDE7DC9A90}"/>
    <cellStyle name="Millares 3 3" xfId="36" xr:uid="{D49E3062-0A16-4F2A-8DAC-18CB9C1460D4}"/>
    <cellStyle name="Millares 4" xfId="24" xr:uid="{6C5CD581-A586-4415-A9A8-150D8EB8A92A}"/>
    <cellStyle name="Millares 4 2" xfId="38" xr:uid="{3D966254-09A9-4F6E-87C8-0B1E3AA777CD}"/>
    <cellStyle name="Millares 5" xfId="12" xr:uid="{914622B0-CF4D-40A6-AD94-205788E4C0A0}"/>
    <cellStyle name="Millares 6" xfId="33" xr:uid="{E68775E5-697E-4517-AE5E-EA67D0F4DA35}"/>
    <cellStyle name="Millares 7" xfId="4" xr:uid="{FCF1064C-1F5D-45C9-A379-731C813FF40F}"/>
    <cellStyle name="Moneda 2" xfId="19" xr:uid="{D69BA171-BAC3-455A-8370-F42F4243D6DC}"/>
    <cellStyle name="Moneda 3" xfId="13" xr:uid="{7390CB99-AB2B-4F1E-8090-BCC47E06D394}"/>
    <cellStyle name="Moneda 4" xfId="34" xr:uid="{CCFB96E7-A042-431D-B830-86607F08081F}"/>
    <cellStyle name="Moneda 5" xfId="5" xr:uid="{22130B22-8F92-4B5B-A797-DE20C6D62605}"/>
    <cellStyle name="Normal" xfId="0" builtinId="0"/>
    <cellStyle name="Normal 2" xfId="6" xr:uid="{C801B6F2-3B23-4F95-8348-18BC132C2411}"/>
    <cellStyle name="Normal 2 2" xfId="20" xr:uid="{3F8B70E4-471D-4B18-86FA-EEE242CE55A1}"/>
    <cellStyle name="Normal 2 2 2" xfId="29" xr:uid="{8DBE57D4-CF7C-4706-BE59-A317ED70DA4B}"/>
    <cellStyle name="Normal 2 3" xfId="25" xr:uid="{AA9B9E96-D45E-4A93-9E7E-341D3A3AE5AC}"/>
    <cellStyle name="Normal 2 4" xfId="14" xr:uid="{3B4B4E56-E08F-4805-B464-E2A10246D6F4}"/>
    <cellStyle name="Normal 2 5" xfId="37" xr:uid="{7777B0BD-73DF-48D7-BDD5-3F32D8F53D02}"/>
    <cellStyle name="Normal 2 6" xfId="42" xr:uid="{AFF72A22-3F2F-41E8-8A6F-5726CBC052FC}"/>
    <cellStyle name="Normal 3" xfId="11" xr:uid="{4898F63B-DDBA-4A7F-9855-6F0CE13F2296}"/>
    <cellStyle name="Normal 4" xfId="8" xr:uid="{E7F7CC1E-6F25-4586-B11D-863A43353850}"/>
    <cellStyle name="Normal 5" xfId="9" xr:uid="{C11B9533-B932-4D50-ADB1-4227A7F49EA0}"/>
    <cellStyle name="Normal 5 2" xfId="22" xr:uid="{1415394D-BE71-42FD-A820-ECA7A9F26B8E}"/>
    <cellStyle name="Normal 5 2 2" xfId="31" xr:uid="{0BA14316-A0DB-4481-8E73-E6E76F62AC3A}"/>
    <cellStyle name="Normal 5 3" xfId="27" xr:uid="{A1690F80-1E9B-4331-9281-4B2204902A96}"/>
    <cellStyle name="Normal 5 4" xfId="16" xr:uid="{3F0D8270-8F90-4C2C-A5B7-B167BFCBB58F}"/>
    <cellStyle name="Normal 6" xfId="32" xr:uid="{603F1FD7-7A8A-42BF-A358-A5049FF30B87}"/>
    <cellStyle name="Normal 7" xfId="2" xr:uid="{699662D6-0575-4C45-A39A-0855A3F728CC}"/>
    <cellStyle name="Porcentaje 2" xfId="23" xr:uid="{4402F858-5B8D-4BDD-AE4D-FB407206938C}"/>
    <cellStyle name="Porcentaje 3" xfId="17" xr:uid="{EAF952EC-DE58-40E1-A06C-034D9329196B}"/>
    <cellStyle name="Porcentaje 4" xfId="10" xr:uid="{5B875A41-2292-4D5A-81CE-9E0E373BF8DF}"/>
  </cellStyles>
  <dxfs count="67">
    <dxf>
      <fill>
        <patternFill patternType="solid">
          <fgColor rgb="FFDDEBF7"/>
          <bgColor rgb="FF000000"/>
        </patternFill>
      </fill>
    </dxf>
    <dxf>
      <fill>
        <patternFill patternType="solid">
          <fgColor rgb="FFDDEBF7"/>
          <bgColor rgb="FF000000"/>
        </patternFill>
      </fill>
    </dxf>
    <dxf>
      <fill>
        <patternFill patternType="solid">
          <fgColor rgb="FFDDEBF7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169" formatCode="dd\-mm\-yy;@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/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169" formatCode="dd\-mm\-yy;@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170" formatCode="00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numFmt numFmtId="169" formatCode="dd\-mm\-yy;@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172" formatCode="_-* #,##0_-;\-* #,##0_-;_-* &quot;-&quot;??_-;_-@_-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169" formatCode="dd\-mm\-yy;@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169" formatCode="dd\-mm\-yy;@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170" formatCode="00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169" formatCode="dd\-mm\-yy;@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169" formatCode="dd\-mm\-yy;@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169" formatCode="dd\-mm\-yy;@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169" formatCode="dd\-mm\-yy;@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169" formatCode="dd\-mm\-yy;@"/>
      <fill>
        <patternFill patternType="solid">
          <fgColor indexed="64"/>
          <bgColor theme="8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169" formatCode="dd\-mm\-yy;@"/>
      <fill>
        <patternFill patternType="solid">
          <fgColor indexed="64"/>
          <bgColor theme="8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169" formatCode="dd\-mm\-yy;@"/>
      <fill>
        <patternFill patternType="solid">
          <fgColor indexed="64"/>
          <bgColor theme="8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169" formatCode="dd\-mm\-yy;@"/>
      <fill>
        <patternFill patternType="solid">
          <fgColor indexed="64"/>
          <bgColor theme="8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169" formatCode="dd\-mm\-yy;@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172" formatCode="_-* #,##0_-;\-* #,##0_-;_-* &quot;-&quot;??_-;_-@_-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172" formatCode="_-* #,##0_-;\-* #,##0_-;_-* &quot;-&quot;??_-;_-@_-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172" formatCode="_-* #,##0_-;\-* #,##0_-;_-* &quot;-&quot;??_-;_-@_-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169" formatCode="dd\-mm\-yy;@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top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bottom style="hair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family val="2"/>
        <scheme val="minor"/>
      </font>
      <numFmt numFmtId="169" formatCode="dd\-mm\-yy;@"/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0070C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0070C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0070C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0070C0"/>
      </font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0099CC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/>
</file>

<file path=xl/persons/person.xml><?xml version="1.0" encoding="utf-8"?>
<personList xmlns="http://schemas.microsoft.com/office/spreadsheetml/2018/threadedcomments" xmlns:x="http://schemas.openxmlformats.org/spreadsheetml/2006/main">
  <person displayName="Sofia Zegarra TECHING" id="{A6473398-4D86-467C-AC1E-88A1CC23A5FF}" userId="S::szegarra@teching.com.pe::955579a8-a369-4555-ab72-e56c691790de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D9DCF3-E11E-4596-B249-F9A97DF94050}" name="BASEDEDATOS" displayName="BASEDEDATOS" ref="A8:AJ182" totalsRowShown="0" headerRowDxfId="41" headerRowBorderDxfId="40" tableBorderDxfId="39" headerRowCellStyle="Normal 7">
  <tableColumns count="36">
    <tableColumn id="1" xr3:uid="{1513D9AF-A6D8-4250-89EA-40C81BCC15BF}" name="Item" dataDxfId="38" dataCellStyle="Normal 7"/>
    <tableColumn id="2" xr3:uid="{43D2DEB1-3A0D-4921-82CC-51D643EAEA50}" name="APELLIDOS" dataDxfId="37" dataCellStyle="Normal 7"/>
    <tableColumn id="3" xr3:uid="{1A655827-4600-4564-9053-84147D357759}" name="NOMBRES" dataDxfId="36" dataCellStyle="Normal 7"/>
    <tableColumn id="4" xr3:uid="{F0B8F712-CB66-4966-AA14-4784E5BD4C43}" name="CARGO" dataDxfId="35" dataCellStyle="Normal 7"/>
    <tableColumn id="5" xr3:uid="{55FBE7A9-9456-451A-91A4-D0A2C708E34B}" name="AREA" dataDxfId="34" dataCellStyle="Normal 7"/>
    <tableColumn id="6" xr3:uid="{8BD68A69-333C-4E31-887D-865EE15A89DC}" name="DPTO." dataDxfId="33" dataCellStyle="Normal 7"/>
    <tableColumn id="7" xr3:uid="{70692A06-5D9E-4E73-82C4-705899792842}" name="DNI/C.EXT" dataDxfId="32" dataCellStyle="Normal 7"/>
    <tableColumn id="8" xr3:uid="{3D08009D-F466-4C15-B382-C2CED3D8E130}" name="FECHA NACIMIENTO" dataDxfId="31" dataCellStyle="Normal 7"/>
    <tableColumn id="9" xr3:uid="{2E6BDE3A-927B-4643-BF74-4AAC64A5466B}" name="EDAD" dataDxfId="30" dataCellStyle="Millares">
      <calculatedColumnFormula>+DATEDIF(H9,TODAY(),"Y")</calculatedColumnFormula>
    </tableColumn>
    <tableColumn id="10" xr3:uid="{6CDB9DF0-E6B1-44E8-BBDB-1F91E3D855E1}" name="GENERO" dataDxfId="29" dataCellStyle="Millares"/>
    <tableColumn id="11" xr3:uid="{558858C1-9457-488D-A54F-B31DD3E8FA8C}" name="ESTADO CIVIL" dataDxfId="28" dataCellStyle="Millares"/>
    <tableColumn id="12" xr3:uid="{9D7EE3F3-B82C-40F4-B73A-215B8FE37E5E}" name="HIJOS" dataDxfId="27" dataCellStyle="Normal 7"/>
    <tableColumn id="13" xr3:uid="{AE0E8715-40AF-45CA-A7B7-93CC5FB5D7D3}" name="CELULAR" dataDxfId="26" dataCellStyle="Normal 7"/>
    <tableColumn id="14" xr3:uid="{65A33660-400D-4658-B3C9-B4B0628C7B04}" name="DIRECCIÓN" dataDxfId="25" dataCellStyle="Normal 7"/>
    <tableColumn id="15" xr3:uid="{6F384E8A-6D5F-4126-8ACE-8833246F40FF}" name="DISTRITO" dataDxfId="24" dataCellStyle="Normal 7"/>
    <tableColumn id="16" xr3:uid="{753B0363-B37B-4AB1-963F-88C8F4E3E8E7}" name="PROVINCIA" dataDxfId="23" dataCellStyle="Normal 7"/>
    <tableColumn id="17" xr3:uid="{67D0240D-A2F1-44E7-B3E6-336D456E42F8}" name="DEPARTAMENTO" dataDxfId="22" dataCellStyle="Normal 7"/>
    <tableColumn id="18" xr3:uid="{5D05AF73-6AD4-4BCD-8046-0DC16398F44D}" name="FECHA INGRESO" dataDxfId="21" dataCellStyle="Normal 7"/>
    <tableColumn id="19" xr3:uid="{10F2652D-A97E-4FEC-87DE-2F446FE0491E}" name="FECHA DE EMO" dataDxfId="20" dataCellStyle="Normal 7"/>
    <tableColumn id="20" xr3:uid="{A598B4DE-6276-472B-A35D-18F7F0AC3B90}" name="FECHA DE TERMINO DE EMO" dataDxfId="19" dataCellStyle="Normal 7"/>
    <tableColumn id="21" xr3:uid="{CA29EFCD-4BE3-4AED-8526-D57A8F099EC6}" name="DÍAS RESTANTES" dataDxfId="18" dataCellStyle="Normal 7">
      <calculatedColumnFormula>IF(S9="RH","RH",IF(S9="Pendiente","Pendiente",T9-TODAY()))</calculatedColumnFormula>
    </tableColumn>
    <tableColumn id="22" xr3:uid="{47433CF9-BEB0-48C8-9022-71C8D5C24EE6}" name="ESTATUS DE EMO" dataDxfId="17" dataCellStyle="Normal 7">
      <calculatedColumnFormula>IF(U9&lt;30,"Por Vencer",IF(U9="RH","RH",IF(U9="Pendiente","Pendiente","Vigente")))</calculatedColumnFormula>
    </tableColumn>
    <tableColumn id="23" xr3:uid="{91E7E8C5-059D-463D-B398-5490200155A0}" name="SALARIO" dataDxfId="16" dataCellStyle="Millares 7"/>
    <tableColumn id="24" xr3:uid="{BAF32B55-065C-4655-A36A-7F4C6E40857D}" name="BONO" dataDxfId="15" dataCellStyle="Millares 7"/>
    <tableColumn id="25" xr3:uid="{8A645F34-BE8B-44F1-AAEA-46698ACE5E03}" name="MODALIDAD DE TRABAJO" dataDxfId="14" dataCellStyle="Millares 7"/>
    <tableColumn id="26" xr3:uid="{F1A42A84-FE16-4DD3-8F60-0345AD8D2B42}" name="SEDE" dataDxfId="13" dataCellStyle="Millares 7"/>
    <tableColumn id="27" xr3:uid="{D5AC2E64-563A-474F-82B2-8796D59CE52E}" name="GRADO ACADÉMICO " dataDxfId="12" dataCellStyle="Normal 7"/>
    <tableColumn id="28" xr3:uid="{F0B5CA25-2601-4A42-BDF6-D9E797A39BD9}" name="PROFESIÓN" dataDxfId="11" dataCellStyle="Millares 7"/>
    <tableColumn id="29" xr3:uid="{6CAA16B7-F6C5-4965-9F41-FF41F0A5F55F}" name="TIPO DE CONTRATO" dataDxfId="10" dataCellStyle="Normal 7"/>
    <tableColumn id="30" xr3:uid="{DFC15646-B86F-4EBE-A93E-AC1E9EFADF52}" name="FIN DE CONTRATO" dataDxfId="9" dataCellStyle="Normal 7"/>
    <tableColumn id="31" xr3:uid="{2BA680FA-2C95-4515-940B-778055EFE4A8}" name="ESTATUS DE CONTRATO" dataDxfId="8" dataCellStyle="Normal 7">
      <calculatedColumnFormula>IF(AD9-TODAY() =0,"Vencido",IF(AD9-TODAY() &lt; 0,"Vencido",IF(AD9-TODAY() &gt;30,"Vigente","Por Vencer")))</calculatedColumnFormula>
    </tableColumn>
    <tableColumn id="32" xr3:uid="{6342B46D-B3A8-4A62-B519-9181653AA84D}" name="TIEMPO EN LA EMPRESA (AÑOS)" dataDxfId="7" dataCellStyle="Millares">
      <calculatedColumnFormula>+DATEDIF(R9,TODAY(),"Y")</calculatedColumnFormula>
    </tableColumn>
    <tableColumn id="33" xr3:uid="{2F2D8B2E-A329-468C-809B-BE9DEA63D2BF}" name="CORREO" dataDxfId="6" dataCellStyle="Hipervínculo"/>
    <tableColumn id="34" xr3:uid="{3E0C498D-C3B3-4467-86CB-DB0E3D55F389}" name="FECHA DE CESE" dataDxfId="5" dataCellStyle="Normal 7"/>
    <tableColumn id="35" xr3:uid="{3292FDE9-9E21-4576-9B4C-004541C612D5}" name="MOTIVO " dataDxfId="4" dataCellStyle="Normal 7"/>
    <tableColumn id="36" xr3:uid="{D7B236F5-B298-42F3-B4C9-B2FD63B78C65}" name="EVALUACIONES DE DESEMPEÑO" dataDxfId="3" dataCellStyle="Normal 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8" dT="2024-08-09T00:34:42.13" personId="{A6473398-4D86-467C-AC1E-88A1CC23A5FF}" id="{11985801-BC2F-4106-AB68-E255082276AA}">
    <text>FICHA DE DATOS</text>
  </threadedComment>
  <threadedComment ref="A32" dT="2024-08-09T00:36:24.22" personId="{A6473398-4D86-467C-AC1E-88A1CC23A5FF}" id="{55FA666D-9C51-4585-876D-C1B8C8C4F9EC}">
    <text>FORMATO DE INDUCCIÓN</text>
  </threadedComment>
  <threadedComment ref="A32" dT="2024-08-09T00:36:45.89" personId="{A6473398-4D86-467C-AC1E-88A1CC23A5FF}" id="{B0EEA25A-A890-4A07-8B13-4FA18E722F70}" parentId="{55FA666D-9C51-4585-876D-C1B8C8C4F9EC}">
    <text>MODIFICAR FICHA DE DATOS (DETALLES)</text>
  </threadedComment>
  <threadedComment ref="A72" dT="2024-08-09T00:47:36.81" personId="{A6473398-4D86-467C-AC1E-88A1CC23A5FF}" id="{528E3AEF-4C2E-4B85-9F46-4541378D5882}">
    <text>ACTUALIZAR FORMATO DE INDUCCION</text>
  </threadedComment>
  <threadedComment ref="A73" dT="2024-08-09T00:35:13.50" personId="{A6473398-4D86-467C-AC1E-88A1CC23A5FF}" id="{7ADA8166-33A8-41A5-A919-5B015A524AF9}">
    <text>ACTUALIZAR FORMATO DE INGRESO DE PERSONAL</text>
  </threadedComment>
  <threadedComment ref="A118" dT="2024-08-09T00:57:45.17" personId="{A6473398-4D86-467C-AC1E-88A1CC23A5FF}" id="{2596B16E-A282-41D0-AE02-1BC850ACCF76}">
    <text>FALTA FICHA DE DATOS</text>
  </threadedComment>
  <threadedComment ref="A130" dT="2024-08-09T00:45:19.48" personId="{A6473398-4D86-467C-AC1E-88A1CC23A5FF}" id="{C6468543-E854-4FD7-A860-13D18FB74F40}">
    <text>FALTA FICHA DE DATOS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7" dT="2024-08-09T00:34:42.13" personId="{A6473398-4D86-467C-AC1E-88A1CC23A5FF}" id="{B42DB3CA-3D6F-4B61-A37F-F802118639D8}">
    <text>FICHA DE DATOS</text>
  </threadedComment>
  <threadedComment ref="A32" dT="2024-08-09T00:36:24.22" personId="{A6473398-4D86-467C-AC1E-88A1CC23A5FF}" id="{D7ABE32B-5C45-45A9-8CEE-E4F09228F47E}">
    <text>FORMATO DE INDUCCIÓN</text>
  </threadedComment>
  <threadedComment ref="A32" dT="2024-08-09T00:36:45.89" personId="{A6473398-4D86-467C-AC1E-88A1CC23A5FF}" id="{7D1B127B-8EBA-4886-8229-FF8053685110}" parentId="{D7ABE32B-5C45-45A9-8CEE-E4F09228F47E}">
    <text>MODIFICAR FICHA DE DATOS (DETALLES)</text>
  </threadedComment>
  <threadedComment ref="A54" dT="2024-08-09T00:45:19.48" personId="{A6473398-4D86-467C-AC1E-88A1CC23A5FF}" id="{4394DA98-C822-456E-B444-40FCF616FB79}">
    <text>FALTA FICHA DE DATOS</text>
  </threadedComment>
  <threadedComment ref="A115" dT="2024-08-09T00:57:45.17" personId="{A6473398-4D86-467C-AC1E-88A1CC23A5FF}" id="{DDFFBAF5-2838-4F1D-8662-091EBB4E4B6B}">
    <text>FALTA FICHA DE DATOS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25" dT="2024-08-09T00:34:42.13" personId="{A6473398-4D86-467C-AC1E-88A1CC23A5FF}" id="{2E47406A-E44E-43A5-A21E-416ABB3C63DB}">
    <text>FICHA DE DATOS</text>
  </threadedComment>
  <threadedComment ref="A31" dT="2024-08-09T00:36:24.22" personId="{A6473398-4D86-467C-AC1E-88A1CC23A5FF}" id="{66D835B6-392E-4D70-A68C-BFF56A5E6BD3}">
    <text>FORMATO DE INDUCCIÓN</text>
  </threadedComment>
  <threadedComment ref="A31" dT="2024-08-09T00:36:45.89" personId="{A6473398-4D86-467C-AC1E-88A1CC23A5FF}" id="{846670D4-F351-44C2-821C-0C9F5E92A6C9}" parentId="{66D835B6-392E-4D70-A68C-BFF56A5E6BD3}">
    <text>MODIFICAR FICHA DE DATOS (DETALLES)</text>
  </threadedComment>
  <threadedComment ref="A59" dT="2024-08-09T00:45:19.48" personId="{A6473398-4D86-467C-AC1E-88A1CC23A5FF}" id="{128657E3-55BD-425A-AEEE-F9FCB63E50A6}">
    <text>FALTA FICHA DE DATOS</text>
  </threadedComment>
  <threadedComment ref="A139" dT="2024-08-09T00:57:45.17" personId="{A6473398-4D86-467C-AC1E-88A1CC23A5FF}" id="{2022EAC8-98E2-4723-8521-208D9B985F3E}">
    <text>FALTA FICHA DE DATOS</text>
  </threadedComment>
</ThreadedComments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cpinedo@teching.com.pe" TargetMode="External"/><Relationship Id="rId117" Type="http://schemas.openxmlformats.org/officeDocument/2006/relationships/hyperlink" Target="mailto:aramos@teching.com.pe" TargetMode="External"/><Relationship Id="rId21" Type="http://schemas.openxmlformats.org/officeDocument/2006/relationships/hyperlink" Target="mailto:dsaldarriaga@teching.com.pe" TargetMode="External"/><Relationship Id="rId42" Type="http://schemas.openxmlformats.org/officeDocument/2006/relationships/hyperlink" Target="mailto:rvablos@teching.com.pe" TargetMode="External"/><Relationship Id="rId47" Type="http://schemas.openxmlformats.org/officeDocument/2006/relationships/hyperlink" Target="mailto:frank.morales.quispe@gmail.com" TargetMode="External"/><Relationship Id="rId63" Type="http://schemas.openxmlformats.org/officeDocument/2006/relationships/hyperlink" Target="mailto:jlache@teching.com.pe" TargetMode="External"/><Relationship Id="rId68" Type="http://schemas.openxmlformats.org/officeDocument/2006/relationships/hyperlink" Target="mailto:eacuna@teching.com.pe" TargetMode="External"/><Relationship Id="rId84" Type="http://schemas.openxmlformats.org/officeDocument/2006/relationships/hyperlink" Target="mailto:rdominguez@teching.com.pe" TargetMode="External"/><Relationship Id="rId89" Type="http://schemas.openxmlformats.org/officeDocument/2006/relationships/hyperlink" Target="mailto:ochuquispuma@teching.com.pe" TargetMode="External"/><Relationship Id="rId112" Type="http://schemas.openxmlformats.org/officeDocument/2006/relationships/hyperlink" Target="mailto:ap0492668@gmail.com" TargetMode="External"/><Relationship Id="rId16" Type="http://schemas.openxmlformats.org/officeDocument/2006/relationships/hyperlink" Target="mailto:jmorales@teching.com.pe" TargetMode="External"/><Relationship Id="rId107" Type="http://schemas.openxmlformats.org/officeDocument/2006/relationships/hyperlink" Target="mailto:rcisneros@teching.com.pe" TargetMode="External"/><Relationship Id="rId11" Type="http://schemas.openxmlformats.org/officeDocument/2006/relationships/hyperlink" Target="mailto:romariomotta36@gmail.com" TargetMode="External"/><Relationship Id="rId32" Type="http://schemas.openxmlformats.org/officeDocument/2006/relationships/hyperlink" Target="mailto:hrafael@teching.com.pe" TargetMode="External"/><Relationship Id="rId37" Type="http://schemas.openxmlformats.org/officeDocument/2006/relationships/hyperlink" Target="mailto:ppe&#241;a@teching.com.pe" TargetMode="External"/><Relationship Id="rId53" Type="http://schemas.openxmlformats.org/officeDocument/2006/relationships/hyperlink" Target="mailto:licitaciones@teching.com.pe" TargetMode="External"/><Relationship Id="rId58" Type="http://schemas.openxmlformats.org/officeDocument/2006/relationships/hyperlink" Target="mailto:gonzalo.egl4@gmail.com" TargetMode="External"/><Relationship Id="rId74" Type="http://schemas.openxmlformats.org/officeDocument/2006/relationships/hyperlink" Target="mailto:ncamacho@teching.com.pe" TargetMode="External"/><Relationship Id="rId79" Type="http://schemas.openxmlformats.org/officeDocument/2006/relationships/hyperlink" Target="mailto:hcabello@teching.com.pe" TargetMode="External"/><Relationship Id="rId102" Type="http://schemas.openxmlformats.org/officeDocument/2006/relationships/hyperlink" Target="mailto:frank.sanchez.rosas097@gmail.com" TargetMode="External"/><Relationship Id="rId123" Type="http://schemas.microsoft.com/office/2017/10/relationships/threadedComment" Target="../threadedComments/threadedComment1.xml"/><Relationship Id="rId5" Type="http://schemas.openxmlformats.org/officeDocument/2006/relationships/hyperlink" Target="mailto:jnaucapoma@teching.com.pe" TargetMode="External"/><Relationship Id="rId90" Type="http://schemas.openxmlformats.org/officeDocument/2006/relationships/hyperlink" Target="mailto:echafloque@teching.com.pe" TargetMode="External"/><Relationship Id="rId95" Type="http://schemas.openxmlformats.org/officeDocument/2006/relationships/hyperlink" Target="mailto:hcastellanos@teching.com.pe" TargetMode="External"/><Relationship Id="rId22" Type="http://schemas.openxmlformats.org/officeDocument/2006/relationships/hyperlink" Target="mailto:jsalvador@teching.com.pe" TargetMode="External"/><Relationship Id="rId27" Type="http://schemas.openxmlformats.org/officeDocument/2006/relationships/hyperlink" Target="mailto:csalda&#241;a@teching.com.pe" TargetMode="External"/><Relationship Id="rId43" Type="http://schemas.openxmlformats.org/officeDocument/2006/relationships/hyperlink" Target="mailto:cvalenzuela@teching.com.pe" TargetMode="External"/><Relationship Id="rId48" Type="http://schemas.openxmlformats.org/officeDocument/2006/relationships/hyperlink" Target="mailto:wsilva22.ws@gmail.com" TargetMode="External"/><Relationship Id="rId64" Type="http://schemas.openxmlformats.org/officeDocument/2006/relationships/hyperlink" Target="mailto:jhidalgo@teching.com.pe" TargetMode="External"/><Relationship Id="rId69" Type="http://schemas.openxmlformats.org/officeDocument/2006/relationships/hyperlink" Target="mailto:jalcantara@teching.com.pe" TargetMode="External"/><Relationship Id="rId113" Type="http://schemas.openxmlformats.org/officeDocument/2006/relationships/hyperlink" Target="mailto:psandoval@teching.com.pe" TargetMode="External"/><Relationship Id="rId118" Type="http://schemas.openxmlformats.org/officeDocument/2006/relationships/hyperlink" Target="mailto:acamarena@teching.com.pe" TargetMode="External"/><Relationship Id="rId80" Type="http://schemas.openxmlformats.org/officeDocument/2006/relationships/hyperlink" Target="mailto:jchafloque@teching.com.pe" TargetMode="External"/><Relationship Id="rId85" Type="http://schemas.openxmlformats.org/officeDocument/2006/relationships/hyperlink" Target="mailto:ccavero@teching.com.pe" TargetMode="External"/><Relationship Id="rId12" Type="http://schemas.openxmlformats.org/officeDocument/2006/relationships/hyperlink" Target="mailto:rluis@teching.com.pe" TargetMode="External"/><Relationship Id="rId17" Type="http://schemas.openxmlformats.org/officeDocument/2006/relationships/hyperlink" Target="mailto:jmoncada@teching.com.pe" TargetMode="External"/><Relationship Id="rId33" Type="http://schemas.openxmlformats.org/officeDocument/2006/relationships/hyperlink" Target="mailto:aorellana@teching.com.pe" TargetMode="External"/><Relationship Id="rId38" Type="http://schemas.openxmlformats.org/officeDocument/2006/relationships/hyperlink" Target="mailto:jsalcedo@teching.com.pe" TargetMode="External"/><Relationship Id="rId59" Type="http://schemas.openxmlformats.org/officeDocument/2006/relationships/hyperlink" Target="mailto:mjulian@teching.com.pe" TargetMode="External"/><Relationship Id="rId103" Type="http://schemas.openxmlformats.org/officeDocument/2006/relationships/hyperlink" Target="mailto:lifeman1990ros@gmail.com" TargetMode="External"/><Relationship Id="rId108" Type="http://schemas.openxmlformats.org/officeDocument/2006/relationships/hyperlink" Target="mailto:rpardo@teching.com.pe" TargetMode="External"/><Relationship Id="rId54" Type="http://schemas.openxmlformats.org/officeDocument/2006/relationships/hyperlink" Target="mailto:licitaciones@teching.com.pe" TargetMode="External"/><Relationship Id="rId70" Type="http://schemas.openxmlformats.org/officeDocument/2006/relationships/hyperlink" Target="mailto:rojasapolinario@gmail.com" TargetMode="External"/><Relationship Id="rId75" Type="http://schemas.openxmlformats.org/officeDocument/2006/relationships/hyperlink" Target="mailto:jcamacho@teching.com.pe" TargetMode="External"/><Relationship Id="rId91" Type="http://schemas.openxmlformats.org/officeDocument/2006/relationships/hyperlink" Target="mailto:alouett4793532@gmail.com" TargetMode="External"/><Relationship Id="rId96" Type="http://schemas.openxmlformats.org/officeDocument/2006/relationships/hyperlink" Target="mailto:cmalvaceda@teching.com.pe" TargetMode="External"/><Relationship Id="rId1" Type="http://schemas.openxmlformats.org/officeDocument/2006/relationships/hyperlink" Target="mailto:eheredia@teching.com.pe" TargetMode="External"/><Relationship Id="rId6" Type="http://schemas.openxmlformats.org/officeDocument/2006/relationships/hyperlink" Target="mailto:Lllanca@teching.com.pe" TargetMode="External"/><Relationship Id="rId23" Type="http://schemas.openxmlformats.org/officeDocument/2006/relationships/hyperlink" Target="mailto:dpalomino@teching.com.pe" TargetMode="External"/><Relationship Id="rId28" Type="http://schemas.openxmlformats.org/officeDocument/2006/relationships/hyperlink" Target="mailto:eromani@teching.com.pe" TargetMode="External"/><Relationship Id="rId49" Type="http://schemas.openxmlformats.org/officeDocument/2006/relationships/hyperlink" Target="mailto:williamx6x@hotmail.com" TargetMode="External"/><Relationship Id="rId114" Type="http://schemas.openxmlformats.org/officeDocument/2006/relationships/hyperlink" Target="mailto:tucta08@gmail.com" TargetMode="External"/><Relationship Id="rId119" Type="http://schemas.openxmlformats.org/officeDocument/2006/relationships/hyperlink" Target="mailto:csilva@teching.com.pe" TargetMode="External"/><Relationship Id="rId44" Type="http://schemas.openxmlformats.org/officeDocument/2006/relationships/hyperlink" Target="mailto:dvargas@teching.com.pe" TargetMode="External"/><Relationship Id="rId60" Type="http://schemas.openxmlformats.org/officeDocument/2006/relationships/hyperlink" Target="mailto:jhuerta@teching.com.pe" TargetMode="External"/><Relationship Id="rId65" Type="http://schemas.openxmlformats.org/officeDocument/2006/relationships/hyperlink" Target="mailto:whuaccharaque@teching.com.pe" TargetMode="External"/><Relationship Id="rId81" Type="http://schemas.openxmlformats.org/officeDocument/2006/relationships/hyperlink" Target="mailto:lcoronel@teching.com.pe" TargetMode="External"/><Relationship Id="rId86" Type="http://schemas.openxmlformats.org/officeDocument/2006/relationships/hyperlink" Target="mailto:ddelacruz@teching.com.pe" TargetMode="External"/><Relationship Id="rId4" Type="http://schemas.openxmlformats.org/officeDocument/2006/relationships/hyperlink" Target="mailto:wolaya@teching.com.pe" TargetMode="External"/><Relationship Id="rId9" Type="http://schemas.openxmlformats.org/officeDocument/2006/relationships/hyperlink" Target="mailto:emendoza@teching.com.pe" TargetMode="External"/><Relationship Id="rId13" Type="http://schemas.openxmlformats.org/officeDocument/2006/relationships/hyperlink" Target="mailto:dlaura@teching.com.pe" TargetMode="External"/><Relationship Id="rId18" Type="http://schemas.openxmlformats.org/officeDocument/2006/relationships/hyperlink" Target="mailto:marketing@teching.com.pe" TargetMode="External"/><Relationship Id="rId39" Type="http://schemas.openxmlformats.org/officeDocument/2006/relationships/hyperlink" Target="mailto:rpalma@teching.com.pe" TargetMode="External"/><Relationship Id="rId109" Type="http://schemas.openxmlformats.org/officeDocument/2006/relationships/hyperlink" Target="mailto:giancarlosalbanrosas02@gmail.com" TargetMode="External"/><Relationship Id="rId34" Type="http://schemas.openxmlformats.org/officeDocument/2006/relationships/hyperlink" Target="mailto:vquesquen@teching.com.pe" TargetMode="External"/><Relationship Id="rId50" Type="http://schemas.openxmlformats.org/officeDocument/2006/relationships/hyperlink" Target="mailto:szegarra@teching.com.pe" TargetMode="External"/><Relationship Id="rId55" Type="http://schemas.openxmlformats.org/officeDocument/2006/relationships/hyperlink" Target="mailto:yflavio@teching.com.pe" TargetMode="External"/><Relationship Id="rId76" Type="http://schemas.openxmlformats.org/officeDocument/2006/relationships/hyperlink" Target="mailto:eayala@teching.com.pe" TargetMode="External"/><Relationship Id="rId97" Type="http://schemas.openxmlformats.org/officeDocument/2006/relationships/hyperlink" Target="mailto:leslie.pacheco.cm@gmail.com" TargetMode="External"/><Relationship Id="rId104" Type="http://schemas.openxmlformats.org/officeDocument/2006/relationships/hyperlink" Target="mailto:ridick5@hotmail.com" TargetMode="External"/><Relationship Id="rId120" Type="http://schemas.openxmlformats.org/officeDocument/2006/relationships/printerSettings" Target="../printerSettings/printerSettings1.bin"/><Relationship Id="rId7" Type="http://schemas.openxmlformats.org/officeDocument/2006/relationships/hyperlink" Target="mailto:jmio@teching.com.pe" TargetMode="External"/><Relationship Id="rId71" Type="http://schemas.openxmlformats.org/officeDocument/2006/relationships/hyperlink" Target="mailto:aakmal@teching.com.pe" TargetMode="External"/><Relationship Id="rId92" Type="http://schemas.openxmlformats.org/officeDocument/2006/relationships/hyperlink" Target="mailto:valentinoasencios2@gmail.com" TargetMode="External"/><Relationship Id="rId2" Type="http://schemas.openxmlformats.org/officeDocument/2006/relationships/hyperlink" Target="mailto:Fernandez20204@hotmail.com" TargetMode="External"/><Relationship Id="rId29" Type="http://schemas.openxmlformats.org/officeDocument/2006/relationships/hyperlink" Target="mailto:lparedes@teching.com.pe" TargetMode="External"/><Relationship Id="rId24" Type="http://schemas.openxmlformats.org/officeDocument/2006/relationships/hyperlink" Target="mailto:srumiche@teching.com.pe" TargetMode="External"/><Relationship Id="rId40" Type="http://schemas.openxmlformats.org/officeDocument/2006/relationships/hyperlink" Target="mailto:sotelos33@gmail.com" TargetMode="External"/><Relationship Id="rId45" Type="http://schemas.openxmlformats.org/officeDocument/2006/relationships/hyperlink" Target="mailto:lvalladares@teching.com.pe" TargetMode="External"/><Relationship Id="rId66" Type="http://schemas.openxmlformats.org/officeDocument/2006/relationships/hyperlink" Target="mailto:rodolfoiza@gmail.com" TargetMode="External"/><Relationship Id="rId87" Type="http://schemas.openxmlformats.org/officeDocument/2006/relationships/hyperlink" Target="mailto:jdiaz@teching.com.pe" TargetMode="External"/><Relationship Id="rId110" Type="http://schemas.openxmlformats.org/officeDocument/2006/relationships/hyperlink" Target="mailto:fabadyarleque@gmail.com" TargetMode="External"/><Relationship Id="rId115" Type="http://schemas.openxmlformats.org/officeDocument/2006/relationships/hyperlink" Target="mailto:hconstancio@teching.com.pe" TargetMode="External"/><Relationship Id="rId61" Type="http://schemas.openxmlformats.org/officeDocument/2006/relationships/hyperlink" Target="mailto:soporte2@teching.com.pe" TargetMode="External"/><Relationship Id="rId82" Type="http://schemas.openxmlformats.org/officeDocument/2006/relationships/hyperlink" Target="mailto:acastillo@teching.com.pe" TargetMode="External"/><Relationship Id="rId19" Type="http://schemas.openxmlformats.org/officeDocument/2006/relationships/hyperlink" Target="mailto:hlopez@teching.com.pe" TargetMode="External"/><Relationship Id="rId14" Type="http://schemas.openxmlformats.org/officeDocument/2006/relationships/hyperlink" Target="mailto:jmurguia@teching.com.pe" TargetMode="External"/><Relationship Id="rId30" Type="http://schemas.openxmlformats.org/officeDocument/2006/relationships/hyperlink" Target="mailto:kpapuico@teching.com.pe" TargetMode="External"/><Relationship Id="rId35" Type="http://schemas.openxmlformats.org/officeDocument/2006/relationships/hyperlink" Target="mailto:boscco@teching.com.pe" TargetMode="External"/><Relationship Id="rId56" Type="http://schemas.openxmlformats.org/officeDocument/2006/relationships/hyperlink" Target="mailto:cflores@teching.com.pe" TargetMode="External"/><Relationship Id="rId77" Type="http://schemas.openxmlformats.org/officeDocument/2006/relationships/hyperlink" Target="mailto:jasencios@teching.com.pe" TargetMode="External"/><Relationship Id="rId100" Type="http://schemas.openxmlformats.org/officeDocument/2006/relationships/hyperlink" Target="mailto:amorales@teching.com.pe" TargetMode="External"/><Relationship Id="rId105" Type="http://schemas.openxmlformats.org/officeDocument/2006/relationships/hyperlink" Target="mailto:dgarma@teching.com.pe" TargetMode="External"/><Relationship Id="rId8" Type="http://schemas.openxmlformats.org/officeDocument/2006/relationships/hyperlink" Target="mailto:rlopez@teching.com.pe" TargetMode="External"/><Relationship Id="rId51" Type="http://schemas.openxmlformats.org/officeDocument/2006/relationships/hyperlink" Target="mailto:ltalavera@teching.com.pe" TargetMode="External"/><Relationship Id="rId72" Type="http://schemas.openxmlformats.org/officeDocument/2006/relationships/hyperlink" Target="mailto:jalvarado@teching.com.pe" TargetMode="External"/><Relationship Id="rId93" Type="http://schemas.openxmlformats.org/officeDocument/2006/relationships/hyperlink" Target="mailto:administracion1@teching.com.pe" TargetMode="External"/><Relationship Id="rId98" Type="http://schemas.openxmlformats.org/officeDocument/2006/relationships/hyperlink" Target="mailto:jalarcon@teching.com.pe" TargetMode="External"/><Relationship Id="rId121" Type="http://schemas.openxmlformats.org/officeDocument/2006/relationships/vmlDrawing" Target="../drawings/vmlDrawing1.vml"/><Relationship Id="rId3" Type="http://schemas.openxmlformats.org/officeDocument/2006/relationships/hyperlink" Target="mailto:alizarzaburo@teching.com.pe" TargetMode="External"/><Relationship Id="rId25" Type="http://schemas.openxmlformats.org/officeDocument/2006/relationships/hyperlink" Target="mailto:apaulino@teching.com.pe" TargetMode="External"/><Relationship Id="rId46" Type="http://schemas.openxmlformats.org/officeDocument/2006/relationships/hyperlink" Target="mailto:legal@teching.com.pe" TargetMode="External"/><Relationship Id="rId67" Type="http://schemas.openxmlformats.org/officeDocument/2006/relationships/hyperlink" Target="mailto:yanaya@teching.com.pe" TargetMode="External"/><Relationship Id="rId116" Type="http://schemas.openxmlformats.org/officeDocument/2006/relationships/hyperlink" Target="mailto:jsullongiron@gmail.com" TargetMode="External"/><Relationship Id="rId20" Type="http://schemas.openxmlformats.org/officeDocument/2006/relationships/hyperlink" Target="mailto:victorraulmelendez63@gmail.com" TargetMode="External"/><Relationship Id="rId41" Type="http://schemas.openxmlformats.org/officeDocument/2006/relationships/hyperlink" Target="mailto:jvalladares@teching.com.pe" TargetMode="External"/><Relationship Id="rId62" Type="http://schemas.openxmlformats.org/officeDocument/2006/relationships/hyperlink" Target="mailto:klarosa@teching.com.pe" TargetMode="External"/><Relationship Id="rId83" Type="http://schemas.openxmlformats.org/officeDocument/2006/relationships/hyperlink" Target="mailto:jestrada@teching.com.pe" TargetMode="External"/><Relationship Id="rId88" Type="http://schemas.openxmlformats.org/officeDocument/2006/relationships/hyperlink" Target="mailto:lenriquez@teching.com.pe" TargetMode="External"/><Relationship Id="rId111" Type="http://schemas.openxmlformats.org/officeDocument/2006/relationships/hyperlink" Target="mailto:leo_176624@hotmail.com" TargetMode="External"/><Relationship Id="rId15" Type="http://schemas.openxmlformats.org/officeDocument/2006/relationships/hyperlink" Target="mailto:amasias@teching.com.pe" TargetMode="External"/><Relationship Id="rId36" Type="http://schemas.openxmlformats.org/officeDocument/2006/relationships/hyperlink" Target="mailto:lpalomino@teching.com.pe" TargetMode="External"/><Relationship Id="rId57" Type="http://schemas.openxmlformats.org/officeDocument/2006/relationships/hyperlink" Target="mailto:alonsopiscis17@gmail.com" TargetMode="External"/><Relationship Id="rId106" Type="http://schemas.openxmlformats.org/officeDocument/2006/relationships/hyperlink" Target="mailto:jloarte@teching.com.pe" TargetMode="External"/><Relationship Id="rId10" Type="http://schemas.openxmlformats.org/officeDocument/2006/relationships/hyperlink" Target="mailto:mlopez@teching.com.pe" TargetMode="External"/><Relationship Id="rId31" Type="http://schemas.openxmlformats.org/officeDocument/2006/relationships/hyperlink" Target="mailto:msolis@teching.com.pe" TargetMode="External"/><Relationship Id="rId52" Type="http://schemas.openxmlformats.org/officeDocument/2006/relationships/hyperlink" Target="mailto:jlopez@tching.com.pe" TargetMode="External"/><Relationship Id="rId73" Type="http://schemas.openxmlformats.org/officeDocument/2006/relationships/hyperlink" Target="mailto:raguirre@teching.com.pe" TargetMode="External"/><Relationship Id="rId78" Type="http://schemas.openxmlformats.org/officeDocument/2006/relationships/hyperlink" Target="mailto:rbarrientos@teching.com.pe" TargetMode="External"/><Relationship Id="rId94" Type="http://schemas.openxmlformats.org/officeDocument/2006/relationships/hyperlink" Target="mailto:hcamavilca@teching.com.pe" TargetMode="External"/><Relationship Id="rId99" Type="http://schemas.openxmlformats.org/officeDocument/2006/relationships/hyperlink" Target="mailto:rsanchez@teching.com.pe" TargetMode="External"/><Relationship Id="rId101" Type="http://schemas.openxmlformats.org/officeDocument/2006/relationships/hyperlink" Target="mailto:paico98@hotmail.com" TargetMode="External"/><Relationship Id="rId12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kpapuico@teching.com.pe" TargetMode="External"/><Relationship Id="rId117" Type="http://schemas.openxmlformats.org/officeDocument/2006/relationships/comments" Target="../comments2.xml"/><Relationship Id="rId21" Type="http://schemas.openxmlformats.org/officeDocument/2006/relationships/hyperlink" Target="mailto:apaulino@teching.com.pe" TargetMode="External"/><Relationship Id="rId42" Type="http://schemas.openxmlformats.org/officeDocument/2006/relationships/hyperlink" Target="mailto:wsilva@teching.com.pe" TargetMode="External"/><Relationship Id="rId47" Type="http://schemas.openxmlformats.org/officeDocument/2006/relationships/hyperlink" Target="mailto:cflores@teching.com.pe" TargetMode="External"/><Relationship Id="rId63" Type="http://schemas.openxmlformats.org/officeDocument/2006/relationships/hyperlink" Target="mailto:jalvarado@teching.com.pe" TargetMode="External"/><Relationship Id="rId68" Type="http://schemas.openxmlformats.org/officeDocument/2006/relationships/hyperlink" Target="mailto:rbarrientos@teching.com.pe" TargetMode="External"/><Relationship Id="rId84" Type="http://schemas.openxmlformats.org/officeDocument/2006/relationships/hyperlink" Target="mailto:hcastellanos@teching.com.pe" TargetMode="External"/><Relationship Id="rId89" Type="http://schemas.openxmlformats.org/officeDocument/2006/relationships/hyperlink" Target="mailto:amorales@teching.com.pe" TargetMode="External"/><Relationship Id="rId112" Type="http://schemas.openxmlformats.org/officeDocument/2006/relationships/hyperlink" Target="mailto:hstarke@teching.com.pe" TargetMode="External"/><Relationship Id="rId16" Type="http://schemas.openxmlformats.org/officeDocument/2006/relationships/hyperlink" Target="mailto:victorraulmelendez63@gmail.com" TargetMode="External"/><Relationship Id="rId107" Type="http://schemas.openxmlformats.org/officeDocument/2006/relationships/hyperlink" Target="mailto:jcarranza@teching.com.pe" TargetMode="External"/><Relationship Id="rId11" Type="http://schemas.openxmlformats.org/officeDocument/2006/relationships/hyperlink" Target="mailto:amasias@teching.com.pe" TargetMode="External"/><Relationship Id="rId32" Type="http://schemas.openxmlformats.org/officeDocument/2006/relationships/hyperlink" Target="mailto:jsalcedo@teching.com.pe" TargetMode="External"/><Relationship Id="rId37" Type="http://schemas.openxmlformats.org/officeDocument/2006/relationships/hyperlink" Target="mailto:cvalenzuela@teching.com.pe" TargetMode="External"/><Relationship Id="rId53" Type="http://schemas.openxmlformats.org/officeDocument/2006/relationships/hyperlink" Target="mailto:klarosa@teching.com.pe" TargetMode="External"/><Relationship Id="rId58" Type="http://schemas.openxmlformats.org/officeDocument/2006/relationships/hyperlink" Target="mailto:yanaya@teching.com.pe" TargetMode="External"/><Relationship Id="rId74" Type="http://schemas.openxmlformats.org/officeDocument/2006/relationships/hyperlink" Target="mailto:rdominguez@teching.com.pe" TargetMode="External"/><Relationship Id="rId79" Type="http://schemas.openxmlformats.org/officeDocument/2006/relationships/hyperlink" Target="mailto:echafloque@teching.com.pe" TargetMode="External"/><Relationship Id="rId102" Type="http://schemas.openxmlformats.org/officeDocument/2006/relationships/hyperlink" Target="mailto:acamarena@teching.com.pe" TargetMode="External"/><Relationship Id="rId5" Type="http://schemas.openxmlformats.org/officeDocument/2006/relationships/hyperlink" Target="mailto:jmio@teching.com.pe" TargetMode="External"/><Relationship Id="rId90" Type="http://schemas.openxmlformats.org/officeDocument/2006/relationships/hyperlink" Target="mailto:jpaico@teching.com.pe" TargetMode="External"/><Relationship Id="rId95" Type="http://schemas.openxmlformats.org/officeDocument/2006/relationships/hyperlink" Target="mailto:fabad@teching.com.pe" TargetMode="External"/><Relationship Id="rId22" Type="http://schemas.openxmlformats.org/officeDocument/2006/relationships/hyperlink" Target="mailto:cpinedo@teching.com.pe" TargetMode="External"/><Relationship Id="rId27" Type="http://schemas.openxmlformats.org/officeDocument/2006/relationships/hyperlink" Target="mailto:msolis@teching.com.pe" TargetMode="External"/><Relationship Id="rId43" Type="http://schemas.openxmlformats.org/officeDocument/2006/relationships/hyperlink" Target="mailto:williamx6x@hotmail.com" TargetMode="External"/><Relationship Id="rId48" Type="http://schemas.openxmlformats.org/officeDocument/2006/relationships/hyperlink" Target="mailto:alonsopiscis17@gmail.com" TargetMode="External"/><Relationship Id="rId64" Type="http://schemas.openxmlformats.org/officeDocument/2006/relationships/hyperlink" Target="mailto:raguirre@teching.com.pe" TargetMode="External"/><Relationship Id="rId69" Type="http://schemas.openxmlformats.org/officeDocument/2006/relationships/hyperlink" Target="mailto:hcabello@teching.com.pe" TargetMode="External"/><Relationship Id="rId113" Type="http://schemas.openxmlformats.org/officeDocument/2006/relationships/hyperlink" Target="mailto:dparedes@teching.com.pe" TargetMode="External"/><Relationship Id="rId118" Type="http://schemas.microsoft.com/office/2017/10/relationships/threadedComment" Target="../threadedComments/threadedComment2.xml"/><Relationship Id="rId80" Type="http://schemas.openxmlformats.org/officeDocument/2006/relationships/hyperlink" Target="mailto:alouett4793532@gmail.com" TargetMode="External"/><Relationship Id="rId85" Type="http://schemas.openxmlformats.org/officeDocument/2006/relationships/hyperlink" Target="mailto:cmalvaceda@teching.com.pe" TargetMode="External"/><Relationship Id="rId12" Type="http://schemas.openxmlformats.org/officeDocument/2006/relationships/hyperlink" Target="mailto:jmorales@teching.com.pe" TargetMode="External"/><Relationship Id="rId17" Type="http://schemas.openxmlformats.org/officeDocument/2006/relationships/hyperlink" Target="mailto:dsaldarriaga@teching.com.pe" TargetMode="External"/><Relationship Id="rId33" Type="http://schemas.openxmlformats.org/officeDocument/2006/relationships/hyperlink" Target="mailto:rpalma@teching.com.pe" TargetMode="External"/><Relationship Id="rId38" Type="http://schemas.openxmlformats.org/officeDocument/2006/relationships/hyperlink" Target="mailto:dvargas@teching.com.pe" TargetMode="External"/><Relationship Id="rId59" Type="http://schemas.openxmlformats.org/officeDocument/2006/relationships/hyperlink" Target="mailto:eacuna@teching.com.pe" TargetMode="External"/><Relationship Id="rId103" Type="http://schemas.openxmlformats.org/officeDocument/2006/relationships/hyperlink" Target="mailto:csilva@teching.com.pe" TargetMode="External"/><Relationship Id="rId108" Type="http://schemas.openxmlformats.org/officeDocument/2006/relationships/hyperlink" Target="mailto:jsaenz@teching.com.pe" TargetMode="External"/><Relationship Id="rId54" Type="http://schemas.openxmlformats.org/officeDocument/2006/relationships/hyperlink" Target="mailto:jlache@teching.com.pe" TargetMode="External"/><Relationship Id="rId70" Type="http://schemas.openxmlformats.org/officeDocument/2006/relationships/hyperlink" Target="mailto:jchafloque@teching.com.pe" TargetMode="External"/><Relationship Id="rId75" Type="http://schemas.openxmlformats.org/officeDocument/2006/relationships/hyperlink" Target="mailto:ccavero@teching.com.pe" TargetMode="External"/><Relationship Id="rId91" Type="http://schemas.openxmlformats.org/officeDocument/2006/relationships/hyperlink" Target="mailto:mchininin@teching.com.pe" TargetMode="External"/><Relationship Id="rId96" Type="http://schemas.openxmlformats.org/officeDocument/2006/relationships/hyperlink" Target="mailto:leo_176624@hotmail.com" TargetMode="External"/><Relationship Id="rId1" Type="http://schemas.openxmlformats.org/officeDocument/2006/relationships/hyperlink" Target="mailto:alizarzaburo@teching.com.pe" TargetMode="External"/><Relationship Id="rId6" Type="http://schemas.openxmlformats.org/officeDocument/2006/relationships/hyperlink" Target="mailto:rlopez@teching.com.pe" TargetMode="External"/><Relationship Id="rId23" Type="http://schemas.openxmlformats.org/officeDocument/2006/relationships/hyperlink" Target="mailto:csaldana@teching.com.pe" TargetMode="External"/><Relationship Id="rId28" Type="http://schemas.openxmlformats.org/officeDocument/2006/relationships/hyperlink" Target="mailto:aorellana@teching.com.pe" TargetMode="External"/><Relationship Id="rId49" Type="http://schemas.openxmlformats.org/officeDocument/2006/relationships/hyperlink" Target="mailto:gonzalo.egl4@gmail.com" TargetMode="External"/><Relationship Id="rId114" Type="http://schemas.openxmlformats.org/officeDocument/2006/relationships/hyperlink" Target="mailto:jesustalledo2506@gmail.com" TargetMode="External"/><Relationship Id="rId10" Type="http://schemas.openxmlformats.org/officeDocument/2006/relationships/hyperlink" Target="mailto:jmurguia@teching.com.pe" TargetMode="External"/><Relationship Id="rId31" Type="http://schemas.openxmlformats.org/officeDocument/2006/relationships/hyperlink" Target="mailto:lpalomino@teching.com.pe" TargetMode="External"/><Relationship Id="rId44" Type="http://schemas.openxmlformats.org/officeDocument/2006/relationships/hyperlink" Target="mailto:szegarra@teching.com.pe" TargetMode="External"/><Relationship Id="rId52" Type="http://schemas.openxmlformats.org/officeDocument/2006/relationships/hyperlink" Target="mailto:soporte2@teching.com.pe" TargetMode="External"/><Relationship Id="rId60" Type="http://schemas.openxmlformats.org/officeDocument/2006/relationships/hyperlink" Target="mailto:jalcantara@teching.com.pe" TargetMode="External"/><Relationship Id="rId65" Type="http://schemas.openxmlformats.org/officeDocument/2006/relationships/hyperlink" Target="mailto:ncamacho@teching.com.pe" TargetMode="External"/><Relationship Id="rId73" Type="http://schemas.openxmlformats.org/officeDocument/2006/relationships/hyperlink" Target="mailto:jestrada@teching.com.pe" TargetMode="External"/><Relationship Id="rId78" Type="http://schemas.openxmlformats.org/officeDocument/2006/relationships/hyperlink" Target="mailto:ochuquispuma@teching.com.pe" TargetMode="External"/><Relationship Id="rId81" Type="http://schemas.openxmlformats.org/officeDocument/2006/relationships/hyperlink" Target="mailto:valentinoasencios2@gmail.com" TargetMode="External"/><Relationship Id="rId86" Type="http://schemas.openxmlformats.org/officeDocument/2006/relationships/hyperlink" Target="mailto:lpacheco@teching.com.pe" TargetMode="External"/><Relationship Id="rId94" Type="http://schemas.openxmlformats.org/officeDocument/2006/relationships/hyperlink" Target="mailto:giancarlosalbanrosas02@gmail.com" TargetMode="External"/><Relationship Id="rId99" Type="http://schemas.openxmlformats.org/officeDocument/2006/relationships/hyperlink" Target="mailto:etucta@teching.com.pe" TargetMode="External"/><Relationship Id="rId101" Type="http://schemas.openxmlformats.org/officeDocument/2006/relationships/hyperlink" Target="mailto:jsullongiron@gmail.com" TargetMode="External"/><Relationship Id="rId4" Type="http://schemas.openxmlformats.org/officeDocument/2006/relationships/hyperlink" Target="mailto:lllanca@teching.com.pe" TargetMode="External"/><Relationship Id="rId9" Type="http://schemas.openxmlformats.org/officeDocument/2006/relationships/hyperlink" Target="mailto:rluis@teching.com.pe" TargetMode="External"/><Relationship Id="rId13" Type="http://schemas.openxmlformats.org/officeDocument/2006/relationships/hyperlink" Target="mailto:jmoncada@teching.com.pe" TargetMode="External"/><Relationship Id="rId18" Type="http://schemas.openxmlformats.org/officeDocument/2006/relationships/hyperlink" Target="mailto:jsalvador@teching.com.pe" TargetMode="External"/><Relationship Id="rId39" Type="http://schemas.openxmlformats.org/officeDocument/2006/relationships/hyperlink" Target="mailto:jvalladares@teching.com.pe" TargetMode="External"/><Relationship Id="rId109" Type="http://schemas.openxmlformats.org/officeDocument/2006/relationships/hyperlink" Target="mailto:rhancco@teching.com.pe" TargetMode="External"/><Relationship Id="rId34" Type="http://schemas.openxmlformats.org/officeDocument/2006/relationships/hyperlink" Target="mailto:chrisotelos33@gmail.com" TargetMode="External"/><Relationship Id="rId50" Type="http://schemas.openxmlformats.org/officeDocument/2006/relationships/hyperlink" Target="mailto:mjulian@teching.com.pe" TargetMode="External"/><Relationship Id="rId55" Type="http://schemas.openxmlformats.org/officeDocument/2006/relationships/hyperlink" Target="mailto:jhidalgo@teching.com.pe" TargetMode="External"/><Relationship Id="rId76" Type="http://schemas.openxmlformats.org/officeDocument/2006/relationships/hyperlink" Target="mailto:jdiaz@teching.com.pe" TargetMode="External"/><Relationship Id="rId97" Type="http://schemas.openxmlformats.org/officeDocument/2006/relationships/hyperlink" Target="mailto:ap0492668@gmail.com" TargetMode="External"/><Relationship Id="rId104" Type="http://schemas.openxmlformats.org/officeDocument/2006/relationships/hyperlink" Target="mailto:ahuamani@teching.com.pe" TargetMode="External"/><Relationship Id="rId7" Type="http://schemas.openxmlformats.org/officeDocument/2006/relationships/hyperlink" Target="mailto:emendoza@teching.com.pe" TargetMode="External"/><Relationship Id="rId71" Type="http://schemas.openxmlformats.org/officeDocument/2006/relationships/hyperlink" Target="mailto:lcoronel@teching.com.pe" TargetMode="External"/><Relationship Id="rId92" Type="http://schemas.openxmlformats.org/officeDocument/2006/relationships/hyperlink" Target="mailto:rcisneros@teching.com.pe" TargetMode="External"/><Relationship Id="rId2" Type="http://schemas.openxmlformats.org/officeDocument/2006/relationships/hyperlink" Target="mailto:wolaya@teching.com.pe" TargetMode="External"/><Relationship Id="rId29" Type="http://schemas.openxmlformats.org/officeDocument/2006/relationships/hyperlink" Target="mailto:vquesquen@teching.com.pe" TargetMode="External"/><Relationship Id="rId24" Type="http://schemas.openxmlformats.org/officeDocument/2006/relationships/hyperlink" Target="mailto:eromani@teching.com.pe" TargetMode="External"/><Relationship Id="rId40" Type="http://schemas.openxmlformats.org/officeDocument/2006/relationships/hyperlink" Target="mailto:legal@teching.com.pe" TargetMode="External"/><Relationship Id="rId45" Type="http://schemas.openxmlformats.org/officeDocument/2006/relationships/hyperlink" Target="mailto:jlopez@tching.com.pe" TargetMode="External"/><Relationship Id="rId66" Type="http://schemas.openxmlformats.org/officeDocument/2006/relationships/hyperlink" Target="mailto:jcamacho@teching.com.pe" TargetMode="External"/><Relationship Id="rId87" Type="http://schemas.openxmlformats.org/officeDocument/2006/relationships/hyperlink" Target="mailto:jalarcon@teching.com.pe" TargetMode="External"/><Relationship Id="rId110" Type="http://schemas.openxmlformats.org/officeDocument/2006/relationships/hyperlink" Target="mailto:jjmorales@teching.com.pe" TargetMode="External"/><Relationship Id="rId115" Type="http://schemas.openxmlformats.org/officeDocument/2006/relationships/printerSettings" Target="../printerSettings/printerSettings2.bin"/><Relationship Id="rId61" Type="http://schemas.openxmlformats.org/officeDocument/2006/relationships/hyperlink" Target="mailto:rojasapolinario@gmail.com" TargetMode="External"/><Relationship Id="rId82" Type="http://schemas.openxmlformats.org/officeDocument/2006/relationships/hyperlink" Target="mailto:administracion1@teching.com.pe" TargetMode="External"/><Relationship Id="rId19" Type="http://schemas.openxmlformats.org/officeDocument/2006/relationships/hyperlink" Target="mailto:tecnico2@teching.com.pe" TargetMode="External"/><Relationship Id="rId14" Type="http://schemas.openxmlformats.org/officeDocument/2006/relationships/hyperlink" Target="mailto:marketing@teching.com.pe" TargetMode="External"/><Relationship Id="rId30" Type="http://schemas.openxmlformats.org/officeDocument/2006/relationships/hyperlink" Target="mailto:boscco@teching.com.pe" TargetMode="External"/><Relationship Id="rId35" Type="http://schemas.openxmlformats.org/officeDocument/2006/relationships/hyperlink" Target="mailto:lvalladares@teching.com.pe" TargetMode="External"/><Relationship Id="rId56" Type="http://schemas.openxmlformats.org/officeDocument/2006/relationships/hyperlink" Target="mailto:whuaccharaque@teching.com.pe" TargetMode="External"/><Relationship Id="rId77" Type="http://schemas.openxmlformats.org/officeDocument/2006/relationships/hyperlink" Target="mailto:lenriquez@teching.com.pe" TargetMode="External"/><Relationship Id="rId100" Type="http://schemas.openxmlformats.org/officeDocument/2006/relationships/hyperlink" Target="mailto:hconstancio@teching.com.pe" TargetMode="External"/><Relationship Id="rId105" Type="http://schemas.openxmlformats.org/officeDocument/2006/relationships/hyperlink" Target="mailto:mrojas@teching.com.pe" TargetMode="External"/><Relationship Id="rId8" Type="http://schemas.openxmlformats.org/officeDocument/2006/relationships/hyperlink" Target="mailto:mlopez@teching.com.pe" TargetMode="External"/><Relationship Id="rId51" Type="http://schemas.openxmlformats.org/officeDocument/2006/relationships/hyperlink" Target="mailto:jhuerta@teching.com.pe" TargetMode="External"/><Relationship Id="rId72" Type="http://schemas.openxmlformats.org/officeDocument/2006/relationships/hyperlink" Target="mailto:acastillo@teching.com.pe" TargetMode="External"/><Relationship Id="rId93" Type="http://schemas.openxmlformats.org/officeDocument/2006/relationships/hyperlink" Target="mailto:rpardo@teching.com.pe" TargetMode="External"/><Relationship Id="rId98" Type="http://schemas.openxmlformats.org/officeDocument/2006/relationships/hyperlink" Target="mailto:psandoval@teching.com.pe" TargetMode="External"/><Relationship Id="rId3" Type="http://schemas.openxmlformats.org/officeDocument/2006/relationships/hyperlink" Target="mailto:jnaucapoma@teching.com.pe" TargetMode="External"/><Relationship Id="rId25" Type="http://schemas.openxmlformats.org/officeDocument/2006/relationships/hyperlink" Target="mailto:lparedes@teching.com.pe" TargetMode="External"/><Relationship Id="rId46" Type="http://schemas.openxmlformats.org/officeDocument/2006/relationships/hyperlink" Target="mailto:licitaciones@teching.com.pe" TargetMode="External"/><Relationship Id="rId67" Type="http://schemas.openxmlformats.org/officeDocument/2006/relationships/hyperlink" Target="mailto:jasencios@teching.com.pe" TargetMode="External"/><Relationship Id="rId116" Type="http://schemas.openxmlformats.org/officeDocument/2006/relationships/vmlDrawing" Target="../drawings/vmlDrawing2.vml"/><Relationship Id="rId20" Type="http://schemas.openxmlformats.org/officeDocument/2006/relationships/hyperlink" Target="mailto:srumiche@teching.com.pe" TargetMode="External"/><Relationship Id="rId41" Type="http://schemas.openxmlformats.org/officeDocument/2006/relationships/hyperlink" Target="mailto:frank.morales.quispe@gmail.com" TargetMode="External"/><Relationship Id="rId62" Type="http://schemas.openxmlformats.org/officeDocument/2006/relationships/hyperlink" Target="mailto:aakmal@teching.com.pe" TargetMode="External"/><Relationship Id="rId83" Type="http://schemas.openxmlformats.org/officeDocument/2006/relationships/hyperlink" Target="mailto:hcamavilca@teching.com.pe" TargetMode="External"/><Relationship Id="rId88" Type="http://schemas.openxmlformats.org/officeDocument/2006/relationships/hyperlink" Target="mailto:rsanchez@teching.com.pe" TargetMode="External"/><Relationship Id="rId111" Type="http://schemas.openxmlformats.org/officeDocument/2006/relationships/hyperlink" Target="mailto:smori@teching.com.pe" TargetMode="External"/><Relationship Id="rId15" Type="http://schemas.openxmlformats.org/officeDocument/2006/relationships/hyperlink" Target="mailto:hlopez@teching.com.pe" TargetMode="External"/><Relationship Id="rId36" Type="http://schemas.openxmlformats.org/officeDocument/2006/relationships/hyperlink" Target="mailto:rvablos@teching.com.pe" TargetMode="External"/><Relationship Id="rId57" Type="http://schemas.openxmlformats.org/officeDocument/2006/relationships/hyperlink" Target="mailto:rodolfoiza@gmail.com" TargetMode="External"/><Relationship Id="rId106" Type="http://schemas.openxmlformats.org/officeDocument/2006/relationships/hyperlink" Target="mailto:bgomez@teching.com.pe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mailto:yflavio@teching.com.pe" TargetMode="External"/><Relationship Id="rId21" Type="http://schemas.openxmlformats.org/officeDocument/2006/relationships/hyperlink" Target="mailto:valdiviezomazapedromiguel@gmail.com" TargetMode="External"/><Relationship Id="rId42" Type="http://schemas.openxmlformats.org/officeDocument/2006/relationships/hyperlink" Target="mailto:rsaavedra@teching.com.pe" TargetMode="External"/><Relationship Id="rId63" Type="http://schemas.openxmlformats.org/officeDocument/2006/relationships/hyperlink" Target="mailto:giancarlosalbanrosas02@gmail.com" TargetMode="External"/><Relationship Id="rId84" Type="http://schemas.openxmlformats.org/officeDocument/2006/relationships/hyperlink" Target="mailto:lenriquez@teching.com.pe" TargetMode="External"/><Relationship Id="rId138" Type="http://schemas.openxmlformats.org/officeDocument/2006/relationships/hyperlink" Target="mailto:aorellana@teching.com.pe" TargetMode="External"/><Relationship Id="rId159" Type="http://schemas.openxmlformats.org/officeDocument/2006/relationships/hyperlink" Target="mailto:rluis@teching.com.pe" TargetMode="External"/><Relationship Id="rId170" Type="http://schemas.openxmlformats.org/officeDocument/2006/relationships/hyperlink" Target="mailto:eheredia@teching.com.pe" TargetMode="External"/><Relationship Id="rId107" Type="http://schemas.openxmlformats.org/officeDocument/2006/relationships/hyperlink" Target="mailto:whuaccharaque@teching.com.pe" TargetMode="External"/><Relationship Id="rId11" Type="http://schemas.openxmlformats.org/officeDocument/2006/relationships/hyperlink" Target="mailto:carlosdanielpaulinorojas@gmail.com" TargetMode="External"/><Relationship Id="rId32" Type="http://schemas.openxmlformats.org/officeDocument/2006/relationships/hyperlink" Target="mailto:jhon.llanaco.illanes.2023@gmail.com" TargetMode="External"/><Relationship Id="rId53" Type="http://schemas.openxmlformats.org/officeDocument/2006/relationships/hyperlink" Target="mailto:csilva@teching.com.pe" TargetMode="External"/><Relationship Id="rId74" Type="http://schemas.openxmlformats.org/officeDocument/2006/relationships/hyperlink" Target="mailto:jalarcon@teching.com.pe" TargetMode="External"/><Relationship Id="rId128" Type="http://schemas.openxmlformats.org/officeDocument/2006/relationships/hyperlink" Target="mailto:cvalenzuela@teching.com.pe" TargetMode="External"/><Relationship Id="rId149" Type="http://schemas.openxmlformats.org/officeDocument/2006/relationships/hyperlink" Target="mailto:jsalvador@teching.com.pe" TargetMode="External"/><Relationship Id="rId5" Type="http://schemas.openxmlformats.org/officeDocument/2006/relationships/hyperlink" Target="mailto:agarcia@teching.com.pe" TargetMode="External"/><Relationship Id="rId95" Type="http://schemas.openxmlformats.org/officeDocument/2006/relationships/hyperlink" Target="mailto:jasencios@teching.com.pe" TargetMode="External"/><Relationship Id="rId160" Type="http://schemas.openxmlformats.org/officeDocument/2006/relationships/hyperlink" Target="mailto:romariomotta36@gmail.com" TargetMode="External"/><Relationship Id="rId22" Type="http://schemas.openxmlformats.org/officeDocument/2006/relationships/hyperlink" Target="mailto:darwin_joel_1995@hotmail.com" TargetMode="External"/><Relationship Id="rId43" Type="http://schemas.openxmlformats.org/officeDocument/2006/relationships/hyperlink" Target="mailto:hstarke@teching.com.pe" TargetMode="External"/><Relationship Id="rId64" Type="http://schemas.openxmlformats.org/officeDocument/2006/relationships/hyperlink" Target="mailto:rpardo@teching.com.pe" TargetMode="External"/><Relationship Id="rId118" Type="http://schemas.openxmlformats.org/officeDocument/2006/relationships/hyperlink" Target="mailto:licitaciones@teching.com.pe" TargetMode="External"/><Relationship Id="rId139" Type="http://schemas.openxmlformats.org/officeDocument/2006/relationships/hyperlink" Target="mailto:hrafael@teching.com.pe" TargetMode="External"/><Relationship Id="rId85" Type="http://schemas.openxmlformats.org/officeDocument/2006/relationships/hyperlink" Target="mailto:jdiaz@teching.com.pe" TargetMode="External"/><Relationship Id="rId150" Type="http://schemas.openxmlformats.org/officeDocument/2006/relationships/hyperlink" Target="mailto:dsaldarriaga@teching.com.pe" TargetMode="External"/><Relationship Id="rId171" Type="http://schemas.openxmlformats.org/officeDocument/2006/relationships/hyperlink" Target="mailto:szegarra@teching.com.pe" TargetMode="External"/><Relationship Id="rId12" Type="http://schemas.openxmlformats.org/officeDocument/2006/relationships/hyperlink" Target="mailto:jcastrohoyos@hotmail.com" TargetMode="External"/><Relationship Id="rId33" Type="http://schemas.openxmlformats.org/officeDocument/2006/relationships/hyperlink" Target="mailto:evillegas@teching.com.pe" TargetMode="External"/><Relationship Id="rId108" Type="http://schemas.openxmlformats.org/officeDocument/2006/relationships/hyperlink" Target="mailto:jhidalgo@teching.com.pe" TargetMode="External"/><Relationship Id="rId129" Type="http://schemas.openxmlformats.org/officeDocument/2006/relationships/hyperlink" Target="mailto:rvablos@teching.com.pe" TargetMode="External"/><Relationship Id="rId54" Type="http://schemas.openxmlformats.org/officeDocument/2006/relationships/hyperlink" Target="mailto:acamarena@teching.com.pe" TargetMode="External"/><Relationship Id="rId75" Type="http://schemas.openxmlformats.org/officeDocument/2006/relationships/hyperlink" Target="mailto:lpacheco@teching.com.pe" TargetMode="External"/><Relationship Id="rId96" Type="http://schemas.openxmlformats.org/officeDocument/2006/relationships/hyperlink" Target="mailto:eayala@teching.com.pe" TargetMode="External"/><Relationship Id="rId140" Type="http://schemas.openxmlformats.org/officeDocument/2006/relationships/hyperlink" Target="mailto:msolis@teching.com.pe" TargetMode="External"/><Relationship Id="rId161" Type="http://schemas.openxmlformats.org/officeDocument/2006/relationships/hyperlink" Target="mailto:mlopez@teching.com.pe" TargetMode="External"/><Relationship Id="rId6" Type="http://schemas.openxmlformats.org/officeDocument/2006/relationships/hyperlink" Target="mailto:glopez@teching.com.pe" TargetMode="External"/><Relationship Id="rId23" Type="http://schemas.openxmlformats.org/officeDocument/2006/relationships/hyperlink" Target="mailto:Yordangar94@hotmail.com" TargetMode="External"/><Relationship Id="rId28" Type="http://schemas.openxmlformats.org/officeDocument/2006/relationships/hyperlink" Target="mailto:ernestomorenocordova23@hotmail.com" TargetMode="External"/><Relationship Id="rId49" Type="http://schemas.openxmlformats.org/officeDocument/2006/relationships/hyperlink" Target="mailto:aleon@teching.com.pe" TargetMode="External"/><Relationship Id="rId114" Type="http://schemas.openxmlformats.org/officeDocument/2006/relationships/hyperlink" Target="mailto:gonzalo.egl4@gmail.com" TargetMode="External"/><Relationship Id="rId119" Type="http://schemas.openxmlformats.org/officeDocument/2006/relationships/hyperlink" Target="mailto:licitaciones@teching.com.pe" TargetMode="External"/><Relationship Id="rId44" Type="http://schemas.openxmlformats.org/officeDocument/2006/relationships/hyperlink" Target="mailto:smori@teching.com.pe" TargetMode="External"/><Relationship Id="rId60" Type="http://schemas.openxmlformats.org/officeDocument/2006/relationships/hyperlink" Target="mailto:ap0492668@gmail.com" TargetMode="External"/><Relationship Id="rId65" Type="http://schemas.openxmlformats.org/officeDocument/2006/relationships/hyperlink" Target="mailto:rcisneros@teching.com.pe" TargetMode="External"/><Relationship Id="rId81" Type="http://schemas.openxmlformats.org/officeDocument/2006/relationships/hyperlink" Target="mailto:alouett4793532@gmail.com" TargetMode="External"/><Relationship Id="rId86" Type="http://schemas.openxmlformats.org/officeDocument/2006/relationships/hyperlink" Target="mailto:ddelacruz@teching.com.pe" TargetMode="External"/><Relationship Id="rId130" Type="http://schemas.openxmlformats.org/officeDocument/2006/relationships/hyperlink" Target="mailto:lvalladares@teching.com.pe" TargetMode="External"/><Relationship Id="rId135" Type="http://schemas.openxmlformats.org/officeDocument/2006/relationships/hyperlink" Target="mailto:lpalomino@teching.com.pe" TargetMode="External"/><Relationship Id="rId151" Type="http://schemas.openxmlformats.org/officeDocument/2006/relationships/hyperlink" Target="mailto:victorraulmelendez63@gmail.com" TargetMode="External"/><Relationship Id="rId156" Type="http://schemas.openxmlformats.org/officeDocument/2006/relationships/hyperlink" Target="mailto:amasias@teching.com.pe" TargetMode="External"/><Relationship Id="rId177" Type="http://schemas.microsoft.com/office/2019/04/relationships/namedSheetView" Target="../namedSheetViews/namedSheetView1.xml"/><Relationship Id="rId172" Type="http://schemas.openxmlformats.org/officeDocument/2006/relationships/printerSettings" Target="../printerSettings/printerSettings3.bin"/><Relationship Id="rId13" Type="http://schemas.openxmlformats.org/officeDocument/2006/relationships/hyperlink" Target="mailto:ricardocastanedahernandez499@gmail.com" TargetMode="External"/><Relationship Id="rId18" Type="http://schemas.openxmlformats.org/officeDocument/2006/relationships/hyperlink" Target="mailto:ivaldiviezosilupu@gmail.com" TargetMode="External"/><Relationship Id="rId39" Type="http://schemas.openxmlformats.org/officeDocument/2006/relationships/hyperlink" Target="mailto:jreluz@teching.com.pe" TargetMode="External"/><Relationship Id="rId109" Type="http://schemas.openxmlformats.org/officeDocument/2006/relationships/hyperlink" Target="mailto:jlache@teching.com.pe" TargetMode="External"/><Relationship Id="rId34" Type="http://schemas.openxmlformats.org/officeDocument/2006/relationships/hyperlink" Target="mailto:rarellano@teching.com.pe" TargetMode="External"/><Relationship Id="rId50" Type="http://schemas.openxmlformats.org/officeDocument/2006/relationships/hyperlink" Target="mailto:bgomez@teching.com.pe" TargetMode="External"/><Relationship Id="rId55" Type="http://schemas.openxmlformats.org/officeDocument/2006/relationships/hyperlink" Target="mailto:aramos@teching.com.pe" TargetMode="External"/><Relationship Id="rId76" Type="http://schemas.openxmlformats.org/officeDocument/2006/relationships/hyperlink" Target="mailto:cmalvaceda@teching.com.pe" TargetMode="External"/><Relationship Id="rId97" Type="http://schemas.openxmlformats.org/officeDocument/2006/relationships/hyperlink" Target="mailto:jcamacho@teching.com.pe" TargetMode="External"/><Relationship Id="rId104" Type="http://schemas.openxmlformats.org/officeDocument/2006/relationships/hyperlink" Target="mailto:eacuna@teching.com.pe" TargetMode="External"/><Relationship Id="rId120" Type="http://schemas.openxmlformats.org/officeDocument/2006/relationships/hyperlink" Target="mailto:jlopez@tching.com.pe" TargetMode="External"/><Relationship Id="rId125" Type="http://schemas.openxmlformats.org/officeDocument/2006/relationships/hyperlink" Target="mailto:legal@teching.com.pe" TargetMode="External"/><Relationship Id="rId141" Type="http://schemas.openxmlformats.org/officeDocument/2006/relationships/hyperlink" Target="mailto:kpapuico@teching.com.pe" TargetMode="External"/><Relationship Id="rId146" Type="http://schemas.openxmlformats.org/officeDocument/2006/relationships/hyperlink" Target="mailto:apaulino@teching.com.pe" TargetMode="External"/><Relationship Id="rId167" Type="http://schemas.openxmlformats.org/officeDocument/2006/relationships/hyperlink" Target="mailto:wolaya@teching.com.pe" TargetMode="External"/><Relationship Id="rId7" Type="http://schemas.openxmlformats.org/officeDocument/2006/relationships/hyperlink" Target="mailto:jrodriguez@teching.com.pe" TargetMode="External"/><Relationship Id="rId71" Type="http://schemas.openxmlformats.org/officeDocument/2006/relationships/hyperlink" Target="mailto:jpaico@teching.com.pe" TargetMode="External"/><Relationship Id="rId92" Type="http://schemas.openxmlformats.org/officeDocument/2006/relationships/hyperlink" Target="mailto:jchafloque@teching.com.pe" TargetMode="External"/><Relationship Id="rId162" Type="http://schemas.openxmlformats.org/officeDocument/2006/relationships/hyperlink" Target="mailto:emendoza@teching.com.pe" TargetMode="External"/><Relationship Id="rId2" Type="http://schemas.openxmlformats.org/officeDocument/2006/relationships/hyperlink" Target="mailto:franckgarciamurillo757@gmail.com" TargetMode="External"/><Relationship Id="rId29" Type="http://schemas.openxmlformats.org/officeDocument/2006/relationships/hyperlink" Target="mailto:inoquio.04.11@gmail.com" TargetMode="External"/><Relationship Id="rId24" Type="http://schemas.openxmlformats.org/officeDocument/2006/relationships/hyperlink" Target="mailto:gchavezkz86@gmail.com" TargetMode="External"/><Relationship Id="rId40" Type="http://schemas.openxmlformats.org/officeDocument/2006/relationships/hyperlink" Target="mailto:jesustalledo2506@gmail.com" TargetMode="External"/><Relationship Id="rId45" Type="http://schemas.openxmlformats.org/officeDocument/2006/relationships/hyperlink" Target="mailto:jjmorales@teching.com.pe" TargetMode="External"/><Relationship Id="rId66" Type="http://schemas.openxmlformats.org/officeDocument/2006/relationships/hyperlink" Target="mailto:jloarte@teching.com.pe" TargetMode="External"/><Relationship Id="rId87" Type="http://schemas.openxmlformats.org/officeDocument/2006/relationships/hyperlink" Target="mailto:ccavero@teching.com.pe" TargetMode="External"/><Relationship Id="rId110" Type="http://schemas.openxmlformats.org/officeDocument/2006/relationships/hyperlink" Target="mailto:klarosa@teching.com.pe" TargetMode="External"/><Relationship Id="rId115" Type="http://schemas.openxmlformats.org/officeDocument/2006/relationships/hyperlink" Target="mailto:alonsopiscis17@gmail.com" TargetMode="External"/><Relationship Id="rId131" Type="http://schemas.openxmlformats.org/officeDocument/2006/relationships/hyperlink" Target="mailto:chrisotelos33@gmail.com" TargetMode="External"/><Relationship Id="rId136" Type="http://schemas.openxmlformats.org/officeDocument/2006/relationships/hyperlink" Target="mailto:boscco@teching.com.pe" TargetMode="External"/><Relationship Id="rId157" Type="http://schemas.openxmlformats.org/officeDocument/2006/relationships/hyperlink" Target="mailto:jmurguia@teching.com.pe" TargetMode="External"/><Relationship Id="rId61" Type="http://schemas.openxmlformats.org/officeDocument/2006/relationships/hyperlink" Target="mailto:leo_176624@hotmail.com" TargetMode="External"/><Relationship Id="rId82" Type="http://schemas.openxmlformats.org/officeDocument/2006/relationships/hyperlink" Target="mailto:echafloque@teching.com.pe" TargetMode="External"/><Relationship Id="rId152" Type="http://schemas.openxmlformats.org/officeDocument/2006/relationships/hyperlink" Target="mailto:hlopez@teching.com.pe" TargetMode="External"/><Relationship Id="rId173" Type="http://schemas.openxmlformats.org/officeDocument/2006/relationships/vmlDrawing" Target="../drawings/vmlDrawing3.vml"/><Relationship Id="rId19" Type="http://schemas.openxmlformats.org/officeDocument/2006/relationships/hyperlink" Target="mailto:Cueva19_19@hotmail.com" TargetMode="External"/><Relationship Id="rId14" Type="http://schemas.openxmlformats.org/officeDocument/2006/relationships/hyperlink" Target="mailto:josep1690@hotmail.com" TargetMode="External"/><Relationship Id="rId30" Type="http://schemas.openxmlformats.org/officeDocument/2006/relationships/hyperlink" Target="mailto:jofecoan@hotmail.com" TargetMode="External"/><Relationship Id="rId35" Type="http://schemas.openxmlformats.org/officeDocument/2006/relationships/hyperlink" Target="mailto:jchuquibala@teching.com.pe" TargetMode="External"/><Relationship Id="rId56" Type="http://schemas.openxmlformats.org/officeDocument/2006/relationships/hyperlink" Target="mailto:jsullongiron@gmail.com" TargetMode="External"/><Relationship Id="rId77" Type="http://schemas.openxmlformats.org/officeDocument/2006/relationships/hyperlink" Target="mailto:hcastellanos@teching.com.pe" TargetMode="External"/><Relationship Id="rId100" Type="http://schemas.openxmlformats.org/officeDocument/2006/relationships/hyperlink" Target="mailto:jalvarado@teching.com.pe" TargetMode="External"/><Relationship Id="rId105" Type="http://schemas.openxmlformats.org/officeDocument/2006/relationships/hyperlink" Target="mailto:yanaya@teching.com.pe" TargetMode="External"/><Relationship Id="rId126" Type="http://schemas.openxmlformats.org/officeDocument/2006/relationships/hyperlink" Target="mailto:jvalladares@teching.com.pe" TargetMode="External"/><Relationship Id="rId147" Type="http://schemas.openxmlformats.org/officeDocument/2006/relationships/hyperlink" Target="mailto:srumiche@teching.com.pe" TargetMode="External"/><Relationship Id="rId168" Type="http://schemas.openxmlformats.org/officeDocument/2006/relationships/hyperlink" Target="mailto:alizarzaburo@teching.com.pe" TargetMode="External"/><Relationship Id="rId8" Type="http://schemas.openxmlformats.org/officeDocument/2006/relationships/hyperlink" Target="mailto:cordinola@teching.com.pe" TargetMode="External"/><Relationship Id="rId51" Type="http://schemas.openxmlformats.org/officeDocument/2006/relationships/hyperlink" Target="mailto:mrojas@teching.com.pe" TargetMode="External"/><Relationship Id="rId72" Type="http://schemas.openxmlformats.org/officeDocument/2006/relationships/hyperlink" Target="mailto:amorales@teching.com.pe" TargetMode="External"/><Relationship Id="rId93" Type="http://schemas.openxmlformats.org/officeDocument/2006/relationships/hyperlink" Target="mailto:hcabello@teching.com.pe" TargetMode="External"/><Relationship Id="rId98" Type="http://schemas.openxmlformats.org/officeDocument/2006/relationships/hyperlink" Target="mailto:ncamacho@teching.com.pe" TargetMode="External"/><Relationship Id="rId121" Type="http://schemas.openxmlformats.org/officeDocument/2006/relationships/hyperlink" Target="mailto:ltalavera@teching.com.pe" TargetMode="External"/><Relationship Id="rId142" Type="http://schemas.openxmlformats.org/officeDocument/2006/relationships/hyperlink" Target="mailto:lparedes@teching.com.pe" TargetMode="External"/><Relationship Id="rId163" Type="http://schemas.openxmlformats.org/officeDocument/2006/relationships/hyperlink" Target="mailto:rlopez@teching.com.pe" TargetMode="External"/><Relationship Id="rId3" Type="http://schemas.openxmlformats.org/officeDocument/2006/relationships/hyperlink" Target="mailto:ggonzales@teching.com.pe" TargetMode="External"/><Relationship Id="rId25" Type="http://schemas.openxmlformats.org/officeDocument/2006/relationships/hyperlink" Target="mailto:omar.vc3@gmail.com" TargetMode="External"/><Relationship Id="rId46" Type="http://schemas.openxmlformats.org/officeDocument/2006/relationships/hyperlink" Target="mailto:rhancco@teching.com.pe" TargetMode="External"/><Relationship Id="rId67" Type="http://schemas.openxmlformats.org/officeDocument/2006/relationships/hyperlink" Target="mailto:dgarma@teching.com.pe" TargetMode="External"/><Relationship Id="rId116" Type="http://schemas.openxmlformats.org/officeDocument/2006/relationships/hyperlink" Target="mailto:cflores@teching.com.pe" TargetMode="External"/><Relationship Id="rId137" Type="http://schemas.openxmlformats.org/officeDocument/2006/relationships/hyperlink" Target="mailto:vquesquen@teching.com.pe" TargetMode="External"/><Relationship Id="rId158" Type="http://schemas.openxmlformats.org/officeDocument/2006/relationships/hyperlink" Target="mailto:dlaura@teching.com.pe" TargetMode="External"/><Relationship Id="rId20" Type="http://schemas.openxmlformats.org/officeDocument/2006/relationships/hyperlink" Target="mailto:abnervc1@gmail.com" TargetMode="External"/><Relationship Id="rId41" Type="http://schemas.openxmlformats.org/officeDocument/2006/relationships/hyperlink" Target="mailto:dparedes@teching.com.pe" TargetMode="External"/><Relationship Id="rId62" Type="http://schemas.openxmlformats.org/officeDocument/2006/relationships/hyperlink" Target="mailto:fabad@teching.com.pe" TargetMode="External"/><Relationship Id="rId83" Type="http://schemas.openxmlformats.org/officeDocument/2006/relationships/hyperlink" Target="mailto:ochuquispuma@teching.com.pe" TargetMode="External"/><Relationship Id="rId88" Type="http://schemas.openxmlformats.org/officeDocument/2006/relationships/hyperlink" Target="mailto:rdominguez@teching.com.pe" TargetMode="External"/><Relationship Id="rId111" Type="http://schemas.openxmlformats.org/officeDocument/2006/relationships/hyperlink" Target="mailto:soporte2@teching.com.pe" TargetMode="External"/><Relationship Id="rId132" Type="http://schemas.openxmlformats.org/officeDocument/2006/relationships/hyperlink" Target="mailto:rpalma@teching.com.pe" TargetMode="External"/><Relationship Id="rId153" Type="http://schemas.openxmlformats.org/officeDocument/2006/relationships/hyperlink" Target="mailto:marketing@teching.com.pe" TargetMode="External"/><Relationship Id="rId174" Type="http://schemas.openxmlformats.org/officeDocument/2006/relationships/table" Target="../tables/table1.xml"/><Relationship Id="rId15" Type="http://schemas.openxmlformats.org/officeDocument/2006/relationships/hyperlink" Target="mailto:rubicarbajal285@gmail.com" TargetMode="External"/><Relationship Id="rId36" Type="http://schemas.openxmlformats.org/officeDocument/2006/relationships/hyperlink" Target="mailto:jdmendoza@teching.com.pe" TargetMode="External"/><Relationship Id="rId57" Type="http://schemas.openxmlformats.org/officeDocument/2006/relationships/hyperlink" Target="mailto:hconstancio@teching.com.pe" TargetMode="External"/><Relationship Id="rId106" Type="http://schemas.openxmlformats.org/officeDocument/2006/relationships/hyperlink" Target="mailto:rodolfoiza@gmail.com" TargetMode="External"/><Relationship Id="rId127" Type="http://schemas.openxmlformats.org/officeDocument/2006/relationships/hyperlink" Target="mailto:dvargas@teching.com.pe" TargetMode="External"/><Relationship Id="rId10" Type="http://schemas.openxmlformats.org/officeDocument/2006/relationships/hyperlink" Target="mailto:ader.hidalgo24@gmail.com" TargetMode="External"/><Relationship Id="rId31" Type="http://schemas.openxmlformats.org/officeDocument/2006/relationships/hyperlink" Target="mailto:scesarin1528@gmail.com" TargetMode="External"/><Relationship Id="rId52" Type="http://schemas.openxmlformats.org/officeDocument/2006/relationships/hyperlink" Target="mailto:ahuamani@teching.com.pe" TargetMode="External"/><Relationship Id="rId73" Type="http://schemas.openxmlformats.org/officeDocument/2006/relationships/hyperlink" Target="mailto:rsanchez@teching.com.pe" TargetMode="External"/><Relationship Id="rId78" Type="http://schemas.openxmlformats.org/officeDocument/2006/relationships/hyperlink" Target="mailto:hcamavilca@teching.com.pe" TargetMode="External"/><Relationship Id="rId94" Type="http://schemas.openxmlformats.org/officeDocument/2006/relationships/hyperlink" Target="mailto:rbarrientos@teching.com.pe" TargetMode="External"/><Relationship Id="rId99" Type="http://schemas.openxmlformats.org/officeDocument/2006/relationships/hyperlink" Target="mailto:raguirre@teching.com.pe" TargetMode="External"/><Relationship Id="rId101" Type="http://schemas.openxmlformats.org/officeDocument/2006/relationships/hyperlink" Target="mailto:aakmal@teching.com.pe" TargetMode="External"/><Relationship Id="rId122" Type="http://schemas.openxmlformats.org/officeDocument/2006/relationships/hyperlink" Target="mailto:williamx6x@hotmail.com" TargetMode="External"/><Relationship Id="rId143" Type="http://schemas.openxmlformats.org/officeDocument/2006/relationships/hyperlink" Target="mailto:eromani@teching.com.pe" TargetMode="External"/><Relationship Id="rId148" Type="http://schemas.openxmlformats.org/officeDocument/2006/relationships/hyperlink" Target="mailto:tecnico2@teching.com.pe" TargetMode="External"/><Relationship Id="rId164" Type="http://schemas.openxmlformats.org/officeDocument/2006/relationships/hyperlink" Target="mailto:jmio@teching.com.pe" TargetMode="External"/><Relationship Id="rId169" Type="http://schemas.openxmlformats.org/officeDocument/2006/relationships/hyperlink" Target="mailto:Fernandez20204@hotmail.com" TargetMode="External"/><Relationship Id="rId4" Type="http://schemas.openxmlformats.org/officeDocument/2006/relationships/hyperlink" Target="mailto:ulloaelvis36@gmail.com" TargetMode="External"/><Relationship Id="rId9" Type="http://schemas.openxmlformats.org/officeDocument/2006/relationships/hyperlink" Target="mailto:pberto@teching.com.pe" TargetMode="External"/><Relationship Id="rId26" Type="http://schemas.openxmlformats.org/officeDocument/2006/relationships/hyperlink" Target="mailto:mundaca.97@hotmail.com" TargetMode="External"/><Relationship Id="rId47" Type="http://schemas.openxmlformats.org/officeDocument/2006/relationships/hyperlink" Target="mailto:jsaenz@teching.com.pe" TargetMode="External"/><Relationship Id="rId68" Type="http://schemas.openxmlformats.org/officeDocument/2006/relationships/hyperlink" Target="mailto:mchininin@teching.com.pe" TargetMode="External"/><Relationship Id="rId89" Type="http://schemas.openxmlformats.org/officeDocument/2006/relationships/hyperlink" Target="mailto:jestrada@teching.com.pe" TargetMode="External"/><Relationship Id="rId112" Type="http://schemas.openxmlformats.org/officeDocument/2006/relationships/hyperlink" Target="mailto:jhuerta@teching.com.pe" TargetMode="External"/><Relationship Id="rId133" Type="http://schemas.openxmlformats.org/officeDocument/2006/relationships/hyperlink" Target="mailto:jsalcedo@teching.com.pe" TargetMode="External"/><Relationship Id="rId154" Type="http://schemas.openxmlformats.org/officeDocument/2006/relationships/hyperlink" Target="mailto:jmoncada@teching.com.pe" TargetMode="External"/><Relationship Id="rId175" Type="http://schemas.openxmlformats.org/officeDocument/2006/relationships/comments" Target="../comments3.xml"/><Relationship Id="rId16" Type="http://schemas.openxmlformats.org/officeDocument/2006/relationships/hyperlink" Target="mailto:analucam85@gmail.com" TargetMode="External"/><Relationship Id="rId37" Type="http://schemas.openxmlformats.org/officeDocument/2006/relationships/hyperlink" Target="mailto:llopez@teching.com.pe" TargetMode="External"/><Relationship Id="rId58" Type="http://schemas.openxmlformats.org/officeDocument/2006/relationships/hyperlink" Target="mailto:etucta@teching.com.pe" TargetMode="External"/><Relationship Id="rId79" Type="http://schemas.openxmlformats.org/officeDocument/2006/relationships/hyperlink" Target="mailto:administracion1@teching.com.pe" TargetMode="External"/><Relationship Id="rId102" Type="http://schemas.openxmlformats.org/officeDocument/2006/relationships/hyperlink" Target="mailto:rojasapolinario@gmail.com" TargetMode="External"/><Relationship Id="rId123" Type="http://schemas.openxmlformats.org/officeDocument/2006/relationships/hyperlink" Target="mailto:wsilva@teching.com.pe" TargetMode="External"/><Relationship Id="rId144" Type="http://schemas.openxmlformats.org/officeDocument/2006/relationships/hyperlink" Target="mailto:csaldana@teching.com.pe" TargetMode="External"/><Relationship Id="rId90" Type="http://schemas.openxmlformats.org/officeDocument/2006/relationships/hyperlink" Target="mailto:acastillo@teching.com.pe" TargetMode="External"/><Relationship Id="rId165" Type="http://schemas.openxmlformats.org/officeDocument/2006/relationships/hyperlink" Target="mailto:lllanca@teching.com.pe" TargetMode="External"/><Relationship Id="rId27" Type="http://schemas.openxmlformats.org/officeDocument/2006/relationships/hyperlink" Target="mailto:engueljimenez@gmail.com" TargetMode="External"/><Relationship Id="rId48" Type="http://schemas.openxmlformats.org/officeDocument/2006/relationships/hyperlink" Target="mailto:jcarranza@teching.com.pe" TargetMode="External"/><Relationship Id="rId69" Type="http://schemas.openxmlformats.org/officeDocument/2006/relationships/hyperlink" Target="mailto:lifeman1990ros@gmail.com" TargetMode="External"/><Relationship Id="rId113" Type="http://schemas.openxmlformats.org/officeDocument/2006/relationships/hyperlink" Target="mailto:mjulian@teching.com.pe" TargetMode="External"/><Relationship Id="rId134" Type="http://schemas.openxmlformats.org/officeDocument/2006/relationships/hyperlink" Target="mailto:ppena@teching.com.pe" TargetMode="External"/><Relationship Id="rId80" Type="http://schemas.openxmlformats.org/officeDocument/2006/relationships/hyperlink" Target="mailto:valentinoasencios2@gmail.com" TargetMode="External"/><Relationship Id="rId155" Type="http://schemas.openxmlformats.org/officeDocument/2006/relationships/hyperlink" Target="mailto:jmorales@teching.com.pe" TargetMode="External"/><Relationship Id="rId176" Type="http://schemas.microsoft.com/office/2017/10/relationships/threadedComment" Target="../threadedComments/threadedComment3.xml"/><Relationship Id="rId17" Type="http://schemas.openxmlformats.org/officeDocument/2006/relationships/hyperlink" Target="mailto:odarp.13.12@gmail.com" TargetMode="External"/><Relationship Id="rId38" Type="http://schemas.openxmlformats.org/officeDocument/2006/relationships/hyperlink" Target="mailto:lpacherres@teching.com.pe" TargetMode="External"/><Relationship Id="rId59" Type="http://schemas.openxmlformats.org/officeDocument/2006/relationships/hyperlink" Target="mailto:psandoval@teching.com.pe" TargetMode="External"/><Relationship Id="rId103" Type="http://schemas.openxmlformats.org/officeDocument/2006/relationships/hyperlink" Target="mailto:jalcantara@teching.com.pe" TargetMode="External"/><Relationship Id="rId124" Type="http://schemas.openxmlformats.org/officeDocument/2006/relationships/hyperlink" Target="mailto:frank.morales.quispe@gmail.com" TargetMode="External"/><Relationship Id="rId70" Type="http://schemas.openxmlformats.org/officeDocument/2006/relationships/hyperlink" Target="mailto:frank.sanchez.rosas097@gmail.com" TargetMode="External"/><Relationship Id="rId91" Type="http://schemas.openxmlformats.org/officeDocument/2006/relationships/hyperlink" Target="mailto:lcoronel@teching.com.pe" TargetMode="External"/><Relationship Id="rId145" Type="http://schemas.openxmlformats.org/officeDocument/2006/relationships/hyperlink" Target="mailto:cpinedo@teching.com.pe" TargetMode="External"/><Relationship Id="rId166" Type="http://schemas.openxmlformats.org/officeDocument/2006/relationships/hyperlink" Target="mailto:jnaucapoma@teching.com.pe" TargetMode="External"/><Relationship Id="rId1" Type="http://schemas.openxmlformats.org/officeDocument/2006/relationships/hyperlink" Target="mailto:pantasaavedrajoseluis5@gmail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64D35-EFF6-4CDA-815B-5FC525270070}">
  <dimension ref="A1:DO205"/>
  <sheetViews>
    <sheetView zoomScale="80" zoomScaleNormal="80" workbookViewId="0">
      <pane xSplit="4" ySplit="8" topLeftCell="E42" activePane="bottomRight" state="frozen"/>
      <selection pane="topRight" activeCell="E1" sqref="E1"/>
      <selection pane="bottomLeft" activeCell="A9" sqref="A9"/>
      <selection pane="bottomRight" activeCell="D33" sqref="D33"/>
    </sheetView>
  </sheetViews>
  <sheetFormatPr baseColWidth="10" defaultColWidth="11.42578125" defaultRowHeight="15"/>
  <cols>
    <col min="1" max="1" width="13" customWidth="1"/>
    <col min="2" max="2" width="17.85546875" customWidth="1"/>
    <col min="3" max="3" width="14.5703125" customWidth="1"/>
    <col min="4" max="4" width="31.7109375" customWidth="1"/>
    <col min="5" max="5" width="21.7109375" customWidth="1"/>
    <col min="6" max="6" width="21.28515625" customWidth="1"/>
    <col min="7" max="7" width="13" customWidth="1"/>
    <col min="8" max="8" width="11.42578125" customWidth="1"/>
    <col min="9" max="11" width="8.5703125" customWidth="1"/>
    <col min="12" max="13" width="11.42578125" customWidth="1"/>
    <col min="14" max="14" width="46.42578125" customWidth="1"/>
    <col min="15" max="15" width="19.85546875" customWidth="1"/>
    <col min="16" max="16" width="13" customWidth="1"/>
    <col min="17" max="17" width="15.7109375" customWidth="1"/>
    <col min="18" max="19" width="12.140625" customWidth="1"/>
    <col min="20" max="20" width="13" customWidth="1"/>
    <col min="21" max="21" width="16.42578125" customWidth="1"/>
    <col min="22" max="22" width="20.42578125" customWidth="1"/>
    <col min="23" max="23" width="17.42578125" customWidth="1"/>
    <col min="24" max="26" width="11.42578125" customWidth="1"/>
    <col min="27" max="27" width="18.7109375" customWidth="1"/>
    <col min="28" max="28" width="20" style="29" customWidth="1"/>
    <col min="29" max="29" width="41.7109375" style="29" customWidth="1"/>
    <col min="30" max="30" width="32.28515625" customWidth="1"/>
    <col min="31" max="31" width="17" customWidth="1"/>
    <col min="32" max="33" width="15.7109375" customWidth="1"/>
    <col min="34" max="34" width="17" style="41" customWidth="1"/>
    <col min="35" max="35" width="43.42578125" customWidth="1"/>
    <col min="36" max="36" width="11.42578125" customWidth="1"/>
    <col min="37" max="37" width="21.7109375" customWidth="1"/>
    <col min="38" max="38" width="23.85546875" customWidth="1"/>
    <col min="39" max="40" width="11.42578125" customWidth="1"/>
  </cols>
  <sheetData>
    <row r="1" spans="1:119" ht="19.5">
      <c r="A1" s="22" t="s">
        <v>0</v>
      </c>
      <c r="B1" s="2"/>
      <c r="C1" s="4"/>
      <c r="D1" s="4"/>
      <c r="E1" s="4"/>
      <c r="F1" s="4"/>
      <c r="G1" s="1"/>
      <c r="H1" s="2"/>
      <c r="I1" s="2"/>
      <c r="J1" s="2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119">
      <c r="A2" s="2"/>
      <c r="B2" s="2"/>
      <c r="C2" s="4"/>
      <c r="D2" s="4"/>
      <c r="E2" s="4"/>
      <c r="F2" s="4"/>
      <c r="G2" s="1"/>
      <c r="H2" s="2"/>
      <c r="I2" s="2"/>
      <c r="J2" s="2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G2" s="39"/>
    </row>
    <row r="3" spans="1:119">
      <c r="A3" s="17" t="s">
        <v>1</v>
      </c>
      <c r="B3" s="17" t="s">
        <v>2</v>
      </c>
      <c r="C3" s="18"/>
      <c r="D3" s="17" t="s">
        <v>3</v>
      </c>
      <c r="E3" s="31"/>
      <c r="F3" s="31"/>
      <c r="G3" s="19"/>
      <c r="H3" s="19"/>
      <c r="I3" s="19"/>
      <c r="J3" s="19"/>
      <c r="K3" s="19"/>
      <c r="L3" s="20"/>
      <c r="M3" s="20"/>
      <c r="N3" s="21"/>
      <c r="O3" s="21"/>
      <c r="P3" s="21"/>
      <c r="Q3" s="21"/>
      <c r="R3" s="21"/>
      <c r="S3" s="1"/>
      <c r="T3" s="1"/>
      <c r="U3" s="1"/>
      <c r="V3" s="1"/>
      <c r="W3" s="1"/>
      <c r="X3" s="1"/>
      <c r="Y3" s="1"/>
      <c r="Z3" s="1"/>
      <c r="AA3" s="1"/>
      <c r="AG3" s="39"/>
    </row>
    <row r="4" spans="1:119">
      <c r="A4" s="13">
        <v>20600306091</v>
      </c>
      <c r="B4" s="13" t="s">
        <v>4</v>
      </c>
      <c r="C4" s="14"/>
      <c r="D4" s="13" t="s">
        <v>5</v>
      </c>
      <c r="E4" s="15"/>
      <c r="F4" s="15"/>
      <c r="G4" s="15"/>
      <c r="H4" s="15"/>
      <c r="I4" s="15"/>
      <c r="J4" s="15"/>
      <c r="K4" s="15"/>
      <c r="L4" s="16"/>
      <c r="M4" s="16"/>
      <c r="N4" s="15"/>
      <c r="O4" s="15"/>
      <c r="P4" s="15"/>
      <c r="Q4" s="15"/>
      <c r="R4" s="15"/>
      <c r="S4" s="1"/>
      <c r="T4" s="1"/>
      <c r="U4" s="1"/>
      <c r="V4" s="1"/>
      <c r="W4" s="1"/>
      <c r="X4" s="1"/>
      <c r="Y4" s="1"/>
      <c r="Z4" s="1"/>
      <c r="AA4" s="1"/>
      <c r="AG4" s="39"/>
      <c r="AH4" s="42"/>
    </row>
    <row r="5" spans="1:119">
      <c r="A5" s="2"/>
      <c r="B5" s="2"/>
      <c r="C5" s="4"/>
      <c r="D5" s="4"/>
      <c r="E5" s="4"/>
      <c r="F5" s="4"/>
      <c r="G5" s="1"/>
      <c r="H5" s="2"/>
      <c r="I5" s="2"/>
      <c r="J5" s="2"/>
      <c r="K5" s="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119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119" ht="15" customHeight="1">
      <c r="A7" s="5">
        <v>1</v>
      </c>
      <c r="B7" s="6">
        <v>2</v>
      </c>
      <c r="C7" s="6">
        <v>3</v>
      </c>
      <c r="D7" s="6">
        <v>4</v>
      </c>
      <c r="E7" s="6"/>
      <c r="F7" s="6"/>
      <c r="G7" s="7">
        <v>5</v>
      </c>
      <c r="H7" s="6">
        <v>6</v>
      </c>
      <c r="I7" s="6"/>
      <c r="J7" s="6"/>
      <c r="K7" s="6"/>
      <c r="L7" s="6">
        <v>8</v>
      </c>
      <c r="M7" s="6"/>
      <c r="N7" s="6">
        <v>9</v>
      </c>
      <c r="O7" s="6"/>
      <c r="P7" s="6"/>
      <c r="Q7" s="6"/>
      <c r="R7" s="6"/>
      <c r="S7" s="6">
        <v>10</v>
      </c>
      <c r="T7" s="6">
        <v>12</v>
      </c>
      <c r="U7" s="436" t="s">
        <v>6</v>
      </c>
      <c r="V7" s="436"/>
      <c r="W7" s="436"/>
      <c r="X7" s="437"/>
      <c r="Y7" s="6">
        <v>13</v>
      </c>
      <c r="Z7" s="6"/>
      <c r="AA7" s="6"/>
      <c r="AB7" s="6">
        <v>14</v>
      </c>
      <c r="AC7" s="6">
        <v>15</v>
      </c>
      <c r="AD7" s="6">
        <v>16</v>
      </c>
      <c r="AE7" s="6">
        <v>17</v>
      </c>
      <c r="AJ7" s="3"/>
    </row>
    <row r="8" spans="1:119" s="29" customFormat="1" ht="24.6" customHeight="1">
      <c r="A8" s="23" t="s">
        <v>7</v>
      </c>
      <c r="B8" s="23" t="s">
        <v>8</v>
      </c>
      <c r="C8" s="23" t="s">
        <v>9</v>
      </c>
      <c r="D8" s="23" t="s">
        <v>10</v>
      </c>
      <c r="E8" s="23" t="s">
        <v>11</v>
      </c>
      <c r="F8" s="23" t="s">
        <v>12</v>
      </c>
      <c r="G8" s="24" t="s">
        <v>13</v>
      </c>
      <c r="H8" s="27" t="s">
        <v>14</v>
      </c>
      <c r="I8" s="27" t="s">
        <v>15</v>
      </c>
      <c r="J8" s="27" t="s">
        <v>16</v>
      </c>
      <c r="K8" s="27" t="s">
        <v>17</v>
      </c>
      <c r="L8" s="26" t="s">
        <v>18</v>
      </c>
      <c r="M8" s="26" t="s">
        <v>19</v>
      </c>
      <c r="N8" s="26" t="s">
        <v>3</v>
      </c>
      <c r="O8" s="26" t="s">
        <v>20</v>
      </c>
      <c r="P8" s="26" t="s">
        <v>21</v>
      </c>
      <c r="Q8" s="26" t="s">
        <v>22</v>
      </c>
      <c r="R8" s="26" t="s">
        <v>23</v>
      </c>
      <c r="S8" s="23" t="s">
        <v>24</v>
      </c>
      <c r="T8" s="25" t="s">
        <v>25</v>
      </c>
      <c r="U8" s="25" t="s">
        <v>26</v>
      </c>
      <c r="V8" s="25" t="s">
        <v>27</v>
      </c>
      <c r="W8" s="25" t="s">
        <v>28</v>
      </c>
      <c r="X8" s="25" t="s">
        <v>29</v>
      </c>
      <c r="Y8" s="28" t="s">
        <v>30</v>
      </c>
      <c r="Z8" s="28" t="s">
        <v>31</v>
      </c>
      <c r="AA8" s="28" t="s">
        <v>32</v>
      </c>
      <c r="AB8" s="28" t="s">
        <v>33</v>
      </c>
      <c r="AC8" s="28" t="s">
        <v>34</v>
      </c>
      <c r="AD8" s="28" t="s">
        <v>35</v>
      </c>
      <c r="AE8" s="25" t="s">
        <v>36</v>
      </c>
      <c r="AF8" s="25" t="s">
        <v>37</v>
      </c>
      <c r="AG8" s="25" t="s">
        <v>38</v>
      </c>
      <c r="AH8" s="25" t="s">
        <v>39</v>
      </c>
      <c r="AI8" s="25" t="s">
        <v>40</v>
      </c>
      <c r="AJ8" s="25" t="s">
        <v>41</v>
      </c>
      <c r="AK8" s="25" t="s">
        <v>42</v>
      </c>
      <c r="AL8" s="25" t="s">
        <v>43</v>
      </c>
    </row>
    <row r="9" spans="1:119">
      <c r="A9" s="9" t="s">
        <v>44</v>
      </c>
      <c r="B9" s="9" t="s">
        <v>45</v>
      </c>
      <c r="C9" s="9" t="s">
        <v>46</v>
      </c>
      <c r="D9" s="9" t="s">
        <v>47</v>
      </c>
      <c r="E9" s="33" t="s">
        <v>48</v>
      </c>
      <c r="F9" s="9" t="s">
        <v>49</v>
      </c>
      <c r="G9" s="33">
        <v>75942652</v>
      </c>
      <c r="H9" s="10">
        <v>36531</v>
      </c>
      <c r="I9" s="148">
        <f t="shared" ref="I9:I72" ca="1" si="0">+DATEDIF(H9,TODAY(),"Y")</f>
        <v>24</v>
      </c>
      <c r="J9" s="8" t="s">
        <v>50</v>
      </c>
      <c r="K9" s="8" t="s">
        <v>51</v>
      </c>
      <c r="L9" s="8" t="s">
        <v>52</v>
      </c>
      <c r="M9" s="11" t="s">
        <v>53</v>
      </c>
      <c r="N9" s="33"/>
      <c r="O9" s="37"/>
      <c r="P9" s="146"/>
      <c r="Q9" s="146"/>
      <c r="R9" s="146"/>
      <c r="S9" s="8"/>
      <c r="T9" s="10">
        <v>45446</v>
      </c>
      <c r="U9" s="10">
        <v>45447</v>
      </c>
      <c r="V9" s="10">
        <f>IF(U9="RH","RH",IF(U9="Pendiente","Pendiente",EDATE(U9,12)))</f>
        <v>45812</v>
      </c>
      <c r="W9" s="40">
        <f t="shared" ref="W9:W72" ca="1" si="1">IF(U9="RH","RH",IF(U9="Pendiente","Pendiente",V9-TODAY()))</f>
        <v>211</v>
      </c>
      <c r="X9" s="10" t="str">
        <f t="shared" ref="X9:X72" ca="1" si="2">IF(W9&lt;30,"Por Vencer",IF(W9="RH","RH",IF(W9="Pendiente","Pendiente","Vigente")))</f>
        <v>Vigente</v>
      </c>
      <c r="Y9" s="12">
        <v>2000</v>
      </c>
      <c r="Z9" s="12"/>
      <c r="AA9" s="38" t="s">
        <v>54</v>
      </c>
      <c r="AB9" s="199"/>
      <c r="AC9" s="199"/>
      <c r="AD9" s="10" t="s">
        <v>55</v>
      </c>
      <c r="AE9" s="8" t="s">
        <v>56</v>
      </c>
      <c r="AF9" s="213">
        <v>45903</v>
      </c>
      <c r="AG9" s="40" t="s">
        <v>57</v>
      </c>
      <c r="AH9" s="43"/>
      <c r="AI9" s="134" t="s">
        <v>58</v>
      </c>
      <c r="AJ9" s="8"/>
      <c r="AK9" s="8"/>
      <c r="AL9" s="10"/>
    </row>
    <row r="10" spans="1:119">
      <c r="A10" s="9" t="s">
        <v>59</v>
      </c>
      <c r="B10" s="9" t="s">
        <v>60</v>
      </c>
      <c r="C10" s="9" t="s">
        <v>61</v>
      </c>
      <c r="D10" s="9" t="s">
        <v>62</v>
      </c>
      <c r="E10" s="33" t="s">
        <v>63</v>
      </c>
      <c r="F10" s="9" t="s">
        <v>49</v>
      </c>
      <c r="G10" s="33" t="s">
        <v>64</v>
      </c>
      <c r="H10" s="10">
        <v>34235</v>
      </c>
      <c r="I10" s="9">
        <f t="shared" ca="1" si="0"/>
        <v>31</v>
      </c>
      <c r="J10" s="11" t="s">
        <v>50</v>
      </c>
      <c r="K10" s="11" t="s">
        <v>51</v>
      </c>
      <c r="L10" s="11" t="s">
        <v>52</v>
      </c>
      <c r="M10" s="11" t="s">
        <v>65</v>
      </c>
      <c r="N10" s="33" t="s">
        <v>66</v>
      </c>
      <c r="O10" s="9" t="s">
        <v>67</v>
      </c>
      <c r="P10" s="9" t="s">
        <v>68</v>
      </c>
      <c r="Q10" s="9" t="s">
        <v>68</v>
      </c>
      <c r="R10" s="9" t="s">
        <v>69</v>
      </c>
      <c r="S10" s="11" t="s">
        <v>69</v>
      </c>
      <c r="T10" s="10">
        <v>45222</v>
      </c>
      <c r="U10" s="10">
        <v>45217</v>
      </c>
      <c r="V10" s="10">
        <f>IF(U10="RH","RH",IF(U10="Pendiente","Pendiente",EDATE(U10,12)))</f>
        <v>45583</v>
      </c>
      <c r="W10" s="40">
        <f t="shared" ca="1" si="1"/>
        <v>-18</v>
      </c>
      <c r="X10" s="10" t="str">
        <f t="shared" ca="1" si="2"/>
        <v>Por Vencer</v>
      </c>
      <c r="Y10" s="12">
        <v>1500</v>
      </c>
      <c r="Z10" s="12"/>
      <c r="AA10" s="38" t="s">
        <v>54</v>
      </c>
      <c r="AB10" s="10" t="s">
        <v>70</v>
      </c>
      <c r="AC10" s="10" t="s">
        <v>71</v>
      </c>
      <c r="AD10" s="10" t="s">
        <v>55</v>
      </c>
      <c r="AE10" s="10" t="s">
        <v>72</v>
      </c>
      <c r="AF10" s="10">
        <v>45527</v>
      </c>
      <c r="AG10" s="40" t="str">
        <f ca="1">IF(AF10-TODAY() =0,"Vencido",IF(AF10-TODAY() &lt; 0,"Vencido",IF(AF10-TODAY() &gt;30,"Vigente","Por Vencer")))</f>
        <v>Vencido</v>
      </c>
      <c r="AH10" s="43">
        <f ca="1">+DATEDIF(T10,TODAY(),"Y")</f>
        <v>1</v>
      </c>
      <c r="AI10" s="134" t="s">
        <v>73</v>
      </c>
      <c r="AJ10" s="10"/>
      <c r="AK10" s="10"/>
      <c r="AL10" s="10"/>
    </row>
    <row r="11" spans="1:119">
      <c r="A11" s="9" t="s">
        <v>74</v>
      </c>
      <c r="B11" s="9" t="s">
        <v>75</v>
      </c>
      <c r="C11" s="9" t="s">
        <v>76</v>
      </c>
      <c r="D11" s="9" t="s">
        <v>77</v>
      </c>
      <c r="E11" s="11" t="s">
        <v>78</v>
      </c>
      <c r="F11" s="9" t="s">
        <v>79</v>
      </c>
      <c r="G11" s="33" t="s">
        <v>80</v>
      </c>
      <c r="H11" s="10">
        <v>34742</v>
      </c>
      <c r="I11" s="9">
        <f t="shared" ca="1" si="0"/>
        <v>29</v>
      </c>
      <c r="J11" s="11" t="s">
        <v>50</v>
      </c>
      <c r="K11" s="11" t="s">
        <v>51</v>
      </c>
      <c r="L11" s="11" t="s">
        <v>81</v>
      </c>
      <c r="M11" s="11" t="s">
        <v>82</v>
      </c>
      <c r="N11" s="33" t="s">
        <v>83</v>
      </c>
      <c r="O11" s="9" t="s">
        <v>84</v>
      </c>
      <c r="P11" s="9" t="s">
        <v>68</v>
      </c>
      <c r="Q11" s="9" t="s">
        <v>68</v>
      </c>
      <c r="R11" s="9" t="s">
        <v>24</v>
      </c>
      <c r="S11" s="11" t="s">
        <v>85</v>
      </c>
      <c r="T11" s="10">
        <v>43435</v>
      </c>
      <c r="U11" s="10">
        <v>45430</v>
      </c>
      <c r="V11" s="10">
        <f>IF(U11="RH","RH",IF(U11="Pendiente","Pendiente",EDATE(U11,24)))</f>
        <v>46160</v>
      </c>
      <c r="W11" s="40">
        <f t="shared" ca="1" si="1"/>
        <v>559</v>
      </c>
      <c r="X11" s="10" t="str">
        <f t="shared" ca="1" si="2"/>
        <v>Vigente</v>
      </c>
      <c r="Y11" s="38">
        <v>2500</v>
      </c>
      <c r="Z11" s="38"/>
      <c r="AA11" s="38" t="s">
        <v>54</v>
      </c>
      <c r="AB11" s="10" t="s">
        <v>86</v>
      </c>
      <c r="AC11" s="10" t="s">
        <v>87</v>
      </c>
      <c r="AD11" s="10" t="s">
        <v>88</v>
      </c>
      <c r="AE11" s="10" t="s">
        <v>72</v>
      </c>
      <c r="AF11" s="10" t="s">
        <v>89</v>
      </c>
      <c r="AG11" s="40" t="s">
        <v>57</v>
      </c>
      <c r="AH11" s="43">
        <f ca="1">+DATEDIF(T11,TODAY(),"Y")</f>
        <v>5</v>
      </c>
      <c r="AI11" s="134" t="s">
        <v>90</v>
      </c>
      <c r="AJ11" s="10"/>
      <c r="AK11" s="10"/>
      <c r="AL11" s="10"/>
    </row>
    <row r="12" spans="1:119" s="126" customFormat="1">
      <c r="A12" s="9" t="s">
        <v>91</v>
      </c>
      <c r="B12" s="9" t="s">
        <v>92</v>
      </c>
      <c r="C12" s="9" t="s">
        <v>93</v>
      </c>
      <c r="D12" s="9" t="s">
        <v>94</v>
      </c>
      <c r="E12" s="33" t="s">
        <v>63</v>
      </c>
      <c r="F12" s="9" t="s">
        <v>49</v>
      </c>
      <c r="G12" s="33">
        <v>43769553</v>
      </c>
      <c r="H12" s="10">
        <v>31678</v>
      </c>
      <c r="I12" s="9">
        <f t="shared" ca="1" si="0"/>
        <v>38</v>
      </c>
      <c r="J12" s="11" t="s">
        <v>50</v>
      </c>
      <c r="K12" s="11" t="s">
        <v>51</v>
      </c>
      <c r="L12" s="11" t="s">
        <v>52</v>
      </c>
      <c r="M12" s="11" t="s">
        <v>95</v>
      </c>
      <c r="N12" s="33" t="s">
        <v>96</v>
      </c>
      <c r="O12" s="9" t="s">
        <v>97</v>
      </c>
      <c r="P12" s="9" t="s">
        <v>68</v>
      </c>
      <c r="Q12" s="9" t="s">
        <v>68</v>
      </c>
      <c r="R12" s="9" t="s">
        <v>24</v>
      </c>
      <c r="S12" s="11" t="s">
        <v>98</v>
      </c>
      <c r="T12" s="10">
        <v>45108</v>
      </c>
      <c r="U12" s="10">
        <v>45493</v>
      </c>
      <c r="V12" s="10">
        <f>IF(U12="RH","RH",IF(U12="Pendiente","Pendiente",EDATE(U12,12)))</f>
        <v>45858</v>
      </c>
      <c r="W12" s="40">
        <f t="shared" ca="1" si="1"/>
        <v>257</v>
      </c>
      <c r="X12" s="10" t="str">
        <f t="shared" ca="1" si="2"/>
        <v>Vigente</v>
      </c>
      <c r="Y12" s="12">
        <v>1600</v>
      </c>
      <c r="Z12" s="12"/>
      <c r="AA12" s="38" t="s">
        <v>99</v>
      </c>
      <c r="AB12" s="10" t="s">
        <v>100</v>
      </c>
      <c r="AC12" s="10" t="s">
        <v>101</v>
      </c>
      <c r="AD12" s="10" t="s">
        <v>55</v>
      </c>
      <c r="AE12" s="10" t="s">
        <v>72</v>
      </c>
      <c r="AF12" s="10">
        <v>45657</v>
      </c>
      <c r="AG12" s="40" t="str">
        <f ca="1">IF(AF12-TODAY() =0,"Vencido",IF(AF12-TODAY() &lt; 0,"Vencido",IF(AF12-TODAY() &gt;30,"Vigente","Por Vencer")))</f>
        <v>Vigente</v>
      </c>
      <c r="AH12" s="43">
        <f ca="1">+DATEDIF(T12,TODAY(),"Y")</f>
        <v>1</v>
      </c>
      <c r="AI12" s="135" t="s">
        <v>102</v>
      </c>
      <c r="AJ12" s="10"/>
      <c r="AK12" s="10"/>
      <c r="AL12" s="33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</row>
    <row r="13" spans="1:119">
      <c r="A13" s="9" t="s">
        <v>103</v>
      </c>
      <c r="B13" s="9" t="s">
        <v>104</v>
      </c>
      <c r="C13" s="9" t="s">
        <v>105</v>
      </c>
      <c r="D13" s="9" t="s">
        <v>94</v>
      </c>
      <c r="E13" s="9" t="s">
        <v>63</v>
      </c>
      <c r="F13" s="9" t="s">
        <v>106</v>
      </c>
      <c r="G13" s="33">
        <v>73380230</v>
      </c>
      <c r="H13" s="10">
        <v>36782</v>
      </c>
      <c r="I13" s="9">
        <f t="shared" ca="1" si="0"/>
        <v>24</v>
      </c>
      <c r="J13" s="11" t="s">
        <v>50</v>
      </c>
      <c r="K13" s="11" t="s">
        <v>51</v>
      </c>
      <c r="L13" s="11" t="s">
        <v>52</v>
      </c>
      <c r="M13" s="8" t="s">
        <v>107</v>
      </c>
      <c r="N13" s="37" t="s">
        <v>108</v>
      </c>
      <c r="O13" s="37" t="s">
        <v>109</v>
      </c>
      <c r="P13" s="146" t="s">
        <v>110</v>
      </c>
      <c r="Q13" s="146" t="s">
        <v>68</v>
      </c>
      <c r="R13" s="146" t="s">
        <v>24</v>
      </c>
      <c r="S13" s="8" t="s">
        <v>111</v>
      </c>
      <c r="T13" s="10">
        <v>44998</v>
      </c>
      <c r="U13" s="10">
        <v>44996</v>
      </c>
      <c r="V13" s="10">
        <f>IF(U13="RH","RH",IF(U13="Pendiente","Pendiente",EDATE(U13,24)))</f>
        <v>45727</v>
      </c>
      <c r="W13" s="40">
        <f t="shared" ca="1" si="1"/>
        <v>126</v>
      </c>
      <c r="X13" s="10" t="str">
        <f t="shared" ca="1" si="2"/>
        <v>Vigente</v>
      </c>
      <c r="Y13" s="38">
        <v>1800</v>
      </c>
      <c r="Z13" s="38"/>
      <c r="AA13" s="38" t="s">
        <v>99</v>
      </c>
      <c r="AB13" s="10" t="s">
        <v>86</v>
      </c>
      <c r="AC13" s="8" t="s">
        <v>112</v>
      </c>
      <c r="AD13" s="8" t="s">
        <v>55</v>
      </c>
      <c r="AE13" s="8" t="s">
        <v>56</v>
      </c>
      <c r="AF13" s="10">
        <v>45562</v>
      </c>
      <c r="AG13" s="40" t="str">
        <f ca="1">IF(AF13-TODAY() =0,"Vencido",IF(AF13-TODAY() &lt; 0,"Vencido",IF(AF13-TODAY() &gt;30,"Vigente","Por Vencer")))</f>
        <v>Vencido</v>
      </c>
      <c r="AH13" s="43">
        <f ca="1">+DATEDIF(T13,TODAY(),"Y")</f>
        <v>1</v>
      </c>
      <c r="AI13" s="149" t="s">
        <v>113</v>
      </c>
      <c r="AJ13" s="8"/>
      <c r="AK13" s="8" t="s">
        <v>114</v>
      </c>
      <c r="AL13" s="10"/>
    </row>
    <row r="14" spans="1:119">
      <c r="A14" s="9" t="s">
        <v>115</v>
      </c>
      <c r="B14" s="9" t="s">
        <v>116</v>
      </c>
      <c r="C14" s="9" t="s">
        <v>117</v>
      </c>
      <c r="D14" s="9" t="s">
        <v>94</v>
      </c>
      <c r="E14" s="215" t="s">
        <v>63</v>
      </c>
      <c r="F14" s="215" t="s">
        <v>106</v>
      </c>
      <c r="G14" s="211">
        <v>46654814</v>
      </c>
      <c r="H14" s="213">
        <v>33103</v>
      </c>
      <c r="I14" s="9">
        <f t="shared" ca="1" si="0"/>
        <v>34</v>
      </c>
      <c r="J14" s="11" t="s">
        <v>50</v>
      </c>
      <c r="K14" s="11" t="s">
        <v>51</v>
      </c>
      <c r="L14" s="11" t="s">
        <v>52</v>
      </c>
      <c r="M14" s="8" t="s">
        <v>118</v>
      </c>
      <c r="N14" s="37" t="s">
        <v>119</v>
      </c>
      <c r="O14" s="8"/>
      <c r="P14" s="146"/>
      <c r="Q14" s="146"/>
      <c r="R14" s="146" t="s">
        <v>24</v>
      </c>
      <c r="S14" s="8" t="s">
        <v>120</v>
      </c>
      <c r="T14" s="10">
        <v>45436</v>
      </c>
      <c r="U14" s="10">
        <v>45486</v>
      </c>
      <c r="V14" s="10">
        <f>IF(U14="RH","RH",IF(U14="Pendiente","Pendiente",EDATE(U14,12)))</f>
        <v>45851</v>
      </c>
      <c r="W14" s="40">
        <f t="shared" ca="1" si="1"/>
        <v>250</v>
      </c>
      <c r="X14" s="10" t="str">
        <f t="shared" ca="1" si="2"/>
        <v>Vigente</v>
      </c>
      <c r="Y14" s="12">
        <v>2400</v>
      </c>
      <c r="Z14" s="12"/>
      <c r="AA14" s="38" t="s">
        <v>54</v>
      </c>
      <c r="AB14" s="8" t="s">
        <v>100</v>
      </c>
      <c r="AC14" s="10" t="s">
        <v>121</v>
      </c>
      <c r="AD14" s="10" t="s">
        <v>55</v>
      </c>
      <c r="AE14" s="10" t="s">
        <v>72</v>
      </c>
      <c r="AF14" s="10">
        <v>45559</v>
      </c>
      <c r="AG14" s="8" t="str">
        <f ca="1">IF(AF14-TODAY() =0,"Vencido",IF(AF14-TODAY() &lt; 0,"Vencido",IF(AF14-TODAY() &gt;30,"Vigente","Por Vencer")))</f>
        <v>Vencido</v>
      </c>
      <c r="AH14" s="8"/>
      <c r="AI14" s="149" t="s">
        <v>122</v>
      </c>
      <c r="AJ14" s="8"/>
      <c r="AK14" s="8"/>
      <c r="AL14" s="10"/>
    </row>
    <row r="15" spans="1:119">
      <c r="A15" s="9" t="s">
        <v>123</v>
      </c>
      <c r="B15" s="9" t="s">
        <v>124</v>
      </c>
      <c r="C15" s="9" t="s">
        <v>125</v>
      </c>
      <c r="D15" s="9" t="s">
        <v>126</v>
      </c>
      <c r="E15" s="232" t="s">
        <v>48</v>
      </c>
      <c r="F15" s="9" t="s">
        <v>49</v>
      </c>
      <c r="G15" s="33">
        <v>40989866</v>
      </c>
      <c r="H15" s="10">
        <v>29759</v>
      </c>
      <c r="I15" s="9">
        <f t="shared" ca="1" si="0"/>
        <v>43</v>
      </c>
      <c r="J15" s="11" t="s">
        <v>50</v>
      </c>
      <c r="K15" s="11" t="s">
        <v>51</v>
      </c>
      <c r="L15" s="11" t="s">
        <v>127</v>
      </c>
      <c r="M15" s="11" t="s">
        <v>128</v>
      </c>
      <c r="N15" s="33"/>
      <c r="O15" s="37"/>
      <c r="P15" s="146"/>
      <c r="Q15" s="146"/>
      <c r="R15" s="146"/>
      <c r="S15" s="8"/>
      <c r="T15" s="10">
        <v>45460</v>
      </c>
      <c r="U15" s="10">
        <v>45457</v>
      </c>
      <c r="V15" s="10">
        <f>IF(U15="RH","RH",IF(U15="Pendiente","Pendiente",EDATE(U15,12)))</f>
        <v>45822</v>
      </c>
      <c r="W15" s="40">
        <f t="shared" ca="1" si="1"/>
        <v>221</v>
      </c>
      <c r="X15" s="10" t="str">
        <f t="shared" ca="1" si="2"/>
        <v>Vigente</v>
      </c>
      <c r="Y15" s="12">
        <v>1500</v>
      </c>
      <c r="Z15" s="12"/>
      <c r="AA15" s="38" t="s">
        <v>54</v>
      </c>
      <c r="AB15" s="199"/>
      <c r="AC15" s="199"/>
      <c r="AD15" s="10" t="s">
        <v>55</v>
      </c>
      <c r="AE15" s="8"/>
      <c r="AF15" s="213">
        <v>45917</v>
      </c>
      <c r="AG15" s="40" t="str">
        <f ca="1">IF(AF15-TODAY() =0,"Vencido",IF(AF15-TODAY() &lt; 0,"Vencido",IF(AF15-TODAY() &gt;30,"Vigente","Por Vencer")))</f>
        <v>Vigente</v>
      </c>
      <c r="AH15" s="43"/>
      <c r="AI15" s="134" t="s">
        <v>129</v>
      </c>
      <c r="AJ15" s="8"/>
      <c r="AK15" s="8"/>
      <c r="AL15" s="10"/>
    </row>
    <row r="16" spans="1:119" s="144" customFormat="1">
      <c r="A16" s="9" t="s">
        <v>130</v>
      </c>
      <c r="B16" s="9" t="s">
        <v>131</v>
      </c>
      <c r="C16" s="9" t="s">
        <v>132</v>
      </c>
      <c r="D16" s="9" t="s">
        <v>133</v>
      </c>
      <c r="E16" s="9" t="s">
        <v>63</v>
      </c>
      <c r="F16" s="9" t="s">
        <v>49</v>
      </c>
      <c r="G16" s="33" t="s">
        <v>134</v>
      </c>
      <c r="H16" s="10">
        <v>35106</v>
      </c>
      <c r="I16" s="9">
        <f t="shared" ca="1" si="0"/>
        <v>28</v>
      </c>
      <c r="J16" s="11" t="s">
        <v>50</v>
      </c>
      <c r="K16" s="11" t="s">
        <v>51</v>
      </c>
      <c r="L16" s="11" t="s">
        <v>52</v>
      </c>
      <c r="M16" s="11" t="s">
        <v>135</v>
      </c>
      <c r="N16" s="33" t="s">
        <v>136</v>
      </c>
      <c r="O16" s="9" t="s">
        <v>137</v>
      </c>
      <c r="P16" s="9" t="s">
        <v>137</v>
      </c>
      <c r="Q16" s="9" t="s">
        <v>137</v>
      </c>
      <c r="R16" s="9" t="s">
        <v>24</v>
      </c>
      <c r="S16" s="11" t="s">
        <v>85</v>
      </c>
      <c r="T16" s="10">
        <v>45222</v>
      </c>
      <c r="U16" s="10">
        <v>45217</v>
      </c>
      <c r="V16" s="10">
        <f>IF(U16="RH","RH",IF(U16="Pendiente","Pendiente",EDATE(U16,12)))</f>
        <v>45583</v>
      </c>
      <c r="W16" s="40">
        <f t="shared" ca="1" si="1"/>
        <v>-18</v>
      </c>
      <c r="X16" s="10" t="str">
        <f t="shared" ca="1" si="2"/>
        <v>Por Vencer</v>
      </c>
      <c r="Y16" s="12">
        <v>1700</v>
      </c>
      <c r="Z16" s="12"/>
      <c r="AA16" s="38" t="s">
        <v>54</v>
      </c>
      <c r="AB16" s="10" t="s">
        <v>138</v>
      </c>
      <c r="AC16" s="10" t="s">
        <v>139</v>
      </c>
      <c r="AD16" s="10" t="s">
        <v>55</v>
      </c>
      <c r="AE16" s="10" t="s">
        <v>72</v>
      </c>
      <c r="AF16" s="10">
        <v>45527</v>
      </c>
      <c r="AG16" s="40" t="str">
        <f t="shared" ref="AG16:AG23" ca="1" si="3">IF(AF16-TODAY() =0,"Vencido",IF(AF16-TODAY() &lt; 0,"Vencido",IF(AF16-TODAY() &gt;30,"Vigente","Por Vencer")))</f>
        <v>Vencido</v>
      </c>
      <c r="AH16" s="43">
        <f t="shared" ref="AH16:AH35" ca="1" si="4">+DATEDIF(T16,TODAY(),"Y")</f>
        <v>1</v>
      </c>
      <c r="AI16" s="134" t="s">
        <v>140</v>
      </c>
      <c r="AJ16" s="10"/>
      <c r="AK16" s="10"/>
      <c r="AL16" s="10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</row>
    <row r="17" spans="1:115">
      <c r="A17" s="9" t="s">
        <v>141</v>
      </c>
      <c r="B17" s="9" t="s">
        <v>142</v>
      </c>
      <c r="C17" s="9" t="s">
        <v>143</v>
      </c>
      <c r="D17" s="9" t="s">
        <v>144</v>
      </c>
      <c r="E17" s="9" t="s">
        <v>63</v>
      </c>
      <c r="F17" s="9" t="s">
        <v>106</v>
      </c>
      <c r="G17" s="33" t="s">
        <v>145</v>
      </c>
      <c r="H17" s="10">
        <v>33194</v>
      </c>
      <c r="I17" s="9">
        <f t="shared" ca="1" si="0"/>
        <v>33</v>
      </c>
      <c r="J17" s="11" t="s">
        <v>50</v>
      </c>
      <c r="K17" s="11" t="s">
        <v>51</v>
      </c>
      <c r="L17" s="11" t="s">
        <v>52</v>
      </c>
      <c r="M17" s="11" t="s">
        <v>146</v>
      </c>
      <c r="N17" s="33" t="s">
        <v>147</v>
      </c>
      <c r="O17" s="9" t="s">
        <v>97</v>
      </c>
      <c r="P17" s="9" t="s">
        <v>68</v>
      </c>
      <c r="Q17" s="9" t="s">
        <v>68</v>
      </c>
      <c r="R17" s="9" t="s">
        <v>24</v>
      </c>
      <c r="S17" s="11" t="s">
        <v>120</v>
      </c>
      <c r="T17" s="10">
        <v>45089</v>
      </c>
      <c r="U17" s="10">
        <v>45101</v>
      </c>
      <c r="V17" s="10">
        <f>IF(U17="RH","RH",IF(U17="Pendiente","Pendiente",EDATE(U17,24)))</f>
        <v>45832</v>
      </c>
      <c r="W17" s="40">
        <f t="shared" ca="1" si="1"/>
        <v>231</v>
      </c>
      <c r="X17" s="10" t="str">
        <f t="shared" ca="1" si="2"/>
        <v>Vigente</v>
      </c>
      <c r="Y17" s="12">
        <v>1500</v>
      </c>
      <c r="Z17" s="12"/>
      <c r="AA17" s="203" t="s">
        <v>99</v>
      </c>
      <c r="AB17" s="204" t="s">
        <v>100</v>
      </c>
      <c r="AC17" s="204" t="s">
        <v>121</v>
      </c>
      <c r="AD17" s="10" t="s">
        <v>55</v>
      </c>
      <c r="AE17" s="10" t="s">
        <v>148</v>
      </c>
      <c r="AF17" s="10">
        <v>45638</v>
      </c>
      <c r="AG17" s="40" t="str">
        <f t="shared" ca="1" si="3"/>
        <v>Vigente</v>
      </c>
      <c r="AH17" s="43">
        <f ca="1">+DATEDIF(T17,TODAY(),"Y")</f>
        <v>1</v>
      </c>
      <c r="AI17" s="135" t="s">
        <v>149</v>
      </c>
      <c r="AJ17" s="10"/>
      <c r="AK17" s="10"/>
      <c r="AL17" s="10"/>
    </row>
    <row r="18" spans="1:115">
      <c r="A18" s="9" t="s">
        <v>150</v>
      </c>
      <c r="B18" s="9" t="s">
        <v>151</v>
      </c>
      <c r="C18" s="9" t="s">
        <v>152</v>
      </c>
      <c r="D18" s="9" t="s">
        <v>153</v>
      </c>
      <c r="E18" s="9" t="s">
        <v>78</v>
      </c>
      <c r="F18" s="9" t="s">
        <v>79</v>
      </c>
      <c r="G18" s="33" t="s">
        <v>154</v>
      </c>
      <c r="H18" s="10">
        <v>35816</v>
      </c>
      <c r="I18" s="9">
        <f t="shared" ca="1" si="0"/>
        <v>26</v>
      </c>
      <c r="J18" s="11" t="s">
        <v>50</v>
      </c>
      <c r="K18" s="11" t="s">
        <v>51</v>
      </c>
      <c r="L18" s="11" t="s">
        <v>52</v>
      </c>
      <c r="M18" s="11" t="s">
        <v>155</v>
      </c>
      <c r="N18" s="33" t="s">
        <v>156</v>
      </c>
      <c r="O18" s="9" t="s">
        <v>157</v>
      </c>
      <c r="P18" s="9" t="s">
        <v>68</v>
      </c>
      <c r="Q18" s="9" t="s">
        <v>68</v>
      </c>
      <c r="R18" s="9" t="s">
        <v>69</v>
      </c>
      <c r="S18" s="11" t="s">
        <v>69</v>
      </c>
      <c r="T18" s="10">
        <v>44927</v>
      </c>
      <c r="U18" s="10">
        <v>44933</v>
      </c>
      <c r="V18" s="10">
        <f>IF(U18="RH","RH",IF(U18="Pendiente","Pendiente",EDATE(U18,24)))</f>
        <v>45664</v>
      </c>
      <c r="W18" s="40">
        <f t="shared" ca="1" si="1"/>
        <v>63</v>
      </c>
      <c r="X18" s="10" t="str">
        <f t="shared" ca="1" si="2"/>
        <v>Vigente</v>
      </c>
      <c r="Y18" s="12">
        <v>1800</v>
      </c>
      <c r="Z18" s="12"/>
      <c r="AA18" s="38" t="s">
        <v>54</v>
      </c>
      <c r="AB18" s="10" t="s">
        <v>138</v>
      </c>
      <c r="AC18" s="10" t="s">
        <v>158</v>
      </c>
      <c r="AD18" s="10" t="s">
        <v>55</v>
      </c>
      <c r="AE18" s="8" t="s">
        <v>56</v>
      </c>
      <c r="AF18" s="10">
        <v>45626</v>
      </c>
      <c r="AG18" s="40" t="str">
        <f t="shared" ca="1" si="3"/>
        <v>Por Vencer</v>
      </c>
      <c r="AH18" s="43">
        <f t="shared" ca="1" si="4"/>
        <v>1</v>
      </c>
      <c r="AI18" s="134" t="s">
        <v>159</v>
      </c>
      <c r="AJ18" s="10"/>
      <c r="AK18" s="10"/>
      <c r="AL18" s="33"/>
    </row>
    <row r="19" spans="1:115">
      <c r="A19" s="9" t="s">
        <v>160</v>
      </c>
      <c r="B19" s="9" t="s">
        <v>161</v>
      </c>
      <c r="C19" s="9" t="s">
        <v>162</v>
      </c>
      <c r="D19" s="9" t="s">
        <v>163</v>
      </c>
      <c r="E19" s="9" t="s">
        <v>63</v>
      </c>
      <c r="F19" s="9" t="s">
        <v>49</v>
      </c>
      <c r="G19" s="33" t="s">
        <v>164</v>
      </c>
      <c r="H19" s="10">
        <v>28679</v>
      </c>
      <c r="I19" s="9">
        <f t="shared" ca="1" si="0"/>
        <v>46</v>
      </c>
      <c r="J19" s="11" t="s">
        <v>50</v>
      </c>
      <c r="K19" s="11" t="s">
        <v>165</v>
      </c>
      <c r="L19" s="11" t="s">
        <v>127</v>
      </c>
      <c r="M19" s="8" t="s">
        <v>166</v>
      </c>
      <c r="N19" s="37" t="s">
        <v>167</v>
      </c>
      <c r="O19" s="37" t="s">
        <v>84</v>
      </c>
      <c r="P19" s="146" t="s">
        <v>68</v>
      </c>
      <c r="Q19" s="146" t="s">
        <v>68</v>
      </c>
      <c r="R19" s="146" t="s">
        <v>24</v>
      </c>
      <c r="S19" s="8" t="s">
        <v>111</v>
      </c>
      <c r="T19" s="10">
        <v>45306</v>
      </c>
      <c r="U19" s="10">
        <v>45301</v>
      </c>
      <c r="V19" s="10">
        <f>IF(U19="RH","RH",IF(U19="Pendiente","Pendiente",EDATE(U19,12)))</f>
        <v>45667</v>
      </c>
      <c r="W19" s="40">
        <f t="shared" ca="1" si="1"/>
        <v>66</v>
      </c>
      <c r="X19" s="8" t="str">
        <f t="shared" ca="1" si="2"/>
        <v>Vigente</v>
      </c>
      <c r="Y19" s="12">
        <v>1600</v>
      </c>
      <c r="Z19" s="12"/>
      <c r="AA19" s="38" t="s">
        <v>54</v>
      </c>
      <c r="AB19" s="10" t="s">
        <v>70</v>
      </c>
      <c r="AC19" s="8" t="s">
        <v>168</v>
      </c>
      <c r="AD19" s="8" t="s">
        <v>55</v>
      </c>
      <c r="AE19" s="8" t="s">
        <v>56</v>
      </c>
      <c r="AF19" s="10">
        <v>45855</v>
      </c>
      <c r="AG19" s="8" t="str">
        <f t="shared" ca="1" si="3"/>
        <v>Vigente</v>
      </c>
      <c r="AH19" s="43">
        <f t="shared" ca="1" si="4"/>
        <v>0</v>
      </c>
      <c r="AI19" s="149" t="s">
        <v>169</v>
      </c>
      <c r="AJ19" s="8"/>
      <c r="AK19" s="8"/>
      <c r="AL19" s="10"/>
    </row>
    <row r="20" spans="1:115">
      <c r="A20" s="9" t="s">
        <v>170</v>
      </c>
      <c r="B20" s="9" t="s">
        <v>171</v>
      </c>
      <c r="C20" s="9" t="s">
        <v>172</v>
      </c>
      <c r="D20" s="9" t="s">
        <v>173</v>
      </c>
      <c r="E20" s="9" t="s">
        <v>78</v>
      </c>
      <c r="F20" s="9" t="s">
        <v>79</v>
      </c>
      <c r="G20" s="33">
        <v>77871862</v>
      </c>
      <c r="H20" s="10">
        <v>34656</v>
      </c>
      <c r="I20" s="9">
        <f t="shared" ca="1" si="0"/>
        <v>29</v>
      </c>
      <c r="J20" s="11" t="s">
        <v>174</v>
      </c>
      <c r="K20" s="11" t="s">
        <v>175</v>
      </c>
      <c r="L20" s="11" t="s">
        <v>127</v>
      </c>
      <c r="M20" s="11" t="s">
        <v>176</v>
      </c>
      <c r="N20" s="33" t="s">
        <v>177</v>
      </c>
      <c r="O20" s="37" t="s">
        <v>137</v>
      </c>
      <c r="P20" s="146" t="s">
        <v>137</v>
      </c>
      <c r="Q20" s="146" t="s">
        <v>137</v>
      </c>
      <c r="R20" s="146" t="s">
        <v>24</v>
      </c>
      <c r="S20" s="11" t="s">
        <v>120</v>
      </c>
      <c r="T20" s="10">
        <v>45327</v>
      </c>
      <c r="U20" s="10">
        <v>45430</v>
      </c>
      <c r="V20" s="10">
        <f>IF(U20="RH","RH",IF(U20="Pendiente","Pendiente",EDATE(U20,24)))</f>
        <v>46160</v>
      </c>
      <c r="W20" s="40">
        <f t="shared" ca="1" si="1"/>
        <v>559</v>
      </c>
      <c r="X20" s="10" t="str">
        <f t="shared" ca="1" si="2"/>
        <v>Vigente</v>
      </c>
      <c r="Y20" s="12">
        <v>1300</v>
      </c>
      <c r="Z20" s="12"/>
      <c r="AA20" s="38" t="s">
        <v>54</v>
      </c>
      <c r="AB20" s="10" t="s">
        <v>70</v>
      </c>
      <c r="AC20" s="8" t="s">
        <v>178</v>
      </c>
      <c r="AD20" s="10" t="s">
        <v>55</v>
      </c>
      <c r="AE20" s="8" t="s">
        <v>56</v>
      </c>
      <c r="AF20" s="10">
        <v>45597</v>
      </c>
      <c r="AG20" s="40" t="str">
        <f t="shared" ca="1" si="3"/>
        <v>Vencido</v>
      </c>
      <c r="AH20" s="43">
        <f t="shared" ca="1" si="4"/>
        <v>0</v>
      </c>
      <c r="AI20" s="136" t="s">
        <v>179</v>
      </c>
      <c r="AJ20" s="8"/>
      <c r="AK20" s="10"/>
      <c r="AL20" s="10"/>
    </row>
    <row r="21" spans="1:115">
      <c r="A21" s="9" t="s">
        <v>180</v>
      </c>
      <c r="B21" s="9" t="s">
        <v>181</v>
      </c>
      <c r="C21" s="9" t="s">
        <v>182</v>
      </c>
      <c r="D21" s="9" t="s">
        <v>62</v>
      </c>
      <c r="E21" s="9" t="s">
        <v>63</v>
      </c>
      <c r="F21" s="9" t="s">
        <v>49</v>
      </c>
      <c r="G21" s="33" t="s">
        <v>183</v>
      </c>
      <c r="H21" s="10">
        <v>37780</v>
      </c>
      <c r="I21" s="9">
        <f t="shared" ca="1" si="0"/>
        <v>21</v>
      </c>
      <c r="J21" s="11" t="s">
        <v>50</v>
      </c>
      <c r="K21" s="11" t="s">
        <v>51</v>
      </c>
      <c r="L21" s="11" t="s">
        <v>52</v>
      </c>
      <c r="M21" s="11" t="s">
        <v>184</v>
      </c>
      <c r="N21" s="33" t="s">
        <v>185</v>
      </c>
      <c r="O21" s="9" t="s">
        <v>137</v>
      </c>
      <c r="P21" s="9" t="s">
        <v>137</v>
      </c>
      <c r="Q21" s="9" t="s">
        <v>137</v>
      </c>
      <c r="R21" s="9" t="s">
        <v>24</v>
      </c>
      <c r="S21" s="11" t="s">
        <v>111</v>
      </c>
      <c r="T21" s="10">
        <v>45208</v>
      </c>
      <c r="U21" s="10">
        <v>45205</v>
      </c>
      <c r="V21" s="10">
        <f>IF(U21="RH","RH",IF(U21="Pendiente","Pendiente",EDATE(U21,12)))</f>
        <v>45571</v>
      </c>
      <c r="W21" s="40">
        <f t="shared" ca="1" si="1"/>
        <v>-30</v>
      </c>
      <c r="X21" s="10" t="str">
        <f t="shared" ca="1" si="2"/>
        <v>Por Vencer</v>
      </c>
      <c r="Y21" s="12">
        <v>1600</v>
      </c>
      <c r="Z21" s="12"/>
      <c r="AA21" s="38" t="s">
        <v>54</v>
      </c>
      <c r="AB21" s="10" t="s">
        <v>86</v>
      </c>
      <c r="AC21" s="10" t="s">
        <v>186</v>
      </c>
      <c r="AD21" s="10" t="s">
        <v>55</v>
      </c>
      <c r="AE21" s="10" t="s">
        <v>72</v>
      </c>
      <c r="AF21" s="10">
        <v>45514</v>
      </c>
      <c r="AG21" s="40" t="str">
        <f t="shared" ca="1" si="3"/>
        <v>Vencido</v>
      </c>
      <c r="AH21" s="43">
        <f t="shared" ca="1" si="4"/>
        <v>1</v>
      </c>
      <c r="AI21" s="134" t="s">
        <v>187</v>
      </c>
      <c r="AJ21" s="10"/>
      <c r="AK21" s="10"/>
      <c r="AL21" s="10"/>
    </row>
    <row r="22" spans="1:115">
      <c r="A22" s="9" t="s">
        <v>188</v>
      </c>
      <c r="B22" s="9" t="s">
        <v>189</v>
      </c>
      <c r="C22" s="9" t="s">
        <v>190</v>
      </c>
      <c r="D22" s="9" t="s">
        <v>133</v>
      </c>
      <c r="E22" s="9" t="s">
        <v>63</v>
      </c>
      <c r="F22" s="9" t="s">
        <v>49</v>
      </c>
      <c r="G22" s="33">
        <v>72482936</v>
      </c>
      <c r="H22" s="10">
        <v>35572</v>
      </c>
      <c r="I22" s="9">
        <f t="shared" ca="1" si="0"/>
        <v>27</v>
      </c>
      <c r="J22" s="11" t="s">
        <v>50</v>
      </c>
      <c r="K22" s="11" t="s">
        <v>51</v>
      </c>
      <c r="L22" s="11" t="s">
        <v>52</v>
      </c>
      <c r="M22" s="11" t="s">
        <v>191</v>
      </c>
      <c r="N22" s="33" t="s">
        <v>192</v>
      </c>
      <c r="O22" s="9" t="s">
        <v>137</v>
      </c>
      <c r="P22" s="9" t="s">
        <v>137</v>
      </c>
      <c r="Q22" s="9" t="s">
        <v>137</v>
      </c>
      <c r="R22" s="9" t="s">
        <v>24</v>
      </c>
      <c r="S22" s="11" t="s">
        <v>120</v>
      </c>
      <c r="T22" s="10">
        <v>43709</v>
      </c>
      <c r="U22" s="10">
        <v>45160</v>
      </c>
      <c r="V22" s="10">
        <f>IF(U22="RH","RH",IF(U22="Pendiente","Pendiente",EDATE(U22,12)))</f>
        <v>45526</v>
      </c>
      <c r="W22" s="40">
        <f t="shared" ca="1" si="1"/>
        <v>-75</v>
      </c>
      <c r="X22" s="10" t="str">
        <f t="shared" ca="1" si="2"/>
        <v>Por Vencer</v>
      </c>
      <c r="Y22" s="12">
        <v>1900</v>
      </c>
      <c r="Z22" s="12"/>
      <c r="AA22" s="38" t="s">
        <v>54</v>
      </c>
      <c r="AB22" s="10" t="s">
        <v>138</v>
      </c>
      <c r="AC22" s="10" t="s">
        <v>139</v>
      </c>
      <c r="AD22" s="10" t="s">
        <v>55</v>
      </c>
      <c r="AE22" s="10" t="s">
        <v>72</v>
      </c>
      <c r="AF22" s="10">
        <v>45657</v>
      </c>
      <c r="AG22" s="40" t="str">
        <f t="shared" ca="1" si="3"/>
        <v>Vigente</v>
      </c>
      <c r="AH22" s="43">
        <f t="shared" ca="1" si="4"/>
        <v>5</v>
      </c>
      <c r="AI22" s="134" t="s">
        <v>193</v>
      </c>
      <c r="AJ22" s="10"/>
      <c r="AK22" s="10"/>
      <c r="AL22" s="10"/>
    </row>
    <row r="23" spans="1:115">
      <c r="A23" s="9" t="s">
        <v>194</v>
      </c>
      <c r="B23" s="9" t="s">
        <v>195</v>
      </c>
      <c r="C23" s="9" t="s">
        <v>196</v>
      </c>
      <c r="D23" s="9" t="s">
        <v>197</v>
      </c>
      <c r="E23" s="9" t="s">
        <v>63</v>
      </c>
      <c r="F23" s="9" t="s">
        <v>49</v>
      </c>
      <c r="G23" s="33" t="s">
        <v>198</v>
      </c>
      <c r="H23" s="10">
        <v>35545</v>
      </c>
      <c r="I23" s="30">
        <f t="shared" ca="1" si="0"/>
        <v>27</v>
      </c>
      <c r="J23" s="30" t="s">
        <v>50</v>
      </c>
      <c r="K23" s="30" t="s">
        <v>51</v>
      </c>
      <c r="L23" s="11" t="s">
        <v>52</v>
      </c>
      <c r="M23" s="11" t="s">
        <v>199</v>
      </c>
      <c r="N23" s="33" t="s">
        <v>200</v>
      </c>
      <c r="O23" s="9" t="s">
        <v>201</v>
      </c>
      <c r="P23" s="33" t="s">
        <v>68</v>
      </c>
      <c r="Q23" s="9" t="s">
        <v>68</v>
      </c>
      <c r="R23" s="9" t="s">
        <v>24</v>
      </c>
      <c r="S23" s="11" t="s">
        <v>111</v>
      </c>
      <c r="T23" s="10">
        <v>44927</v>
      </c>
      <c r="U23" s="10">
        <v>45108</v>
      </c>
      <c r="V23" s="10">
        <f>IF(U23="RH","RH",IF(U23="Pendiente","Pendiente",EDATE(U23,12)))</f>
        <v>45474</v>
      </c>
      <c r="W23" s="40">
        <f t="shared" ca="1" si="1"/>
        <v>-127</v>
      </c>
      <c r="X23" s="10" t="str">
        <f t="shared" ca="1" si="2"/>
        <v>Por Vencer</v>
      </c>
      <c r="Y23" s="12">
        <v>2500</v>
      </c>
      <c r="Z23" s="12"/>
      <c r="AA23" s="38" t="s">
        <v>54</v>
      </c>
      <c r="AB23" s="10" t="s">
        <v>100</v>
      </c>
      <c r="AC23" s="10" t="s">
        <v>202</v>
      </c>
      <c r="AD23" s="10" t="s">
        <v>55</v>
      </c>
      <c r="AE23" s="10" t="s">
        <v>203</v>
      </c>
      <c r="AF23" s="10">
        <v>45657</v>
      </c>
      <c r="AG23" s="40" t="str">
        <f t="shared" ca="1" si="3"/>
        <v>Vigente</v>
      </c>
      <c r="AH23" s="43">
        <f t="shared" ca="1" si="4"/>
        <v>1</v>
      </c>
      <c r="AI23" s="134" t="s">
        <v>204</v>
      </c>
      <c r="AJ23" s="10">
        <v>45457</v>
      </c>
      <c r="AK23" s="10" t="s">
        <v>205</v>
      </c>
      <c r="AL23" s="10"/>
    </row>
    <row r="24" spans="1:115">
      <c r="A24" s="9" t="s">
        <v>206</v>
      </c>
      <c r="B24" s="9" t="s">
        <v>207</v>
      </c>
      <c r="C24" s="9" t="s">
        <v>208</v>
      </c>
      <c r="D24" s="9" t="s">
        <v>209</v>
      </c>
      <c r="E24" s="9" t="s">
        <v>210</v>
      </c>
      <c r="F24" s="9" t="s">
        <v>210</v>
      </c>
      <c r="G24" s="33" t="s">
        <v>211</v>
      </c>
      <c r="H24" s="10">
        <v>27037</v>
      </c>
      <c r="I24" s="30">
        <f t="shared" ca="1" si="0"/>
        <v>50</v>
      </c>
      <c r="J24" s="30" t="s">
        <v>50</v>
      </c>
      <c r="K24" s="30" t="s">
        <v>51</v>
      </c>
      <c r="L24" s="11" t="s">
        <v>52</v>
      </c>
      <c r="M24" s="11" t="s">
        <v>212</v>
      </c>
      <c r="N24" s="33" t="s">
        <v>213</v>
      </c>
      <c r="O24" s="9" t="s">
        <v>137</v>
      </c>
      <c r="P24" s="9" t="s">
        <v>137</v>
      </c>
      <c r="Q24" s="9" t="s">
        <v>137</v>
      </c>
      <c r="R24" s="9" t="s">
        <v>24</v>
      </c>
      <c r="S24" s="11" t="s">
        <v>85</v>
      </c>
      <c r="T24" s="10">
        <v>42309</v>
      </c>
      <c r="U24" s="10">
        <v>45447</v>
      </c>
      <c r="V24" s="10">
        <f>IF(U24="RH","RH",IF(U24="Pendiente","Pendiente",EDATE(U24,24)))</f>
        <v>46177</v>
      </c>
      <c r="W24" s="40">
        <f t="shared" ca="1" si="1"/>
        <v>576</v>
      </c>
      <c r="X24" s="10" t="str">
        <f t="shared" ca="1" si="2"/>
        <v>Vigente</v>
      </c>
      <c r="Y24" s="12">
        <v>15000</v>
      </c>
      <c r="Z24" s="12"/>
      <c r="AA24" s="38" t="s">
        <v>214</v>
      </c>
      <c r="AB24" s="10" t="s">
        <v>215</v>
      </c>
      <c r="AC24" s="10" t="s">
        <v>216</v>
      </c>
      <c r="AD24" s="10" t="s">
        <v>217</v>
      </c>
      <c r="AE24" s="10" t="s">
        <v>218</v>
      </c>
      <c r="AF24" s="10" t="s">
        <v>219</v>
      </c>
      <c r="AG24" s="40" t="s">
        <v>57</v>
      </c>
      <c r="AH24" s="43">
        <f t="shared" ca="1" si="4"/>
        <v>9</v>
      </c>
      <c r="AI24" s="134" t="s">
        <v>220</v>
      </c>
      <c r="AJ24" s="10"/>
      <c r="AK24" s="10"/>
      <c r="AL24" s="10"/>
    </row>
    <row r="25" spans="1:115">
      <c r="A25" s="9" t="s">
        <v>221</v>
      </c>
      <c r="B25" s="9" t="s">
        <v>222</v>
      </c>
      <c r="C25" s="9" t="s">
        <v>223</v>
      </c>
      <c r="D25" s="9" t="s">
        <v>224</v>
      </c>
      <c r="E25" s="9" t="s">
        <v>225</v>
      </c>
      <c r="F25" s="9" t="s">
        <v>225</v>
      </c>
      <c r="G25" s="33" t="s">
        <v>226</v>
      </c>
      <c r="H25" s="10">
        <v>29777</v>
      </c>
      <c r="I25" s="30">
        <f t="shared" ca="1" si="0"/>
        <v>43</v>
      </c>
      <c r="J25" s="30" t="s">
        <v>50</v>
      </c>
      <c r="K25" s="30" t="s">
        <v>51</v>
      </c>
      <c r="L25" s="11" t="s">
        <v>52</v>
      </c>
      <c r="M25" s="11" t="s">
        <v>227</v>
      </c>
      <c r="N25" s="33" t="s">
        <v>228</v>
      </c>
      <c r="O25" s="9" t="s">
        <v>229</v>
      </c>
      <c r="P25" s="9" t="s">
        <v>68</v>
      </c>
      <c r="Q25" s="9" t="s">
        <v>68</v>
      </c>
      <c r="R25" s="9" t="s">
        <v>24</v>
      </c>
      <c r="S25" s="11" t="s">
        <v>111</v>
      </c>
      <c r="T25" s="10">
        <v>42604</v>
      </c>
      <c r="U25" s="10">
        <v>45443</v>
      </c>
      <c r="V25" s="10">
        <f>IF(U25="RH","RH",IF(U25="Pendiente","Pendiente",EDATE(U25,12)))</f>
        <v>45808</v>
      </c>
      <c r="W25" s="40">
        <f t="shared" ca="1" si="1"/>
        <v>207</v>
      </c>
      <c r="X25" s="10" t="str">
        <f t="shared" ca="1" si="2"/>
        <v>Vigente</v>
      </c>
      <c r="Y25" s="12">
        <v>4000</v>
      </c>
      <c r="Z25" s="12"/>
      <c r="AA25" s="38" t="s">
        <v>54</v>
      </c>
      <c r="AB25" s="10" t="s">
        <v>100</v>
      </c>
      <c r="AC25" s="10" t="s">
        <v>121</v>
      </c>
      <c r="AD25" s="10" t="s">
        <v>88</v>
      </c>
      <c r="AE25" s="10" t="s">
        <v>148</v>
      </c>
      <c r="AF25" s="10" t="s">
        <v>219</v>
      </c>
      <c r="AG25" s="40" t="s">
        <v>57</v>
      </c>
      <c r="AH25" s="43">
        <f t="shared" ca="1" si="4"/>
        <v>8</v>
      </c>
      <c r="AI25" s="134" t="s">
        <v>230</v>
      </c>
      <c r="AJ25" s="10"/>
      <c r="AK25" s="10"/>
      <c r="AL25" s="10"/>
    </row>
    <row r="26" spans="1:115">
      <c r="A26" s="9" t="s">
        <v>231</v>
      </c>
      <c r="B26" s="9" t="s">
        <v>232</v>
      </c>
      <c r="C26" s="9" t="s">
        <v>233</v>
      </c>
      <c r="D26" s="9" t="s">
        <v>234</v>
      </c>
      <c r="E26" s="9" t="s">
        <v>235</v>
      </c>
      <c r="F26" s="9" t="s">
        <v>235</v>
      </c>
      <c r="G26" s="33" t="s">
        <v>236</v>
      </c>
      <c r="H26" s="10">
        <v>32901</v>
      </c>
      <c r="I26" s="30">
        <f t="shared" ca="1" si="0"/>
        <v>34</v>
      </c>
      <c r="J26" s="30" t="s">
        <v>50</v>
      </c>
      <c r="K26" s="30" t="s">
        <v>51</v>
      </c>
      <c r="L26" s="11" t="s">
        <v>237</v>
      </c>
      <c r="M26" s="11" t="s">
        <v>238</v>
      </c>
      <c r="N26" s="33" t="s">
        <v>239</v>
      </c>
      <c r="O26" s="9" t="s">
        <v>137</v>
      </c>
      <c r="P26" s="9" t="s">
        <v>137</v>
      </c>
      <c r="Q26" s="9" t="s">
        <v>137</v>
      </c>
      <c r="R26" s="9" t="s">
        <v>24</v>
      </c>
      <c r="S26" s="11" t="s">
        <v>120</v>
      </c>
      <c r="T26" s="10">
        <v>44732</v>
      </c>
      <c r="U26" s="10">
        <v>45255</v>
      </c>
      <c r="V26" s="10">
        <f>IF(U26="RH","RH",IF(U26="Pendiente","Pendiente",EDATE(U26,24)))</f>
        <v>45986</v>
      </c>
      <c r="W26" s="40">
        <f t="shared" ca="1" si="1"/>
        <v>385</v>
      </c>
      <c r="X26" s="10" t="str">
        <f t="shared" ca="1" si="2"/>
        <v>Vigente</v>
      </c>
      <c r="Y26" s="12">
        <v>2800</v>
      </c>
      <c r="Z26" s="12"/>
      <c r="AA26" s="38" t="s">
        <v>54</v>
      </c>
      <c r="AB26" s="10" t="s">
        <v>100</v>
      </c>
      <c r="AC26" s="10" t="s">
        <v>240</v>
      </c>
      <c r="AD26" s="10" t="s">
        <v>55</v>
      </c>
      <c r="AE26" s="10" t="s">
        <v>148</v>
      </c>
      <c r="AF26" s="35">
        <v>45717</v>
      </c>
      <c r="AG26" s="40" t="str">
        <f t="shared" ref="AG26:AG34" ca="1" si="5">IF(AF26-TODAY() =0,"Vencido",IF(AF26-TODAY() &lt; 0,"Vencido",IF(AF26-TODAY() &gt;30,"Vigente","Por Vencer")))</f>
        <v>Vigente</v>
      </c>
      <c r="AH26" s="43">
        <f t="shared" ca="1" si="4"/>
        <v>2</v>
      </c>
      <c r="AI26" s="134" t="s">
        <v>241</v>
      </c>
      <c r="AJ26" s="10"/>
      <c r="AK26" s="10"/>
      <c r="AL26" s="10"/>
    </row>
    <row r="27" spans="1:115">
      <c r="A27" s="9" t="s">
        <v>242</v>
      </c>
      <c r="B27" s="9" t="s">
        <v>243</v>
      </c>
      <c r="C27" s="9" t="s">
        <v>244</v>
      </c>
      <c r="D27" s="9" t="s">
        <v>245</v>
      </c>
      <c r="E27" s="9" t="s">
        <v>246</v>
      </c>
      <c r="F27" s="9" t="s">
        <v>246</v>
      </c>
      <c r="G27" s="33" t="s">
        <v>247</v>
      </c>
      <c r="H27" s="213">
        <v>34188</v>
      </c>
      <c r="I27" s="148">
        <f t="shared" ca="1" si="0"/>
        <v>31</v>
      </c>
      <c r="J27" s="30" t="s">
        <v>50</v>
      </c>
      <c r="K27" s="30" t="s">
        <v>51</v>
      </c>
      <c r="L27" s="11" t="s">
        <v>81</v>
      </c>
      <c r="M27" s="11" t="s">
        <v>248</v>
      </c>
      <c r="N27" s="33" t="s">
        <v>249</v>
      </c>
      <c r="O27" s="9" t="s">
        <v>137</v>
      </c>
      <c r="P27" s="9" t="s">
        <v>137</v>
      </c>
      <c r="Q27" s="9" t="s">
        <v>137</v>
      </c>
      <c r="R27" s="9" t="s">
        <v>24</v>
      </c>
      <c r="S27" s="11" t="s">
        <v>120</v>
      </c>
      <c r="T27" s="10">
        <v>43163</v>
      </c>
      <c r="U27" s="10">
        <v>45283</v>
      </c>
      <c r="V27" s="10">
        <f>IF(U27="RH","RH",IF(U27="Pendiente","Pendiente",EDATE(U27,12)))</f>
        <v>45649</v>
      </c>
      <c r="W27" s="40">
        <f t="shared" ca="1" si="1"/>
        <v>48</v>
      </c>
      <c r="X27" s="10" t="str">
        <f t="shared" ca="1" si="2"/>
        <v>Vigente</v>
      </c>
      <c r="Y27" s="38">
        <v>2300</v>
      </c>
      <c r="Z27" s="38"/>
      <c r="AA27" s="38" t="s">
        <v>54</v>
      </c>
      <c r="AB27" s="10" t="s">
        <v>100</v>
      </c>
      <c r="AC27" s="10" t="s">
        <v>216</v>
      </c>
      <c r="AD27" s="10" t="s">
        <v>88</v>
      </c>
      <c r="AE27" s="10" t="s">
        <v>148</v>
      </c>
      <c r="AF27" s="10" t="s">
        <v>89</v>
      </c>
      <c r="AG27" s="40" t="e">
        <f t="shared" ca="1" si="5"/>
        <v>#VALUE!</v>
      </c>
      <c r="AH27" s="43">
        <f t="shared" ca="1" si="4"/>
        <v>6</v>
      </c>
      <c r="AI27" s="134" t="s">
        <v>250</v>
      </c>
      <c r="AJ27" s="10"/>
      <c r="AK27" s="10"/>
      <c r="AL27" s="10"/>
    </row>
    <row r="28" spans="1:115" ht="16.5" customHeight="1">
      <c r="A28" s="231" t="s">
        <v>251</v>
      </c>
      <c r="B28" s="9" t="s">
        <v>252</v>
      </c>
      <c r="C28" s="9" t="s">
        <v>253</v>
      </c>
      <c r="D28" s="9" t="s">
        <v>254</v>
      </c>
      <c r="E28" s="215" t="s">
        <v>63</v>
      </c>
      <c r="F28" s="215" t="s">
        <v>49</v>
      </c>
      <c r="G28" s="211">
        <v>73897476</v>
      </c>
      <c r="H28" s="10">
        <v>34260</v>
      </c>
      <c r="I28" s="30">
        <f t="shared" ca="1" si="0"/>
        <v>31</v>
      </c>
      <c r="J28" s="30" t="s">
        <v>50</v>
      </c>
      <c r="K28" s="30" t="s">
        <v>51</v>
      </c>
      <c r="L28" s="8"/>
      <c r="M28" s="11" t="s">
        <v>255</v>
      </c>
      <c r="N28" s="33"/>
      <c r="O28" s="37"/>
      <c r="P28" s="37"/>
      <c r="Q28" s="37"/>
      <c r="R28" s="37"/>
      <c r="S28" s="8"/>
      <c r="T28" s="10">
        <v>45474</v>
      </c>
      <c r="U28" s="10">
        <v>45486</v>
      </c>
      <c r="V28" s="10">
        <f>IF(U28="RH","RH",IF(U28="Pendiente","Pendiente",EDATE(U28,24)))</f>
        <v>46216</v>
      </c>
      <c r="W28" s="40">
        <f t="shared" ca="1" si="1"/>
        <v>615</v>
      </c>
      <c r="X28" s="10" t="str">
        <f t="shared" ca="1" si="2"/>
        <v>Vigente</v>
      </c>
      <c r="Y28" s="12">
        <v>2000</v>
      </c>
      <c r="Z28" s="12"/>
      <c r="AA28" s="38" t="s">
        <v>54</v>
      </c>
      <c r="AB28" s="8"/>
      <c r="AC28" s="8"/>
      <c r="AD28" s="10" t="s">
        <v>55</v>
      </c>
      <c r="AE28" s="10" t="s">
        <v>203</v>
      </c>
      <c r="AF28" s="10">
        <v>45658</v>
      </c>
      <c r="AG28" s="40" t="str">
        <f t="shared" ca="1" si="5"/>
        <v>Vigente</v>
      </c>
      <c r="AH28" s="43">
        <f t="shared" ca="1" si="4"/>
        <v>0</v>
      </c>
      <c r="AI28" s="134" t="s">
        <v>256</v>
      </c>
      <c r="AJ28" s="8"/>
      <c r="AK28" s="10"/>
      <c r="AL28" s="10"/>
    </row>
    <row r="29" spans="1:115">
      <c r="A29" s="9" t="s">
        <v>257</v>
      </c>
      <c r="B29" s="9" t="s">
        <v>258</v>
      </c>
      <c r="C29" s="9" t="s">
        <v>259</v>
      </c>
      <c r="D29" s="9" t="s">
        <v>260</v>
      </c>
      <c r="E29" s="214" t="s">
        <v>225</v>
      </c>
      <c r="F29" s="214" t="s">
        <v>225</v>
      </c>
      <c r="G29" s="212">
        <v>72206166</v>
      </c>
      <c r="H29" s="10">
        <v>36413</v>
      </c>
      <c r="I29" s="30">
        <f t="shared" ca="1" si="0"/>
        <v>25</v>
      </c>
      <c r="J29" s="8" t="s">
        <v>50</v>
      </c>
      <c r="K29" s="8" t="s">
        <v>51</v>
      </c>
      <c r="L29" s="8" t="s">
        <v>52</v>
      </c>
      <c r="M29" s="11" t="s">
        <v>261</v>
      </c>
      <c r="N29" s="33" t="s">
        <v>262</v>
      </c>
      <c r="O29" s="37" t="s">
        <v>263</v>
      </c>
      <c r="P29" s="146" t="s">
        <v>264</v>
      </c>
      <c r="Q29" s="146" t="s">
        <v>265</v>
      </c>
      <c r="R29" s="9" t="s">
        <v>24</v>
      </c>
      <c r="S29" s="11" t="s">
        <v>111</v>
      </c>
      <c r="T29" s="10">
        <v>45444</v>
      </c>
      <c r="U29" s="10">
        <v>45493</v>
      </c>
      <c r="V29" s="10">
        <f>IF(U29="RH","RH",IF(U29="Pendiente","Pendiente",EDATE(U29,12)))</f>
        <v>45858</v>
      </c>
      <c r="W29" s="40">
        <f t="shared" ca="1" si="1"/>
        <v>257</v>
      </c>
      <c r="X29" s="10" t="str">
        <f t="shared" ca="1" si="2"/>
        <v>Vigente</v>
      </c>
      <c r="Y29" s="12">
        <v>1500</v>
      </c>
      <c r="Z29" s="12"/>
      <c r="AA29" s="38" t="s">
        <v>54</v>
      </c>
      <c r="AB29" s="8" t="s">
        <v>266</v>
      </c>
      <c r="AC29" s="8" t="s">
        <v>202</v>
      </c>
      <c r="AD29" s="10" t="s">
        <v>55</v>
      </c>
      <c r="AE29" s="8" t="s">
        <v>56</v>
      </c>
      <c r="AF29" s="10">
        <v>45809</v>
      </c>
      <c r="AG29" s="40" t="str">
        <f t="shared" ca="1" si="5"/>
        <v>Vigente</v>
      </c>
      <c r="AH29" s="43">
        <f t="shared" ca="1" si="4"/>
        <v>0</v>
      </c>
      <c r="AI29" s="134" t="s">
        <v>267</v>
      </c>
      <c r="AJ29" s="8"/>
      <c r="AK29" s="8"/>
      <c r="AL29" s="10"/>
    </row>
    <row r="30" spans="1:115" s="145" customFormat="1">
      <c r="A30" s="9" t="s">
        <v>268</v>
      </c>
      <c r="B30" s="9" t="s">
        <v>269</v>
      </c>
      <c r="C30" s="9" t="s">
        <v>270</v>
      </c>
      <c r="D30" s="9" t="s">
        <v>271</v>
      </c>
      <c r="E30" s="211" t="s">
        <v>63</v>
      </c>
      <c r="F30" s="215" t="s">
        <v>49</v>
      </c>
      <c r="G30" s="211">
        <v>47200017</v>
      </c>
      <c r="H30" s="213">
        <v>33835</v>
      </c>
      <c r="I30" s="30">
        <f t="shared" ca="1" si="0"/>
        <v>32</v>
      </c>
      <c r="J30" s="8" t="s">
        <v>50</v>
      </c>
      <c r="K30" s="8" t="s">
        <v>51</v>
      </c>
      <c r="L30" s="8" t="s">
        <v>52</v>
      </c>
      <c r="M30" s="11" t="s">
        <v>272</v>
      </c>
      <c r="N30" s="33" t="s">
        <v>273</v>
      </c>
      <c r="O30" s="37" t="s">
        <v>274</v>
      </c>
      <c r="P30" s="146" t="s">
        <v>68</v>
      </c>
      <c r="Q30" s="146" t="s">
        <v>68</v>
      </c>
      <c r="R30" s="9" t="s">
        <v>24</v>
      </c>
      <c r="S30" s="11" t="s">
        <v>111</v>
      </c>
      <c r="T30" s="10">
        <v>45392</v>
      </c>
      <c r="U30" s="10">
        <v>45394</v>
      </c>
      <c r="V30" s="10">
        <f>IF(U30="RH","RH",IF(U30="Pendiente","Pendiente",EDATE(U30,24)))</f>
        <v>46124</v>
      </c>
      <c r="W30" s="40">
        <f t="shared" ca="1" si="1"/>
        <v>523</v>
      </c>
      <c r="X30" s="10" t="str">
        <f t="shared" ca="1" si="2"/>
        <v>Vigente</v>
      </c>
      <c r="Y30" s="12">
        <v>2700</v>
      </c>
      <c r="Z30" s="12"/>
      <c r="AA30" s="38" t="s">
        <v>54</v>
      </c>
      <c r="AB30" s="8" t="s">
        <v>100</v>
      </c>
      <c r="AC30" s="8" t="s">
        <v>275</v>
      </c>
      <c r="AD30" s="10" t="s">
        <v>55</v>
      </c>
      <c r="AE30" s="8" t="s">
        <v>72</v>
      </c>
      <c r="AF30" s="10">
        <v>45757</v>
      </c>
      <c r="AG30" s="40" t="str">
        <f t="shared" ca="1" si="5"/>
        <v>Vigente</v>
      </c>
      <c r="AH30" s="43">
        <f t="shared" ca="1" si="4"/>
        <v>0</v>
      </c>
      <c r="AI30" s="134" t="s">
        <v>276</v>
      </c>
      <c r="AJ30" s="10"/>
      <c r="AK30" s="10"/>
      <c r="AL30" s="1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</row>
    <row r="31" spans="1:115">
      <c r="A31" s="9" t="s">
        <v>277</v>
      </c>
      <c r="B31" s="9" t="s">
        <v>278</v>
      </c>
      <c r="C31" s="9" t="s">
        <v>279</v>
      </c>
      <c r="D31" s="9" t="s">
        <v>280</v>
      </c>
      <c r="E31" s="212" t="s">
        <v>78</v>
      </c>
      <c r="F31" s="214" t="s">
        <v>79</v>
      </c>
      <c r="G31" s="212" t="s">
        <v>281</v>
      </c>
      <c r="H31" s="10">
        <v>24226</v>
      </c>
      <c r="I31" s="30">
        <f t="shared" ca="1" si="0"/>
        <v>58</v>
      </c>
      <c r="J31" s="30" t="s">
        <v>174</v>
      </c>
      <c r="K31" s="30" t="s">
        <v>51</v>
      </c>
      <c r="L31" s="11" t="s">
        <v>52</v>
      </c>
      <c r="M31" s="11" t="s">
        <v>282</v>
      </c>
      <c r="N31" s="33" t="s">
        <v>283</v>
      </c>
      <c r="O31" s="9" t="s">
        <v>137</v>
      </c>
      <c r="P31" s="9" t="s">
        <v>137</v>
      </c>
      <c r="Q31" s="9" t="s">
        <v>137</v>
      </c>
      <c r="R31" s="9" t="s">
        <v>69</v>
      </c>
      <c r="S31" s="11" t="s">
        <v>69</v>
      </c>
      <c r="T31" s="10">
        <v>44986</v>
      </c>
      <c r="U31" s="10">
        <v>44989</v>
      </c>
      <c r="V31" s="10">
        <f>IF(U31="RH","RH",IF(U31="Pendiente","Pendiente",EDATE(U31,24)))</f>
        <v>45720</v>
      </c>
      <c r="W31" s="40">
        <f t="shared" ca="1" si="1"/>
        <v>119</v>
      </c>
      <c r="X31" s="10" t="str">
        <f t="shared" ca="1" si="2"/>
        <v>Vigente</v>
      </c>
      <c r="Y31" s="12">
        <v>1025</v>
      </c>
      <c r="Z31" s="12"/>
      <c r="AA31" s="38" t="s">
        <v>54</v>
      </c>
      <c r="AB31" s="10" t="s">
        <v>284</v>
      </c>
      <c r="AC31" s="10"/>
      <c r="AD31" s="10" t="s">
        <v>55</v>
      </c>
      <c r="AE31" s="10" t="s">
        <v>72</v>
      </c>
      <c r="AF31" s="10">
        <v>45716</v>
      </c>
      <c r="AG31" s="40" t="str">
        <f t="shared" ca="1" si="5"/>
        <v>Vigente</v>
      </c>
      <c r="AH31" s="43">
        <f t="shared" ca="1" si="4"/>
        <v>1</v>
      </c>
      <c r="AI31" s="32" t="s">
        <v>218</v>
      </c>
      <c r="AJ31" s="10"/>
      <c r="AK31" s="10"/>
      <c r="AL31" s="10"/>
    </row>
    <row r="32" spans="1:115">
      <c r="A32" s="231" t="s">
        <v>285</v>
      </c>
      <c r="B32" s="9" t="s">
        <v>286</v>
      </c>
      <c r="C32" s="9" t="s">
        <v>287</v>
      </c>
      <c r="D32" s="9" t="s">
        <v>133</v>
      </c>
      <c r="E32" s="212" t="s">
        <v>63</v>
      </c>
      <c r="F32" s="214" t="s">
        <v>49</v>
      </c>
      <c r="G32" s="212" t="s">
        <v>288</v>
      </c>
      <c r="H32" s="10">
        <v>33658</v>
      </c>
      <c r="I32" s="30">
        <f t="shared" ca="1" si="0"/>
        <v>32</v>
      </c>
      <c r="J32" s="30" t="s">
        <v>50</v>
      </c>
      <c r="K32" s="30" t="s">
        <v>51</v>
      </c>
      <c r="L32" s="11" t="s">
        <v>52</v>
      </c>
      <c r="M32" s="11" t="s">
        <v>289</v>
      </c>
      <c r="N32" s="33" t="s">
        <v>290</v>
      </c>
      <c r="O32" s="9" t="s">
        <v>291</v>
      </c>
      <c r="P32" s="9" t="s">
        <v>291</v>
      </c>
      <c r="Q32" s="9" t="s">
        <v>291</v>
      </c>
      <c r="R32" s="9" t="s">
        <v>24</v>
      </c>
      <c r="S32" s="11" t="s">
        <v>120</v>
      </c>
      <c r="T32" s="10">
        <v>44896</v>
      </c>
      <c r="U32" s="10">
        <v>45255</v>
      </c>
      <c r="V32" s="10">
        <f>IF(U32="RH","RH",IF(U32="Pendiente","Pendiente",EDATE(U32,12)))</f>
        <v>45621</v>
      </c>
      <c r="W32" s="40">
        <f t="shared" ca="1" si="1"/>
        <v>20</v>
      </c>
      <c r="X32" s="10" t="str">
        <f t="shared" ca="1" si="2"/>
        <v>Por Vencer</v>
      </c>
      <c r="Y32" s="38">
        <v>1900</v>
      </c>
      <c r="Z32" s="38"/>
      <c r="AA32" s="38" t="s">
        <v>54</v>
      </c>
      <c r="AB32" s="10" t="s">
        <v>86</v>
      </c>
      <c r="AC32" s="10" t="s">
        <v>292</v>
      </c>
      <c r="AD32" s="10" t="s">
        <v>55</v>
      </c>
      <c r="AE32" s="10" t="s">
        <v>56</v>
      </c>
      <c r="AF32" s="10">
        <v>45657</v>
      </c>
      <c r="AG32" s="40" t="str">
        <f t="shared" ca="1" si="5"/>
        <v>Vigente</v>
      </c>
      <c r="AH32" s="43">
        <f t="shared" ca="1" si="4"/>
        <v>1</v>
      </c>
      <c r="AI32" s="134" t="s">
        <v>293</v>
      </c>
      <c r="AJ32" s="10"/>
      <c r="AK32" s="10"/>
      <c r="AL32" s="10"/>
    </row>
    <row r="33" spans="1:56">
      <c r="A33" s="9" t="s">
        <v>294</v>
      </c>
      <c r="B33" s="9" t="s">
        <v>295</v>
      </c>
      <c r="C33" s="9" t="s">
        <v>296</v>
      </c>
      <c r="D33" s="9" t="s">
        <v>297</v>
      </c>
      <c r="E33" s="212" t="s">
        <v>78</v>
      </c>
      <c r="F33" s="214" t="s">
        <v>79</v>
      </c>
      <c r="G33" s="212" t="s">
        <v>298</v>
      </c>
      <c r="H33" s="10">
        <v>35106</v>
      </c>
      <c r="I33" s="30">
        <f t="shared" ca="1" si="0"/>
        <v>28</v>
      </c>
      <c r="J33" s="30" t="s">
        <v>50</v>
      </c>
      <c r="K33" s="30" t="s">
        <v>51</v>
      </c>
      <c r="L33" s="11" t="s">
        <v>52</v>
      </c>
      <c r="M33" s="11" t="s">
        <v>299</v>
      </c>
      <c r="N33" s="33" t="s">
        <v>300</v>
      </c>
      <c r="O33" s="9" t="s">
        <v>137</v>
      </c>
      <c r="P33" s="9" t="s">
        <v>137</v>
      </c>
      <c r="Q33" s="9" t="s">
        <v>137</v>
      </c>
      <c r="R33" s="9" t="s">
        <v>24</v>
      </c>
      <c r="S33" s="11" t="s">
        <v>111</v>
      </c>
      <c r="T33" s="10">
        <v>44866</v>
      </c>
      <c r="U33" s="10">
        <v>44954</v>
      </c>
      <c r="V33" s="10">
        <f>IF(U33="RH","RH",IF(U33="Pendiente","Pendiente",EDATE(U33,24)))</f>
        <v>45685</v>
      </c>
      <c r="W33" s="40">
        <f t="shared" ca="1" si="1"/>
        <v>84</v>
      </c>
      <c r="X33" s="10" t="str">
        <f t="shared" ca="1" si="2"/>
        <v>Vigente</v>
      </c>
      <c r="Y33" s="38">
        <v>1200</v>
      </c>
      <c r="Z33" s="38"/>
      <c r="AA33" s="38" t="s">
        <v>54</v>
      </c>
      <c r="AB33" s="10" t="s">
        <v>70</v>
      </c>
      <c r="AC33" s="10" t="s">
        <v>301</v>
      </c>
      <c r="AD33" s="10" t="s">
        <v>55</v>
      </c>
      <c r="AE33" s="10" t="s">
        <v>148</v>
      </c>
      <c r="AF33" s="10">
        <v>45778</v>
      </c>
      <c r="AG33" s="40" t="str">
        <f t="shared" ca="1" si="5"/>
        <v>Vigente</v>
      </c>
      <c r="AH33" s="148">
        <f t="shared" ca="1" si="4"/>
        <v>2</v>
      </c>
      <c r="AI33" s="134" t="s">
        <v>302</v>
      </c>
      <c r="AJ33" s="33"/>
      <c r="AK33" s="33"/>
      <c r="AL33" s="10"/>
    </row>
    <row r="34" spans="1:56">
      <c r="A34" s="9" t="s">
        <v>303</v>
      </c>
      <c r="B34" s="9" t="s">
        <v>304</v>
      </c>
      <c r="C34" s="9" t="s">
        <v>305</v>
      </c>
      <c r="D34" s="9" t="s">
        <v>306</v>
      </c>
      <c r="E34" s="212" t="s">
        <v>225</v>
      </c>
      <c r="F34" s="214" t="s">
        <v>225</v>
      </c>
      <c r="G34" s="212">
        <v>47084643</v>
      </c>
      <c r="H34" s="10">
        <v>33617</v>
      </c>
      <c r="I34" s="147">
        <f t="shared" ca="1" si="0"/>
        <v>32</v>
      </c>
      <c r="J34" s="33" t="s">
        <v>50</v>
      </c>
      <c r="K34" s="33" t="s">
        <v>51</v>
      </c>
      <c r="L34" s="11" t="s">
        <v>52</v>
      </c>
      <c r="M34" s="147" t="s">
        <v>307</v>
      </c>
      <c r="N34" s="33" t="s">
        <v>308</v>
      </c>
      <c r="O34" s="33" t="s">
        <v>309</v>
      </c>
      <c r="P34" s="9" t="s">
        <v>68</v>
      </c>
      <c r="Q34" s="9" t="s">
        <v>68</v>
      </c>
      <c r="R34" s="9" t="s">
        <v>24</v>
      </c>
      <c r="S34" s="11" t="s">
        <v>120</v>
      </c>
      <c r="T34" s="10">
        <v>43617</v>
      </c>
      <c r="U34" s="10">
        <v>45325</v>
      </c>
      <c r="V34" s="10">
        <f>IF(U34="RH","RH",IF(U34="Pendiente","Pendiente",EDATE(U34,12)))</f>
        <v>45691</v>
      </c>
      <c r="W34" s="11">
        <f t="shared" ca="1" si="1"/>
        <v>90</v>
      </c>
      <c r="X34" s="11" t="str">
        <f t="shared" ca="1" si="2"/>
        <v>Vigente</v>
      </c>
      <c r="Y34" s="38">
        <v>2000</v>
      </c>
      <c r="Z34" s="38"/>
      <c r="AA34" s="38" t="s">
        <v>54</v>
      </c>
      <c r="AB34" s="11" t="s">
        <v>138</v>
      </c>
      <c r="AC34" s="11" t="s">
        <v>310</v>
      </c>
      <c r="AD34" s="11" t="s">
        <v>55</v>
      </c>
      <c r="AE34" s="11" t="s">
        <v>148</v>
      </c>
      <c r="AF34" s="10">
        <v>45870</v>
      </c>
      <c r="AG34" s="11" t="str">
        <f t="shared" ca="1" si="5"/>
        <v>Vigente</v>
      </c>
      <c r="AH34" s="147">
        <f t="shared" ca="1" si="4"/>
        <v>5</v>
      </c>
      <c r="AI34" s="164" t="s">
        <v>311</v>
      </c>
      <c r="AJ34" s="33"/>
      <c r="AK34" s="33"/>
      <c r="AL34" s="10"/>
    </row>
    <row r="35" spans="1:56">
      <c r="A35" s="9" t="s">
        <v>312</v>
      </c>
      <c r="B35" s="9" t="s">
        <v>304</v>
      </c>
      <c r="C35" s="9" t="s">
        <v>313</v>
      </c>
      <c r="D35" s="9" t="s">
        <v>314</v>
      </c>
      <c r="E35" s="212" t="s">
        <v>235</v>
      </c>
      <c r="F35" s="214" t="s">
        <v>235</v>
      </c>
      <c r="G35" s="212">
        <v>46435531</v>
      </c>
      <c r="H35" s="10">
        <v>32986</v>
      </c>
      <c r="I35" s="147">
        <f t="shared" ca="1" si="0"/>
        <v>34</v>
      </c>
      <c r="J35" s="33" t="s">
        <v>50</v>
      </c>
      <c r="K35" s="11" t="s">
        <v>51</v>
      </c>
      <c r="L35" s="11" t="s">
        <v>52</v>
      </c>
      <c r="M35" s="11" t="s">
        <v>315</v>
      </c>
      <c r="N35" s="33" t="s">
        <v>308</v>
      </c>
      <c r="O35" s="33" t="s">
        <v>309</v>
      </c>
      <c r="P35" s="9" t="s">
        <v>68</v>
      </c>
      <c r="Q35" s="9" t="s">
        <v>68</v>
      </c>
      <c r="R35" s="9" t="s">
        <v>24</v>
      </c>
      <c r="S35" s="11" t="s">
        <v>120</v>
      </c>
      <c r="T35" s="10">
        <v>42309</v>
      </c>
      <c r="U35" s="10">
        <v>45434</v>
      </c>
      <c r="V35" s="10">
        <f>IF(U35="RH","RH",IF(U35="Pendiente","Pendiente",EDATE(U35,24)))</f>
        <v>46164</v>
      </c>
      <c r="W35" s="40">
        <f t="shared" ca="1" si="1"/>
        <v>563</v>
      </c>
      <c r="X35" s="11" t="str">
        <f t="shared" ca="1" si="2"/>
        <v>Vigente</v>
      </c>
      <c r="Y35" s="12">
        <v>8500</v>
      </c>
      <c r="Z35" s="12"/>
      <c r="AA35" s="38" t="s">
        <v>54</v>
      </c>
      <c r="AB35" s="11" t="s">
        <v>100</v>
      </c>
      <c r="AC35" s="11" t="s">
        <v>121</v>
      </c>
      <c r="AD35" s="11" t="s">
        <v>217</v>
      </c>
      <c r="AE35" s="11" t="s">
        <v>148</v>
      </c>
      <c r="AF35" s="11" t="s">
        <v>219</v>
      </c>
      <c r="AG35" s="11" t="s">
        <v>57</v>
      </c>
      <c r="AH35" s="147">
        <f t="shared" ca="1" si="4"/>
        <v>9</v>
      </c>
      <c r="AI35" s="164" t="s">
        <v>316</v>
      </c>
      <c r="AJ35" s="8"/>
      <c r="AK35" s="8"/>
      <c r="AL35" s="10"/>
    </row>
    <row r="36" spans="1:56">
      <c r="A36" s="9" t="s">
        <v>317</v>
      </c>
      <c r="B36" s="9" t="s">
        <v>318</v>
      </c>
      <c r="C36" s="9" t="s">
        <v>319</v>
      </c>
      <c r="D36" s="9" t="s">
        <v>47</v>
      </c>
      <c r="E36" s="212" t="s">
        <v>48</v>
      </c>
      <c r="F36" s="214" t="s">
        <v>49</v>
      </c>
      <c r="G36" s="212">
        <v>45457538</v>
      </c>
      <c r="H36" s="10">
        <v>32419</v>
      </c>
      <c r="I36" s="30">
        <f t="shared" ca="1" si="0"/>
        <v>36</v>
      </c>
      <c r="J36" s="8" t="s">
        <v>50</v>
      </c>
      <c r="K36" s="30" t="s">
        <v>51</v>
      </c>
      <c r="L36" s="8" t="s">
        <v>127</v>
      </c>
      <c r="M36" s="8" t="s">
        <v>320</v>
      </c>
      <c r="N36" s="8"/>
      <c r="O36" s="8"/>
      <c r="P36" s="146"/>
      <c r="Q36" s="146"/>
      <c r="R36" s="146" t="s">
        <v>24</v>
      </c>
      <c r="S36" s="11" t="s">
        <v>111</v>
      </c>
      <c r="T36" s="10">
        <v>45432</v>
      </c>
      <c r="U36" s="10">
        <v>45430</v>
      </c>
      <c r="V36" s="10">
        <f>IF(U36="RH","RH",IF(U36="Pendiente","Pendiente",EDATE(U36,24)))</f>
        <v>46160</v>
      </c>
      <c r="W36" s="40">
        <f t="shared" ca="1" si="1"/>
        <v>559</v>
      </c>
      <c r="X36" s="10" t="str">
        <f t="shared" ca="1" si="2"/>
        <v>Vigente</v>
      </c>
      <c r="Y36" s="12">
        <v>2000</v>
      </c>
      <c r="Z36" s="12"/>
      <c r="AA36" s="38" t="s">
        <v>54</v>
      </c>
      <c r="AB36" s="11" t="s">
        <v>138</v>
      </c>
      <c r="AC36" s="8" t="s">
        <v>139</v>
      </c>
      <c r="AD36" s="10" t="s">
        <v>55</v>
      </c>
      <c r="AE36" s="8" t="s">
        <v>56</v>
      </c>
      <c r="AF36" s="10">
        <v>45524</v>
      </c>
      <c r="AG36" s="11" t="s">
        <v>57</v>
      </c>
      <c r="AH36" s="8"/>
      <c r="AI36" s="149" t="s">
        <v>321</v>
      </c>
      <c r="AJ36" s="10"/>
      <c r="AK36" s="10"/>
      <c r="AL36" s="10"/>
    </row>
    <row r="37" spans="1:56">
      <c r="A37" s="9" t="s">
        <v>322</v>
      </c>
      <c r="B37" s="9" t="s">
        <v>323</v>
      </c>
      <c r="C37" s="9" t="s">
        <v>324</v>
      </c>
      <c r="D37" s="9" t="s">
        <v>325</v>
      </c>
      <c r="E37" s="212" t="s">
        <v>63</v>
      </c>
      <c r="F37" s="214" t="s">
        <v>49</v>
      </c>
      <c r="G37" s="212" t="s">
        <v>326</v>
      </c>
      <c r="H37" s="10">
        <v>34525</v>
      </c>
      <c r="I37" s="30">
        <f t="shared" ca="1" si="0"/>
        <v>30</v>
      </c>
      <c r="J37" s="30" t="s">
        <v>50</v>
      </c>
      <c r="K37" s="30" t="s">
        <v>51</v>
      </c>
      <c r="L37" s="11" t="s">
        <v>81</v>
      </c>
      <c r="M37" s="11" t="s">
        <v>327</v>
      </c>
      <c r="N37" s="33" t="s">
        <v>328</v>
      </c>
      <c r="O37" s="9" t="s">
        <v>329</v>
      </c>
      <c r="P37" s="9" t="s">
        <v>68</v>
      </c>
      <c r="Q37" s="9" t="s">
        <v>68</v>
      </c>
      <c r="R37" s="9" t="s">
        <v>24</v>
      </c>
      <c r="S37" s="11" t="s">
        <v>85</v>
      </c>
      <c r="T37" s="10">
        <v>44790</v>
      </c>
      <c r="U37" s="10">
        <v>45449</v>
      </c>
      <c r="V37" s="10">
        <f>IF(U37="RH","RH",IF(U37="Pendiente","Pendiente",EDATE(U37,12)))</f>
        <v>45814</v>
      </c>
      <c r="W37" s="40">
        <f t="shared" ca="1" si="1"/>
        <v>213</v>
      </c>
      <c r="X37" s="11" t="str">
        <f t="shared" ca="1" si="2"/>
        <v>Vigente</v>
      </c>
      <c r="Y37" s="38">
        <v>2000</v>
      </c>
      <c r="Z37" s="38"/>
      <c r="AA37" s="38" t="s">
        <v>54</v>
      </c>
      <c r="AB37" s="10" t="s">
        <v>100</v>
      </c>
      <c r="AC37" s="10" t="s">
        <v>330</v>
      </c>
      <c r="AD37" s="10" t="s">
        <v>55</v>
      </c>
      <c r="AE37" s="10" t="s">
        <v>148</v>
      </c>
      <c r="AF37" s="10">
        <v>45777</v>
      </c>
      <c r="AG37" s="40" t="str">
        <f ca="1">IF(AF37-TODAY() =0,"Vencido",IF(AF37-TODAY() &lt; 0,"Vencido",IF(AF37-TODAY() &gt;30,"Vigente","Por Vencer")))</f>
        <v>Vigente</v>
      </c>
      <c r="AH37" s="43">
        <f ca="1">+DATEDIF(T37,TODAY(),"Y")</f>
        <v>2</v>
      </c>
      <c r="AI37" s="134" t="s">
        <v>331</v>
      </c>
      <c r="AJ37" s="8"/>
      <c r="AK37" s="8"/>
      <c r="AL37" s="10"/>
    </row>
    <row r="38" spans="1:56">
      <c r="A38" s="9" t="s">
        <v>332</v>
      </c>
      <c r="B38" s="9" t="s">
        <v>333</v>
      </c>
      <c r="C38" s="9" t="s">
        <v>334</v>
      </c>
      <c r="D38" s="9" t="s">
        <v>335</v>
      </c>
      <c r="E38" s="211" t="s">
        <v>48</v>
      </c>
      <c r="F38" s="214" t="s">
        <v>49</v>
      </c>
      <c r="G38" s="212">
        <v>47169287</v>
      </c>
      <c r="H38" s="10">
        <v>32886</v>
      </c>
      <c r="I38" s="30">
        <f t="shared" ca="1" si="0"/>
        <v>34</v>
      </c>
      <c r="J38" s="8" t="s">
        <v>50</v>
      </c>
      <c r="K38" s="8" t="s">
        <v>51</v>
      </c>
      <c r="L38" s="8" t="s">
        <v>52</v>
      </c>
      <c r="M38" s="11" t="s">
        <v>336</v>
      </c>
      <c r="N38" s="33"/>
      <c r="O38" s="37"/>
      <c r="P38" s="146"/>
      <c r="Q38" s="146"/>
      <c r="R38" s="146"/>
      <c r="S38" s="8"/>
      <c r="T38" s="10">
        <v>45446</v>
      </c>
      <c r="U38" s="10">
        <v>45430</v>
      </c>
      <c r="V38" s="10">
        <f>IF(U38="RH","RH",IF(U38="Pendiente","Pendiente",EDATE(U38,12)))</f>
        <v>45795</v>
      </c>
      <c r="W38" s="40">
        <f t="shared" ca="1" si="1"/>
        <v>194</v>
      </c>
      <c r="X38" s="10" t="str">
        <f t="shared" ca="1" si="2"/>
        <v>Vigente</v>
      </c>
      <c r="Y38" s="12">
        <v>3000</v>
      </c>
      <c r="Z38" s="12"/>
      <c r="AA38" s="38" t="s">
        <v>54</v>
      </c>
      <c r="AB38" s="8" t="s">
        <v>337</v>
      </c>
      <c r="AC38" s="8" t="s">
        <v>186</v>
      </c>
      <c r="AD38" s="10" t="s">
        <v>55</v>
      </c>
      <c r="AE38" s="8"/>
      <c r="AF38" s="213">
        <v>45538</v>
      </c>
      <c r="AG38" s="40" t="str">
        <f ca="1">IF(AF38-TODAY() =0,"Vencido",IF(AF38-TODAY() &lt; 0,"Vencido",IF(AF38-TODAY() &gt;30,"Vigente","Por Vencer")))</f>
        <v>Vencido</v>
      </c>
      <c r="AH38" s="43"/>
      <c r="AI38" s="134" t="s">
        <v>338</v>
      </c>
      <c r="AJ38" s="10"/>
      <c r="AK38" s="10"/>
      <c r="AL38" s="10"/>
    </row>
    <row r="39" spans="1:56">
      <c r="A39" s="9" t="s">
        <v>339</v>
      </c>
      <c r="B39" s="9" t="s">
        <v>340</v>
      </c>
      <c r="C39" s="9" t="s">
        <v>341</v>
      </c>
      <c r="D39" s="9" t="s">
        <v>342</v>
      </c>
      <c r="E39" s="212" t="s">
        <v>63</v>
      </c>
      <c r="F39" s="214" t="s">
        <v>106</v>
      </c>
      <c r="G39" s="212">
        <v>48413245</v>
      </c>
      <c r="H39" s="10">
        <v>34615</v>
      </c>
      <c r="I39" s="30">
        <f t="shared" ca="1" si="0"/>
        <v>30</v>
      </c>
      <c r="J39" s="30" t="s">
        <v>50</v>
      </c>
      <c r="K39" s="30" t="s">
        <v>51</v>
      </c>
      <c r="L39" s="11" t="s">
        <v>52</v>
      </c>
      <c r="M39" s="11" t="s">
        <v>343</v>
      </c>
      <c r="N39" s="33" t="s">
        <v>344</v>
      </c>
      <c r="O39" s="9" t="s">
        <v>345</v>
      </c>
      <c r="P39" s="9" t="s">
        <v>346</v>
      </c>
      <c r="Q39" s="9" t="s">
        <v>346</v>
      </c>
      <c r="R39" s="9" t="s">
        <v>24</v>
      </c>
      <c r="S39" s="11" t="s">
        <v>111</v>
      </c>
      <c r="T39" s="10">
        <v>44531</v>
      </c>
      <c r="U39" s="10">
        <v>45059</v>
      </c>
      <c r="V39" s="10">
        <f>IF(U39="RH","RH",IF(U39="Pendiente","Pendiente",EDATE(U39,24)))</f>
        <v>45790</v>
      </c>
      <c r="W39" s="40">
        <f t="shared" ca="1" si="1"/>
        <v>189</v>
      </c>
      <c r="X39" s="10" t="str">
        <f t="shared" ca="1" si="2"/>
        <v>Vigente</v>
      </c>
      <c r="Y39" s="38">
        <v>2000</v>
      </c>
      <c r="Z39" s="38"/>
      <c r="AA39" s="38" t="s">
        <v>99</v>
      </c>
      <c r="AB39" s="10" t="s">
        <v>100</v>
      </c>
      <c r="AC39" s="10" t="s">
        <v>347</v>
      </c>
      <c r="AD39" s="10" t="s">
        <v>55</v>
      </c>
      <c r="AE39" s="10" t="s">
        <v>148</v>
      </c>
      <c r="AF39" s="10">
        <v>45747</v>
      </c>
      <c r="AG39" s="40" t="str">
        <f t="shared" ref="AG39:AG63" ca="1" si="6">IF(AF39-TODAY() =0,"Vencido",IF(AF39-TODAY() &lt; 0,"Vencido",IF(AF39-TODAY() &gt;30,"Vigente","Por Vencer")))</f>
        <v>Vigente</v>
      </c>
      <c r="AH39" s="43">
        <f t="shared" ref="AH39:AH63" ca="1" si="7">+DATEDIF(T39,TODAY(),"Y")</f>
        <v>2</v>
      </c>
      <c r="AI39" s="135" t="s">
        <v>348</v>
      </c>
      <c r="AJ39" s="10"/>
      <c r="AK39" s="10"/>
      <c r="AL39" s="10"/>
    </row>
    <row r="40" spans="1:56">
      <c r="A40" s="9" t="s">
        <v>349</v>
      </c>
      <c r="B40" s="9" t="s">
        <v>350</v>
      </c>
      <c r="C40" s="9" t="s">
        <v>351</v>
      </c>
      <c r="D40" s="9" t="s">
        <v>352</v>
      </c>
      <c r="E40" s="212" t="s">
        <v>78</v>
      </c>
      <c r="F40" s="214" t="s">
        <v>79</v>
      </c>
      <c r="G40" s="212" t="s">
        <v>353</v>
      </c>
      <c r="H40" s="10">
        <v>32479</v>
      </c>
      <c r="I40" s="30">
        <f t="shared" ca="1" si="0"/>
        <v>35</v>
      </c>
      <c r="J40" s="30" t="s">
        <v>50</v>
      </c>
      <c r="K40" s="30" t="s">
        <v>51</v>
      </c>
      <c r="L40" s="11" t="s">
        <v>52</v>
      </c>
      <c r="M40" s="11" t="s">
        <v>354</v>
      </c>
      <c r="N40" s="33" t="s">
        <v>355</v>
      </c>
      <c r="O40" s="9" t="s">
        <v>137</v>
      </c>
      <c r="P40" s="33" t="s">
        <v>137</v>
      </c>
      <c r="Q40" s="9" t="s">
        <v>137</v>
      </c>
      <c r="R40" s="9" t="s">
        <v>69</v>
      </c>
      <c r="S40" s="11" t="s">
        <v>69</v>
      </c>
      <c r="T40" s="10">
        <v>45323</v>
      </c>
      <c r="U40" s="10">
        <v>45346</v>
      </c>
      <c r="V40" s="10">
        <f>IF(U40="RH","RH",IF(U40="Pendiente","Pendiente",EDATE(U40,24)))</f>
        <v>46077</v>
      </c>
      <c r="W40" s="40">
        <f t="shared" ca="1" si="1"/>
        <v>476</v>
      </c>
      <c r="X40" s="10" t="str">
        <f t="shared" ca="1" si="2"/>
        <v>Vigente</v>
      </c>
      <c r="Y40" s="12">
        <v>1200</v>
      </c>
      <c r="Z40" s="12"/>
      <c r="AA40" s="38" t="s">
        <v>54</v>
      </c>
      <c r="AB40" s="10" t="s">
        <v>138</v>
      </c>
      <c r="AC40" s="10" t="s">
        <v>356</v>
      </c>
      <c r="AD40" s="10" t="s">
        <v>55</v>
      </c>
      <c r="AE40" s="10" t="s">
        <v>56</v>
      </c>
      <c r="AF40" s="10">
        <v>45504</v>
      </c>
      <c r="AG40" s="40" t="str">
        <f t="shared" ca="1" si="6"/>
        <v>Vencido</v>
      </c>
      <c r="AH40" s="43">
        <f t="shared" ca="1" si="7"/>
        <v>0</v>
      </c>
      <c r="AI40" s="32" t="s">
        <v>357</v>
      </c>
      <c r="AJ40" s="10">
        <v>45412</v>
      </c>
      <c r="AK40" s="10" t="s">
        <v>205</v>
      </c>
      <c r="AL40" s="10"/>
    </row>
    <row r="41" spans="1:56">
      <c r="A41" s="9" t="s">
        <v>358</v>
      </c>
      <c r="B41" s="9" t="s">
        <v>359</v>
      </c>
      <c r="C41" s="9" t="s">
        <v>360</v>
      </c>
      <c r="D41" s="9" t="s">
        <v>133</v>
      </c>
      <c r="E41" s="212" t="s">
        <v>63</v>
      </c>
      <c r="F41" s="214" t="s">
        <v>49</v>
      </c>
      <c r="G41" s="212" t="s">
        <v>361</v>
      </c>
      <c r="H41" s="213">
        <v>32734</v>
      </c>
      <c r="I41" s="30">
        <f t="shared" ca="1" si="0"/>
        <v>35</v>
      </c>
      <c r="J41" s="30" t="s">
        <v>50</v>
      </c>
      <c r="K41" s="30" t="s">
        <v>51</v>
      </c>
      <c r="L41" s="11" t="s">
        <v>52</v>
      </c>
      <c r="M41" s="11" t="s">
        <v>362</v>
      </c>
      <c r="N41" s="33" t="s">
        <v>363</v>
      </c>
      <c r="O41" s="9" t="s">
        <v>309</v>
      </c>
      <c r="P41" s="9" t="s">
        <v>68</v>
      </c>
      <c r="Q41" s="9" t="s">
        <v>68</v>
      </c>
      <c r="R41" s="9" t="s">
        <v>69</v>
      </c>
      <c r="S41" s="11" t="s">
        <v>69</v>
      </c>
      <c r="T41" s="10">
        <v>43709</v>
      </c>
      <c r="U41" s="10">
        <v>45489</v>
      </c>
      <c r="V41" s="10">
        <f t="shared" ref="V41:V46" si="8">IF(U41="RH","RH",IF(U41="Pendiente","Pendiente",EDATE(U41,12)))</f>
        <v>45854</v>
      </c>
      <c r="W41" s="40">
        <f t="shared" ca="1" si="1"/>
        <v>253</v>
      </c>
      <c r="X41" s="10" t="str">
        <f t="shared" ca="1" si="2"/>
        <v>Vigente</v>
      </c>
      <c r="Y41" s="38">
        <v>2000</v>
      </c>
      <c r="Z41" s="38"/>
      <c r="AA41" s="38" t="s">
        <v>54</v>
      </c>
      <c r="AB41" s="10" t="s">
        <v>138</v>
      </c>
      <c r="AC41" s="10" t="s">
        <v>364</v>
      </c>
      <c r="AD41" s="10" t="s">
        <v>55</v>
      </c>
      <c r="AE41" s="10" t="s">
        <v>148</v>
      </c>
      <c r="AF41" s="10">
        <v>45747</v>
      </c>
      <c r="AG41" s="40" t="str">
        <f t="shared" ca="1" si="6"/>
        <v>Vigente</v>
      </c>
      <c r="AH41" s="43">
        <f t="shared" ca="1" si="7"/>
        <v>5</v>
      </c>
      <c r="AI41" s="134" t="s">
        <v>365</v>
      </c>
      <c r="AJ41" s="10"/>
      <c r="AK41" s="10"/>
      <c r="AL41" s="10"/>
    </row>
    <row r="42" spans="1:56">
      <c r="A42" s="9" t="s">
        <v>366</v>
      </c>
      <c r="B42" s="9" t="s">
        <v>367</v>
      </c>
      <c r="C42" s="9" t="s">
        <v>368</v>
      </c>
      <c r="D42" s="9" t="s">
        <v>133</v>
      </c>
      <c r="E42" s="212" t="s">
        <v>63</v>
      </c>
      <c r="F42" s="214" t="s">
        <v>49</v>
      </c>
      <c r="G42" s="212" t="s">
        <v>369</v>
      </c>
      <c r="H42" s="10">
        <v>31557</v>
      </c>
      <c r="I42" s="30">
        <f t="shared" ca="1" si="0"/>
        <v>38</v>
      </c>
      <c r="J42" s="30" t="s">
        <v>50</v>
      </c>
      <c r="K42" s="30" t="s">
        <v>51</v>
      </c>
      <c r="L42" s="11" t="s">
        <v>52</v>
      </c>
      <c r="M42" s="11" t="s">
        <v>370</v>
      </c>
      <c r="N42" s="33" t="s">
        <v>371</v>
      </c>
      <c r="O42" s="9" t="s">
        <v>97</v>
      </c>
      <c r="P42" s="9" t="s">
        <v>68</v>
      </c>
      <c r="Q42" s="9" t="s">
        <v>68</v>
      </c>
      <c r="R42" s="9" t="s">
        <v>24</v>
      </c>
      <c r="S42" s="11" t="s">
        <v>85</v>
      </c>
      <c r="T42" s="10">
        <v>45208</v>
      </c>
      <c r="U42" s="10">
        <v>45206</v>
      </c>
      <c r="V42" s="10">
        <f t="shared" si="8"/>
        <v>45572</v>
      </c>
      <c r="W42" s="40">
        <f t="shared" ca="1" si="1"/>
        <v>-29</v>
      </c>
      <c r="X42" s="10" t="str">
        <f t="shared" ca="1" si="2"/>
        <v>Por Vencer</v>
      </c>
      <c r="Y42" s="12">
        <v>1800</v>
      </c>
      <c r="Z42" s="12"/>
      <c r="AA42" s="38" t="s">
        <v>54</v>
      </c>
      <c r="AB42" s="10" t="s">
        <v>70</v>
      </c>
      <c r="AC42" s="10" t="s">
        <v>372</v>
      </c>
      <c r="AD42" s="10" t="s">
        <v>55</v>
      </c>
      <c r="AE42" s="10" t="s">
        <v>56</v>
      </c>
      <c r="AF42" s="10">
        <v>45513</v>
      </c>
      <c r="AG42" s="40" t="str">
        <f t="shared" ca="1" si="6"/>
        <v>Vencido</v>
      </c>
      <c r="AH42" s="43">
        <f t="shared" ca="1" si="7"/>
        <v>1</v>
      </c>
      <c r="AI42" s="134" t="s">
        <v>373</v>
      </c>
      <c r="AJ42" s="10"/>
      <c r="AK42" s="10"/>
      <c r="AL42" s="10"/>
    </row>
    <row r="43" spans="1:56" s="126" customFormat="1">
      <c r="A43" s="9" t="s">
        <v>374</v>
      </c>
      <c r="B43" s="9" t="s">
        <v>375</v>
      </c>
      <c r="C43" s="9" t="s">
        <v>376</v>
      </c>
      <c r="D43" s="9" t="s">
        <v>377</v>
      </c>
      <c r="E43" s="212" t="s">
        <v>246</v>
      </c>
      <c r="F43" s="214" t="s">
        <v>246</v>
      </c>
      <c r="G43" s="212" t="s">
        <v>378</v>
      </c>
      <c r="H43" s="10">
        <v>35443</v>
      </c>
      <c r="I43" s="30">
        <f t="shared" ca="1" si="0"/>
        <v>27</v>
      </c>
      <c r="J43" s="30" t="s">
        <v>50</v>
      </c>
      <c r="K43" s="30" t="s">
        <v>51</v>
      </c>
      <c r="L43" s="11" t="s">
        <v>52</v>
      </c>
      <c r="M43" s="11" t="s">
        <v>379</v>
      </c>
      <c r="N43" s="33" t="s">
        <v>380</v>
      </c>
      <c r="O43" s="9" t="s">
        <v>157</v>
      </c>
      <c r="P43" s="9" t="s">
        <v>68</v>
      </c>
      <c r="Q43" s="9" t="s">
        <v>68</v>
      </c>
      <c r="R43" s="9" t="s">
        <v>24</v>
      </c>
      <c r="S43" s="11" t="s">
        <v>111</v>
      </c>
      <c r="T43" s="10">
        <v>44927</v>
      </c>
      <c r="U43" s="10">
        <v>45255</v>
      </c>
      <c r="V43" s="10">
        <f t="shared" si="8"/>
        <v>45621</v>
      </c>
      <c r="W43" s="40">
        <f t="shared" ca="1" si="1"/>
        <v>20</v>
      </c>
      <c r="X43" s="10" t="str">
        <f t="shared" ca="1" si="2"/>
        <v>Por Vencer</v>
      </c>
      <c r="Y43" s="12">
        <v>2500</v>
      </c>
      <c r="Z43" s="12"/>
      <c r="AA43" s="38" t="s">
        <v>54</v>
      </c>
      <c r="AB43" s="10" t="s">
        <v>100</v>
      </c>
      <c r="AC43" s="10" t="s">
        <v>381</v>
      </c>
      <c r="AD43" s="10" t="s">
        <v>55</v>
      </c>
      <c r="AE43" s="10" t="s">
        <v>56</v>
      </c>
      <c r="AF43" s="10">
        <v>45565</v>
      </c>
      <c r="AG43" s="40" t="str">
        <f t="shared" ca="1" si="6"/>
        <v>Vencido</v>
      </c>
      <c r="AH43" s="43">
        <f t="shared" ca="1" si="7"/>
        <v>1</v>
      </c>
      <c r="AI43" s="134" t="s">
        <v>382</v>
      </c>
      <c r="AJ43" s="10"/>
      <c r="AK43" s="10"/>
      <c r="AL43" s="10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</row>
    <row r="44" spans="1:56">
      <c r="A44" s="9" t="s">
        <v>383</v>
      </c>
      <c r="B44" s="9" t="s">
        <v>384</v>
      </c>
      <c r="C44" s="9" t="s">
        <v>385</v>
      </c>
      <c r="D44" s="9" t="s">
        <v>133</v>
      </c>
      <c r="E44" s="212" t="s">
        <v>63</v>
      </c>
      <c r="F44" s="214" t="s">
        <v>49</v>
      </c>
      <c r="G44" s="212">
        <v>48072457</v>
      </c>
      <c r="H44" s="10">
        <v>34180</v>
      </c>
      <c r="I44" s="30">
        <f t="shared" ca="1" si="0"/>
        <v>31</v>
      </c>
      <c r="J44" s="30" t="s">
        <v>50</v>
      </c>
      <c r="K44" s="30" t="s">
        <v>51</v>
      </c>
      <c r="L44" s="11" t="s">
        <v>52</v>
      </c>
      <c r="M44" s="11" t="s">
        <v>386</v>
      </c>
      <c r="N44" s="33" t="s">
        <v>387</v>
      </c>
      <c r="O44" s="9" t="s">
        <v>157</v>
      </c>
      <c r="P44" s="9" t="s">
        <v>68</v>
      </c>
      <c r="Q44" s="9" t="s">
        <v>68</v>
      </c>
      <c r="R44" s="9" t="s">
        <v>24</v>
      </c>
      <c r="S44" s="11" t="s">
        <v>120</v>
      </c>
      <c r="T44" s="10">
        <v>45208</v>
      </c>
      <c r="U44" s="10">
        <v>45205</v>
      </c>
      <c r="V44" s="10">
        <f t="shared" si="8"/>
        <v>45571</v>
      </c>
      <c r="W44" s="40">
        <f t="shared" ca="1" si="1"/>
        <v>-30</v>
      </c>
      <c r="X44" s="10" t="str">
        <f t="shared" ca="1" si="2"/>
        <v>Por Vencer</v>
      </c>
      <c r="Y44" s="12">
        <v>1800</v>
      </c>
      <c r="Z44" s="12"/>
      <c r="AA44" s="38" t="s">
        <v>54</v>
      </c>
      <c r="AB44" s="10" t="s">
        <v>70</v>
      </c>
      <c r="AC44" s="10" t="s">
        <v>310</v>
      </c>
      <c r="AD44" s="10" t="s">
        <v>55</v>
      </c>
      <c r="AE44" s="10" t="s">
        <v>148</v>
      </c>
      <c r="AF44" s="10">
        <v>45818</v>
      </c>
      <c r="AG44" s="40" t="str">
        <f t="shared" ca="1" si="6"/>
        <v>Vigente</v>
      </c>
      <c r="AH44" s="43">
        <f t="shared" ca="1" si="7"/>
        <v>1</v>
      </c>
      <c r="AI44" s="134" t="s">
        <v>388</v>
      </c>
      <c r="AJ44" s="10"/>
      <c r="AK44" s="10"/>
      <c r="AL44" s="10"/>
    </row>
    <row r="45" spans="1:56">
      <c r="A45" s="9" t="s">
        <v>389</v>
      </c>
      <c r="B45" s="9" t="s">
        <v>390</v>
      </c>
      <c r="C45" s="9" t="s">
        <v>391</v>
      </c>
      <c r="D45" s="9" t="s">
        <v>163</v>
      </c>
      <c r="E45" s="212" t="s">
        <v>63</v>
      </c>
      <c r="F45" s="214" t="s">
        <v>49</v>
      </c>
      <c r="G45" s="212" t="s">
        <v>392</v>
      </c>
      <c r="H45" s="10">
        <v>32234</v>
      </c>
      <c r="I45" s="30">
        <f t="shared" ca="1" si="0"/>
        <v>36</v>
      </c>
      <c r="J45" s="30" t="s">
        <v>50</v>
      </c>
      <c r="K45" s="30" t="s">
        <v>51</v>
      </c>
      <c r="L45" s="11" t="s">
        <v>127</v>
      </c>
      <c r="M45" s="11" t="s">
        <v>393</v>
      </c>
      <c r="N45" s="33" t="s">
        <v>394</v>
      </c>
      <c r="O45" s="9" t="s">
        <v>395</v>
      </c>
      <c r="P45" s="33" t="s">
        <v>68</v>
      </c>
      <c r="Q45" s="9" t="s">
        <v>68</v>
      </c>
      <c r="R45" s="9" t="s">
        <v>24</v>
      </c>
      <c r="S45" s="11" t="s">
        <v>85</v>
      </c>
      <c r="T45" s="10">
        <v>45352</v>
      </c>
      <c r="U45" s="10">
        <v>45328</v>
      </c>
      <c r="V45" s="10">
        <f t="shared" si="8"/>
        <v>45694</v>
      </c>
      <c r="W45" s="40">
        <f t="shared" ca="1" si="1"/>
        <v>93</v>
      </c>
      <c r="X45" s="10" t="str">
        <f t="shared" ca="1" si="2"/>
        <v>Vigente</v>
      </c>
      <c r="Y45" s="12">
        <v>1600</v>
      </c>
      <c r="Z45" s="12"/>
      <c r="AA45" s="38" t="s">
        <v>54</v>
      </c>
      <c r="AB45" s="10" t="s">
        <v>284</v>
      </c>
      <c r="AC45" s="10"/>
      <c r="AD45" s="10" t="s">
        <v>55</v>
      </c>
      <c r="AE45" s="10" t="s">
        <v>148</v>
      </c>
      <c r="AF45" s="10">
        <v>45717</v>
      </c>
      <c r="AG45" s="40" t="str">
        <f t="shared" ca="1" si="6"/>
        <v>Vigente</v>
      </c>
      <c r="AH45" s="43">
        <f t="shared" ca="1" si="7"/>
        <v>0</v>
      </c>
      <c r="AI45" s="32" t="s">
        <v>396</v>
      </c>
      <c r="AJ45" s="10">
        <v>45386</v>
      </c>
      <c r="AK45" s="10" t="s">
        <v>205</v>
      </c>
      <c r="AL45" s="10"/>
    </row>
    <row r="46" spans="1:56">
      <c r="A46" s="9" t="s">
        <v>397</v>
      </c>
      <c r="B46" s="9" t="s">
        <v>398</v>
      </c>
      <c r="C46" s="9" t="s">
        <v>399</v>
      </c>
      <c r="D46" s="9" t="s">
        <v>325</v>
      </c>
      <c r="E46" s="212" t="s">
        <v>63</v>
      </c>
      <c r="F46" s="214" t="s">
        <v>49</v>
      </c>
      <c r="G46" s="212">
        <v>45983856</v>
      </c>
      <c r="H46" s="10">
        <v>32675</v>
      </c>
      <c r="I46" s="30">
        <f t="shared" ca="1" si="0"/>
        <v>35</v>
      </c>
      <c r="J46" s="30" t="s">
        <v>50</v>
      </c>
      <c r="K46" s="30" t="s">
        <v>51</v>
      </c>
      <c r="L46" s="11" t="s">
        <v>52</v>
      </c>
      <c r="M46" s="11" t="s">
        <v>400</v>
      </c>
      <c r="N46" s="33" t="s">
        <v>401</v>
      </c>
      <c r="O46" s="9" t="s">
        <v>402</v>
      </c>
      <c r="P46" s="9" t="s">
        <v>68</v>
      </c>
      <c r="Q46" s="9" t="s">
        <v>68</v>
      </c>
      <c r="R46" s="9" t="s">
        <v>24</v>
      </c>
      <c r="S46" s="11" t="s">
        <v>111</v>
      </c>
      <c r="T46" s="10">
        <v>45301</v>
      </c>
      <c r="U46" s="10">
        <v>45301</v>
      </c>
      <c r="V46" s="10">
        <f t="shared" si="8"/>
        <v>45667</v>
      </c>
      <c r="W46" s="40">
        <f t="shared" ca="1" si="1"/>
        <v>66</v>
      </c>
      <c r="X46" s="10" t="str">
        <f t="shared" ca="1" si="2"/>
        <v>Vigente</v>
      </c>
      <c r="Y46" s="38">
        <v>2000</v>
      </c>
      <c r="Z46" s="38"/>
      <c r="AA46" s="38" t="s">
        <v>54</v>
      </c>
      <c r="AB46" s="10" t="s">
        <v>100</v>
      </c>
      <c r="AC46" s="10" t="s">
        <v>403</v>
      </c>
      <c r="AD46" s="10" t="s">
        <v>55</v>
      </c>
      <c r="AE46" s="10" t="s">
        <v>148</v>
      </c>
      <c r="AF46" s="10">
        <v>45443</v>
      </c>
      <c r="AG46" s="40" t="str">
        <f t="shared" ca="1" si="6"/>
        <v>Vencido</v>
      </c>
      <c r="AH46" s="43">
        <f t="shared" ca="1" si="7"/>
        <v>0</v>
      </c>
      <c r="AI46" s="32" t="s">
        <v>404</v>
      </c>
      <c r="AJ46" s="10">
        <v>45443</v>
      </c>
      <c r="AK46" s="10" t="s">
        <v>205</v>
      </c>
      <c r="AL46" s="10"/>
    </row>
    <row r="47" spans="1:56">
      <c r="A47" s="9" t="s">
        <v>405</v>
      </c>
      <c r="B47" s="9" t="s">
        <v>406</v>
      </c>
      <c r="C47" s="9" t="s">
        <v>407</v>
      </c>
      <c r="D47" s="9" t="s">
        <v>408</v>
      </c>
      <c r="E47" s="212" t="s">
        <v>78</v>
      </c>
      <c r="F47" s="214" t="s">
        <v>79</v>
      </c>
      <c r="G47" s="212" t="s">
        <v>409</v>
      </c>
      <c r="H47" s="10">
        <v>35490</v>
      </c>
      <c r="I47" s="30">
        <f t="shared" ca="1" si="0"/>
        <v>27</v>
      </c>
      <c r="J47" s="30" t="s">
        <v>174</v>
      </c>
      <c r="K47" s="30" t="s">
        <v>51</v>
      </c>
      <c r="L47" s="11" t="s">
        <v>127</v>
      </c>
      <c r="M47" s="11" t="s">
        <v>410</v>
      </c>
      <c r="N47" s="33" t="s">
        <v>411</v>
      </c>
      <c r="O47" s="9" t="s">
        <v>137</v>
      </c>
      <c r="P47" s="9" t="s">
        <v>137</v>
      </c>
      <c r="Q47" s="9" t="s">
        <v>137</v>
      </c>
      <c r="R47" s="9" t="s">
        <v>24</v>
      </c>
      <c r="S47" s="11" t="s">
        <v>85</v>
      </c>
      <c r="T47" s="10">
        <v>44986</v>
      </c>
      <c r="U47" s="10">
        <v>44996</v>
      </c>
      <c r="V47" s="10">
        <f>IF(U47="RH","RH",IF(U47="Pendiente","Pendiente",EDATE(U47,24)))</f>
        <v>45727</v>
      </c>
      <c r="W47" s="40">
        <f t="shared" ca="1" si="1"/>
        <v>126</v>
      </c>
      <c r="X47" s="10" t="str">
        <f t="shared" ca="1" si="2"/>
        <v>Vigente</v>
      </c>
      <c r="Y47" s="12">
        <v>1400</v>
      </c>
      <c r="Z47" s="12"/>
      <c r="AA47" s="38" t="s">
        <v>54</v>
      </c>
      <c r="AB47" s="8" t="s">
        <v>266</v>
      </c>
      <c r="AC47" s="10" t="s">
        <v>158</v>
      </c>
      <c r="AD47" s="10" t="s">
        <v>55</v>
      </c>
      <c r="AE47" s="10" t="s">
        <v>56</v>
      </c>
      <c r="AF47" s="10">
        <v>45658</v>
      </c>
      <c r="AG47" s="40" t="str">
        <f t="shared" ca="1" si="6"/>
        <v>Vigente</v>
      </c>
      <c r="AH47" s="43">
        <f t="shared" ca="1" si="7"/>
        <v>1</v>
      </c>
      <c r="AI47" s="134" t="s">
        <v>412</v>
      </c>
      <c r="AJ47" s="10"/>
      <c r="AK47" s="10"/>
      <c r="AL47" s="10"/>
    </row>
    <row r="48" spans="1:56">
      <c r="A48" s="9" t="s">
        <v>413</v>
      </c>
      <c r="B48" s="9" t="s">
        <v>414</v>
      </c>
      <c r="C48" s="9" t="s">
        <v>415</v>
      </c>
      <c r="D48" s="9" t="s">
        <v>416</v>
      </c>
      <c r="E48" s="212" t="s">
        <v>235</v>
      </c>
      <c r="F48" s="214" t="s">
        <v>235</v>
      </c>
      <c r="G48" s="212">
        <v>1685318</v>
      </c>
      <c r="H48" s="10">
        <v>30366</v>
      </c>
      <c r="I48" s="30">
        <f t="shared" ca="1" si="0"/>
        <v>41</v>
      </c>
      <c r="J48" s="33" t="s">
        <v>50</v>
      </c>
      <c r="K48" s="11" t="s">
        <v>51</v>
      </c>
      <c r="L48" s="11" t="s">
        <v>52</v>
      </c>
      <c r="M48" s="8" t="s">
        <v>417</v>
      </c>
      <c r="N48" s="33" t="s">
        <v>418</v>
      </c>
      <c r="O48" s="33" t="s">
        <v>419</v>
      </c>
      <c r="P48" s="33" t="s">
        <v>68</v>
      </c>
      <c r="Q48" s="37" t="s">
        <v>68</v>
      </c>
      <c r="R48" s="33" t="s">
        <v>24</v>
      </c>
      <c r="S48" s="11" t="s">
        <v>111</v>
      </c>
      <c r="T48" s="10">
        <v>44531</v>
      </c>
      <c r="U48" s="8">
        <v>44995</v>
      </c>
      <c r="V48" s="10">
        <f>IF(U48="RH","RH",IF(U48="Pendiente","Pendiente",EDATE(U48,24)))</f>
        <v>45726</v>
      </c>
      <c r="W48" s="11">
        <f t="shared" ca="1" si="1"/>
        <v>125</v>
      </c>
      <c r="X48" s="10" t="str">
        <f t="shared" ca="1" si="2"/>
        <v>Vigente</v>
      </c>
      <c r="Y48" s="38">
        <v>1800</v>
      </c>
      <c r="Z48" s="38"/>
      <c r="AA48" s="38"/>
      <c r="AB48" s="11" t="s">
        <v>420</v>
      </c>
      <c r="AC48" s="11" t="s">
        <v>421</v>
      </c>
      <c r="AD48" s="33" t="s">
        <v>55</v>
      </c>
      <c r="AE48" s="8" t="s">
        <v>148</v>
      </c>
      <c r="AF48" s="10">
        <v>45443</v>
      </c>
      <c r="AG48" s="40" t="str">
        <f t="shared" ca="1" si="6"/>
        <v>Vencido</v>
      </c>
      <c r="AH48" s="147">
        <f t="shared" ca="1" si="7"/>
        <v>2</v>
      </c>
      <c r="AI48" s="8" t="s">
        <v>422</v>
      </c>
      <c r="AJ48" s="10">
        <v>45433</v>
      </c>
      <c r="AK48" s="33" t="s">
        <v>205</v>
      </c>
      <c r="AL48" s="10"/>
    </row>
    <row r="49" spans="1:38">
      <c r="A49" s="9" t="s">
        <v>423</v>
      </c>
      <c r="B49" s="9" t="s">
        <v>424</v>
      </c>
      <c r="C49" s="9" t="s">
        <v>425</v>
      </c>
      <c r="D49" s="9" t="s">
        <v>325</v>
      </c>
      <c r="E49" s="212" t="s">
        <v>63</v>
      </c>
      <c r="F49" s="214" t="s">
        <v>49</v>
      </c>
      <c r="G49" s="212">
        <v>70140909</v>
      </c>
      <c r="H49" s="10">
        <v>33302</v>
      </c>
      <c r="I49" s="30">
        <f t="shared" ca="1" si="0"/>
        <v>33</v>
      </c>
      <c r="J49" s="30" t="s">
        <v>50</v>
      </c>
      <c r="K49" s="30" t="s">
        <v>51</v>
      </c>
      <c r="L49" s="11" t="s">
        <v>52</v>
      </c>
      <c r="M49" s="11" t="s">
        <v>426</v>
      </c>
      <c r="N49" s="33" t="s">
        <v>427</v>
      </c>
      <c r="O49" s="9" t="s">
        <v>68</v>
      </c>
      <c r="P49" s="9" t="s">
        <v>68</v>
      </c>
      <c r="Q49" s="9" t="s">
        <v>68</v>
      </c>
      <c r="R49" s="9" t="s">
        <v>24</v>
      </c>
      <c r="S49" s="11" t="s">
        <v>85</v>
      </c>
      <c r="T49" s="10">
        <v>44743</v>
      </c>
      <c r="U49" s="10">
        <v>45080</v>
      </c>
      <c r="V49" s="10">
        <f>IF(U49="RH","RH",IF(U49="Pendiente","Pendiente",EDATE(U49,24)))</f>
        <v>45811</v>
      </c>
      <c r="W49" s="40">
        <f t="shared" ca="1" si="1"/>
        <v>210</v>
      </c>
      <c r="X49" s="10" t="str">
        <f t="shared" ca="1" si="2"/>
        <v>Vigente</v>
      </c>
      <c r="Y49" s="38">
        <v>2300</v>
      </c>
      <c r="Z49" s="38"/>
      <c r="AA49" s="38" t="s">
        <v>54</v>
      </c>
      <c r="AB49" s="10" t="s">
        <v>100</v>
      </c>
      <c r="AC49" s="10" t="s">
        <v>216</v>
      </c>
      <c r="AD49" s="10" t="s">
        <v>55</v>
      </c>
      <c r="AE49" s="10" t="s">
        <v>148</v>
      </c>
      <c r="AF49" s="10">
        <v>45839</v>
      </c>
      <c r="AG49" s="40" t="str">
        <f t="shared" ca="1" si="6"/>
        <v>Vigente</v>
      </c>
      <c r="AH49" s="43">
        <f t="shared" ca="1" si="7"/>
        <v>2</v>
      </c>
      <c r="AI49" s="134" t="s">
        <v>428</v>
      </c>
      <c r="AJ49" s="33"/>
      <c r="AK49" s="10"/>
      <c r="AL49" s="10"/>
    </row>
    <row r="50" spans="1:38">
      <c r="A50" s="9" t="s">
        <v>429</v>
      </c>
      <c r="B50" s="9" t="s">
        <v>430</v>
      </c>
      <c r="C50" s="9" t="s">
        <v>431</v>
      </c>
      <c r="D50" s="9" t="s">
        <v>416</v>
      </c>
      <c r="E50" s="212" t="s">
        <v>235</v>
      </c>
      <c r="F50" s="214" t="s">
        <v>235</v>
      </c>
      <c r="G50" s="212" t="s">
        <v>432</v>
      </c>
      <c r="H50" s="10">
        <v>36239</v>
      </c>
      <c r="I50" s="30">
        <f t="shared" ca="1" si="0"/>
        <v>25</v>
      </c>
      <c r="J50" s="30" t="s">
        <v>174</v>
      </c>
      <c r="K50" s="30" t="s">
        <v>51</v>
      </c>
      <c r="L50" s="11" t="s">
        <v>52</v>
      </c>
      <c r="M50" s="11" t="s">
        <v>433</v>
      </c>
      <c r="N50" s="33" t="s">
        <v>434</v>
      </c>
      <c r="O50" s="9" t="s">
        <v>84</v>
      </c>
      <c r="P50" s="9" t="s">
        <v>68</v>
      </c>
      <c r="Q50" s="9" t="s">
        <v>68</v>
      </c>
      <c r="R50" s="9" t="s">
        <v>24</v>
      </c>
      <c r="S50" s="11" t="s">
        <v>111</v>
      </c>
      <c r="T50" s="10">
        <v>45232</v>
      </c>
      <c r="U50" s="10">
        <v>45199</v>
      </c>
      <c r="V50" s="10">
        <f>IF(U50="RH","RH",IF(U50="Pendiente","Pendiente",EDATE(U50,24)))</f>
        <v>45930</v>
      </c>
      <c r="W50" s="40">
        <f t="shared" ca="1" si="1"/>
        <v>329</v>
      </c>
      <c r="X50" s="10" t="str">
        <f t="shared" ca="1" si="2"/>
        <v>Vigente</v>
      </c>
      <c r="Y50" s="38">
        <v>1700</v>
      </c>
      <c r="Z50" s="38"/>
      <c r="AA50" s="38" t="s">
        <v>54</v>
      </c>
      <c r="AB50" s="10" t="s">
        <v>435</v>
      </c>
      <c r="AC50" s="10" t="s">
        <v>178</v>
      </c>
      <c r="AD50" s="10" t="s">
        <v>55</v>
      </c>
      <c r="AE50" s="10" t="s">
        <v>148</v>
      </c>
      <c r="AF50" s="10">
        <v>45819</v>
      </c>
      <c r="AG50" s="40" t="str">
        <f t="shared" ca="1" si="6"/>
        <v>Vigente</v>
      </c>
      <c r="AH50" s="43">
        <f t="shared" ca="1" si="7"/>
        <v>1</v>
      </c>
      <c r="AI50" s="164" t="s">
        <v>422</v>
      </c>
      <c r="AJ50" s="10"/>
      <c r="AK50" s="10"/>
      <c r="AL50" s="10"/>
    </row>
    <row r="51" spans="1:38">
      <c r="A51" s="9" t="s">
        <v>436</v>
      </c>
      <c r="B51" s="9" t="s">
        <v>437</v>
      </c>
      <c r="C51" s="9" t="s">
        <v>438</v>
      </c>
      <c r="D51" s="9" t="s">
        <v>163</v>
      </c>
      <c r="E51" s="211" t="s">
        <v>63</v>
      </c>
      <c r="F51" s="215" t="s">
        <v>49</v>
      </c>
      <c r="G51" s="211" t="s">
        <v>439</v>
      </c>
      <c r="H51" s="10">
        <v>34045</v>
      </c>
      <c r="I51" s="30">
        <f t="shared" ca="1" si="0"/>
        <v>31</v>
      </c>
      <c r="J51" s="30" t="s">
        <v>50</v>
      </c>
      <c r="K51" s="30" t="s">
        <v>51</v>
      </c>
      <c r="L51" s="11" t="s">
        <v>52</v>
      </c>
      <c r="M51" s="11" t="s">
        <v>440</v>
      </c>
      <c r="N51" s="33" t="s">
        <v>441</v>
      </c>
      <c r="O51" s="9" t="s">
        <v>137</v>
      </c>
      <c r="P51" s="9" t="s">
        <v>137</v>
      </c>
      <c r="Q51" s="9" t="s">
        <v>137</v>
      </c>
      <c r="R51" s="9" t="s">
        <v>69</v>
      </c>
      <c r="S51" s="11" t="s">
        <v>69</v>
      </c>
      <c r="T51" s="10">
        <v>45341</v>
      </c>
      <c r="U51" s="10">
        <v>45329</v>
      </c>
      <c r="V51" s="10">
        <f>IF(U51="RH","RH",IF(U51="Pendiente","Pendiente",EDATE(U51,12)))</f>
        <v>45695</v>
      </c>
      <c r="W51" s="40">
        <f t="shared" ca="1" si="1"/>
        <v>94</v>
      </c>
      <c r="X51" s="10" t="str">
        <f t="shared" ca="1" si="2"/>
        <v>Vigente</v>
      </c>
      <c r="Y51" s="12">
        <v>1500</v>
      </c>
      <c r="Z51" s="12"/>
      <c r="AA51" s="38" t="s">
        <v>54</v>
      </c>
      <c r="AB51" s="10" t="s">
        <v>284</v>
      </c>
      <c r="AC51" s="10"/>
      <c r="AD51" s="10" t="s">
        <v>55</v>
      </c>
      <c r="AE51" s="10" t="s">
        <v>72</v>
      </c>
      <c r="AF51" s="10">
        <v>45523</v>
      </c>
      <c r="AG51" s="40" t="str">
        <f t="shared" ca="1" si="6"/>
        <v>Vencido</v>
      </c>
      <c r="AH51" s="43">
        <f t="shared" ca="1" si="7"/>
        <v>0</v>
      </c>
      <c r="AI51" s="134" t="s">
        <v>442</v>
      </c>
      <c r="AJ51" s="10"/>
      <c r="AK51" s="10"/>
      <c r="AL51" s="10"/>
    </row>
    <row r="52" spans="1:38">
      <c r="A52" s="9" t="s">
        <v>443</v>
      </c>
      <c r="B52" s="9" t="s">
        <v>444</v>
      </c>
      <c r="C52" s="9" t="s">
        <v>445</v>
      </c>
      <c r="D52" s="9" t="s">
        <v>446</v>
      </c>
      <c r="E52" s="212" t="s">
        <v>447</v>
      </c>
      <c r="F52" s="214" t="s">
        <v>447</v>
      </c>
      <c r="G52" s="212" t="s">
        <v>448</v>
      </c>
      <c r="H52" s="10">
        <v>35423</v>
      </c>
      <c r="I52" s="30">
        <f t="shared" ca="1" si="0"/>
        <v>27</v>
      </c>
      <c r="J52" s="30" t="s">
        <v>174</v>
      </c>
      <c r="K52" s="30" t="s">
        <v>51</v>
      </c>
      <c r="L52" s="11" t="s">
        <v>52</v>
      </c>
      <c r="M52" s="11" t="s">
        <v>449</v>
      </c>
      <c r="N52" s="33" t="s">
        <v>450</v>
      </c>
      <c r="O52" s="9" t="s">
        <v>157</v>
      </c>
      <c r="P52" s="33" t="s">
        <v>68</v>
      </c>
      <c r="Q52" s="9" t="s">
        <v>68</v>
      </c>
      <c r="R52" s="9" t="s">
        <v>24</v>
      </c>
      <c r="S52" s="11" t="s">
        <v>111</v>
      </c>
      <c r="T52" s="10">
        <v>44805</v>
      </c>
      <c r="U52" s="10">
        <v>44954</v>
      </c>
      <c r="V52" s="10">
        <f>IF(U52="RH","RH",IF(U52="Pendiente","Pendiente",EDATE(U52,24)))</f>
        <v>45685</v>
      </c>
      <c r="W52" s="40">
        <f t="shared" ca="1" si="1"/>
        <v>84</v>
      </c>
      <c r="X52" s="10" t="str">
        <f t="shared" ca="1" si="2"/>
        <v>Vigente</v>
      </c>
      <c r="Y52" s="12">
        <v>1600</v>
      </c>
      <c r="Z52" s="12"/>
      <c r="AA52" s="12"/>
      <c r="AB52" s="10" t="s">
        <v>100</v>
      </c>
      <c r="AC52" s="10" t="s">
        <v>451</v>
      </c>
      <c r="AD52" s="10" t="s">
        <v>55</v>
      </c>
      <c r="AE52" s="10" t="s">
        <v>148</v>
      </c>
      <c r="AF52" s="10">
        <v>45382</v>
      </c>
      <c r="AG52" s="143" t="str">
        <f t="shared" ca="1" si="6"/>
        <v>Vencido</v>
      </c>
      <c r="AH52" s="43">
        <f t="shared" ca="1" si="7"/>
        <v>2</v>
      </c>
      <c r="AI52" s="32" t="s">
        <v>452</v>
      </c>
      <c r="AJ52" s="10">
        <v>45386</v>
      </c>
      <c r="AK52" s="10" t="s">
        <v>205</v>
      </c>
      <c r="AL52" s="10"/>
    </row>
    <row r="53" spans="1:38">
      <c r="A53" s="9" t="s">
        <v>453</v>
      </c>
      <c r="B53" s="9" t="s">
        <v>454</v>
      </c>
      <c r="C53" s="9" t="s">
        <v>455</v>
      </c>
      <c r="D53" s="9" t="s">
        <v>62</v>
      </c>
      <c r="E53" s="212" t="s">
        <v>63</v>
      </c>
      <c r="F53" s="214" t="s">
        <v>49</v>
      </c>
      <c r="G53" s="212" t="s">
        <v>456</v>
      </c>
      <c r="H53" s="10">
        <v>33986</v>
      </c>
      <c r="I53" s="30">
        <f t="shared" ca="1" si="0"/>
        <v>31</v>
      </c>
      <c r="J53" s="30" t="s">
        <v>50</v>
      </c>
      <c r="K53" s="30" t="s">
        <v>51</v>
      </c>
      <c r="L53" s="11" t="s">
        <v>52</v>
      </c>
      <c r="M53" s="11" t="s">
        <v>457</v>
      </c>
      <c r="N53" s="33" t="s">
        <v>458</v>
      </c>
      <c r="O53" s="9" t="s">
        <v>459</v>
      </c>
      <c r="P53" s="9" t="s">
        <v>68</v>
      </c>
      <c r="Q53" s="9" t="s">
        <v>68</v>
      </c>
      <c r="R53" s="9" t="s">
        <v>24</v>
      </c>
      <c r="S53" s="11" t="s">
        <v>85</v>
      </c>
      <c r="T53" s="10">
        <v>45208</v>
      </c>
      <c r="U53" s="10">
        <v>45205</v>
      </c>
      <c r="V53" s="10">
        <f>IF(U53="RH","RH",IF(U53="Pendiente","Pendiente",EDATE(U53,12)))</f>
        <v>45571</v>
      </c>
      <c r="W53" s="40">
        <f t="shared" ca="1" si="1"/>
        <v>-30</v>
      </c>
      <c r="X53" s="10" t="str">
        <f t="shared" ca="1" si="2"/>
        <v>Por Vencer</v>
      </c>
      <c r="Y53" s="38">
        <v>1600</v>
      </c>
      <c r="Z53" s="38"/>
      <c r="AA53" s="38" t="s">
        <v>54</v>
      </c>
      <c r="AB53" s="10" t="s">
        <v>138</v>
      </c>
      <c r="AC53" s="10" t="s">
        <v>372</v>
      </c>
      <c r="AD53" s="10" t="s">
        <v>55</v>
      </c>
      <c r="AE53" s="10" t="s">
        <v>72</v>
      </c>
      <c r="AF53" s="10">
        <v>45515</v>
      </c>
      <c r="AG53" s="40" t="str">
        <f ca="1">IF(AF53-TODAY() =0,"Vencido",IF(AF53-TODAY() &lt; 0,"Vencido",IF(AF53-TODAY() &gt;30,"Vigente","Por Vencer")))</f>
        <v>Vencido</v>
      </c>
      <c r="AH53" s="43">
        <f t="shared" ca="1" si="7"/>
        <v>1</v>
      </c>
      <c r="AI53" s="134" t="s">
        <v>460</v>
      </c>
      <c r="AJ53" s="10"/>
      <c r="AK53" s="10"/>
      <c r="AL53" s="10"/>
    </row>
    <row r="54" spans="1:38">
      <c r="A54" s="9" t="s">
        <v>461</v>
      </c>
      <c r="B54" s="9" t="s">
        <v>462</v>
      </c>
      <c r="C54" s="9" t="s">
        <v>463</v>
      </c>
      <c r="D54" s="9" t="s">
        <v>464</v>
      </c>
      <c r="E54" s="211" t="s">
        <v>63</v>
      </c>
      <c r="F54" s="215" t="s">
        <v>49</v>
      </c>
      <c r="G54" s="211" t="s">
        <v>465</v>
      </c>
      <c r="H54" s="10">
        <v>32620</v>
      </c>
      <c r="I54" s="30">
        <f t="shared" ca="1" si="0"/>
        <v>35</v>
      </c>
      <c r="J54" s="30" t="s">
        <v>50</v>
      </c>
      <c r="K54" s="30" t="s">
        <v>51</v>
      </c>
      <c r="L54" s="11" t="s">
        <v>52</v>
      </c>
      <c r="M54" s="11" t="s">
        <v>466</v>
      </c>
      <c r="N54" s="33" t="s">
        <v>467</v>
      </c>
      <c r="O54" s="9" t="s">
        <v>84</v>
      </c>
      <c r="P54" s="9" t="s">
        <v>68</v>
      </c>
      <c r="Q54" s="9" t="s">
        <v>68</v>
      </c>
      <c r="R54" s="9" t="s">
        <v>24</v>
      </c>
      <c r="S54" s="11" t="s">
        <v>85</v>
      </c>
      <c r="T54" s="10">
        <v>45243</v>
      </c>
      <c r="U54" s="10">
        <v>45241</v>
      </c>
      <c r="V54" s="10">
        <f>IF(U54="RH","RH",IF(U54="Pendiente","Pendiente",EDATE(U54,12)))</f>
        <v>45607</v>
      </c>
      <c r="W54" s="40">
        <f t="shared" ca="1" si="1"/>
        <v>6</v>
      </c>
      <c r="X54" s="10" t="str">
        <f t="shared" ca="1" si="2"/>
        <v>Por Vencer</v>
      </c>
      <c r="Y54" s="12">
        <v>2500</v>
      </c>
      <c r="Z54" s="12"/>
      <c r="AA54" s="38" t="s">
        <v>54</v>
      </c>
      <c r="AB54" s="10" t="s">
        <v>266</v>
      </c>
      <c r="AC54" s="10" t="s">
        <v>468</v>
      </c>
      <c r="AD54" s="10" t="s">
        <v>55</v>
      </c>
      <c r="AE54" s="10" t="s">
        <v>56</v>
      </c>
      <c r="AF54" s="10">
        <v>45579</v>
      </c>
      <c r="AG54" s="40" t="str">
        <f t="shared" ca="1" si="6"/>
        <v>Vencido</v>
      </c>
      <c r="AH54" s="43">
        <f t="shared" ca="1" si="7"/>
        <v>0</v>
      </c>
      <c r="AI54" s="134" t="s">
        <v>469</v>
      </c>
      <c r="AJ54" s="10"/>
      <c r="AK54" s="10"/>
      <c r="AL54" s="10"/>
    </row>
    <row r="55" spans="1:38">
      <c r="A55" s="9" t="s">
        <v>470</v>
      </c>
      <c r="B55" s="9" t="s">
        <v>471</v>
      </c>
      <c r="C55" s="9" t="s">
        <v>472</v>
      </c>
      <c r="D55" s="9" t="s">
        <v>473</v>
      </c>
      <c r="E55" s="212" t="s">
        <v>63</v>
      </c>
      <c r="F55" s="214" t="s">
        <v>49</v>
      </c>
      <c r="G55" s="212" t="s">
        <v>474</v>
      </c>
      <c r="H55" s="10">
        <v>34947</v>
      </c>
      <c r="I55" s="30">
        <f t="shared" ca="1" si="0"/>
        <v>29</v>
      </c>
      <c r="J55" s="30" t="s">
        <v>50</v>
      </c>
      <c r="K55" s="30" t="s">
        <v>51</v>
      </c>
      <c r="L55" s="11" t="s">
        <v>52</v>
      </c>
      <c r="M55" s="11" t="s">
        <v>475</v>
      </c>
      <c r="N55" s="33" t="s">
        <v>476</v>
      </c>
      <c r="O55" s="9" t="s">
        <v>84</v>
      </c>
      <c r="P55" s="9" t="s">
        <v>68</v>
      </c>
      <c r="Q55" s="9" t="s">
        <v>68</v>
      </c>
      <c r="R55" s="9" t="s">
        <v>24</v>
      </c>
      <c r="S55" s="11" t="s">
        <v>120</v>
      </c>
      <c r="T55" s="10">
        <v>43542</v>
      </c>
      <c r="U55" s="10">
        <v>45346</v>
      </c>
      <c r="V55" s="10">
        <f>IF(U55="RH","RH",IF(U55="Pendiente","Pendiente",EDATE(U55,12)))</f>
        <v>45712</v>
      </c>
      <c r="W55" s="40">
        <f t="shared" ca="1" si="1"/>
        <v>111</v>
      </c>
      <c r="X55" s="10" t="str">
        <f t="shared" ca="1" si="2"/>
        <v>Vigente</v>
      </c>
      <c r="Y55" s="12">
        <v>4000</v>
      </c>
      <c r="Z55" s="12"/>
      <c r="AA55" s="38" t="s">
        <v>54</v>
      </c>
      <c r="AB55" s="10" t="s">
        <v>100</v>
      </c>
      <c r="AC55" s="10" t="s">
        <v>101</v>
      </c>
      <c r="AD55" s="10" t="s">
        <v>88</v>
      </c>
      <c r="AE55" s="10" t="s">
        <v>148</v>
      </c>
      <c r="AF55" s="10" t="s">
        <v>219</v>
      </c>
      <c r="AG55" s="40" t="e">
        <f t="shared" ca="1" si="6"/>
        <v>#VALUE!</v>
      </c>
      <c r="AH55" s="43">
        <f t="shared" ca="1" si="7"/>
        <v>5</v>
      </c>
      <c r="AI55" s="134" t="s">
        <v>477</v>
      </c>
      <c r="AJ55" s="10"/>
      <c r="AK55" s="10"/>
      <c r="AL55" s="10"/>
    </row>
    <row r="56" spans="1:38">
      <c r="A56" s="9" t="s">
        <v>478</v>
      </c>
      <c r="B56" s="9" t="s">
        <v>479</v>
      </c>
      <c r="C56" s="9" t="s">
        <v>480</v>
      </c>
      <c r="D56" s="9" t="s">
        <v>481</v>
      </c>
      <c r="E56" s="212" t="s">
        <v>78</v>
      </c>
      <c r="F56" s="214" t="s">
        <v>79</v>
      </c>
      <c r="G56" s="212" t="s">
        <v>482</v>
      </c>
      <c r="H56" s="10">
        <v>35405</v>
      </c>
      <c r="I56" s="30">
        <f t="shared" ca="1" si="0"/>
        <v>27</v>
      </c>
      <c r="J56" s="30" t="s">
        <v>174</v>
      </c>
      <c r="K56" s="30" t="s">
        <v>51</v>
      </c>
      <c r="L56" s="11" t="s">
        <v>127</v>
      </c>
      <c r="M56" s="11" t="s">
        <v>483</v>
      </c>
      <c r="N56" s="33" t="s">
        <v>484</v>
      </c>
      <c r="O56" s="9" t="s">
        <v>137</v>
      </c>
      <c r="P56" s="9" t="s">
        <v>137</v>
      </c>
      <c r="Q56" s="9" t="s">
        <v>137</v>
      </c>
      <c r="R56" s="9" t="s">
        <v>24</v>
      </c>
      <c r="S56" s="11" t="s">
        <v>120</v>
      </c>
      <c r="T56" s="10">
        <v>44927</v>
      </c>
      <c r="U56" s="10">
        <v>44933</v>
      </c>
      <c r="V56" s="10">
        <f>IF(U56="RH","RH",IF(U56="Pendiente","Pendiente",EDATE(U56,24)))</f>
        <v>45664</v>
      </c>
      <c r="W56" s="40">
        <f t="shared" ca="1" si="1"/>
        <v>63</v>
      </c>
      <c r="X56" s="10" t="str">
        <f t="shared" ca="1" si="2"/>
        <v>Vigente</v>
      </c>
      <c r="Y56" s="38">
        <v>1400</v>
      </c>
      <c r="Z56" s="38"/>
      <c r="AA56" s="38" t="s">
        <v>54</v>
      </c>
      <c r="AB56" s="8" t="s">
        <v>266</v>
      </c>
      <c r="AC56" s="10" t="s">
        <v>158</v>
      </c>
      <c r="AD56" s="10" t="s">
        <v>55</v>
      </c>
      <c r="AE56" s="10" t="s">
        <v>203</v>
      </c>
      <c r="AF56" s="10">
        <v>45778</v>
      </c>
      <c r="AG56" s="40" t="str">
        <f t="shared" ca="1" si="6"/>
        <v>Vigente</v>
      </c>
      <c r="AH56" s="43">
        <f t="shared" ca="1" si="7"/>
        <v>1</v>
      </c>
      <c r="AI56" s="134" t="s">
        <v>485</v>
      </c>
      <c r="AJ56" s="10"/>
      <c r="AK56" s="10"/>
      <c r="AL56" s="10"/>
    </row>
    <row r="57" spans="1:38">
      <c r="A57" s="9" t="s">
        <v>486</v>
      </c>
      <c r="B57" s="9" t="s">
        <v>487</v>
      </c>
      <c r="C57" s="9" t="s">
        <v>488</v>
      </c>
      <c r="D57" s="9" t="s">
        <v>489</v>
      </c>
      <c r="E57" s="212" t="s">
        <v>78</v>
      </c>
      <c r="F57" s="214" t="s">
        <v>79</v>
      </c>
      <c r="G57" s="212" t="s">
        <v>490</v>
      </c>
      <c r="H57" s="10">
        <v>34410</v>
      </c>
      <c r="I57" s="30">
        <f t="shared" ca="1" si="0"/>
        <v>30</v>
      </c>
      <c r="J57" s="30" t="s">
        <v>50</v>
      </c>
      <c r="K57" s="30" t="s">
        <v>51</v>
      </c>
      <c r="L57" s="11" t="s">
        <v>52</v>
      </c>
      <c r="M57" s="11" t="s">
        <v>491</v>
      </c>
      <c r="N57" s="33" t="s">
        <v>492</v>
      </c>
      <c r="O57" s="9" t="s">
        <v>137</v>
      </c>
      <c r="P57" s="9" t="s">
        <v>137</v>
      </c>
      <c r="Q57" s="9" t="s">
        <v>137</v>
      </c>
      <c r="R57" s="9" t="s">
        <v>24</v>
      </c>
      <c r="S57" s="11" t="s">
        <v>120</v>
      </c>
      <c r="T57" s="10">
        <v>44459</v>
      </c>
      <c r="U57" s="10">
        <v>44898</v>
      </c>
      <c r="V57" s="10">
        <f>IF(U57="RH","RH",IF(U57="Pendiente","Pendiente",EDATE(U57,24)))</f>
        <v>45629</v>
      </c>
      <c r="W57" s="40">
        <f t="shared" ca="1" si="1"/>
        <v>28</v>
      </c>
      <c r="X57" s="10" t="str">
        <f t="shared" ca="1" si="2"/>
        <v>Por Vencer</v>
      </c>
      <c r="Y57" s="38">
        <v>2000</v>
      </c>
      <c r="Z57" s="38"/>
      <c r="AA57" s="38" t="s">
        <v>54</v>
      </c>
      <c r="AB57" s="10" t="s">
        <v>138</v>
      </c>
      <c r="AC57" s="10" t="s">
        <v>493</v>
      </c>
      <c r="AD57" s="10" t="s">
        <v>55</v>
      </c>
      <c r="AE57" s="10" t="s">
        <v>148</v>
      </c>
      <c r="AF57" s="10">
        <v>45596</v>
      </c>
      <c r="AG57" s="40" t="str">
        <f t="shared" ca="1" si="6"/>
        <v>Vencido</v>
      </c>
      <c r="AH57" s="43">
        <f t="shared" ca="1" si="7"/>
        <v>3</v>
      </c>
      <c r="AI57" s="134" t="s">
        <v>494</v>
      </c>
      <c r="AJ57" s="10"/>
      <c r="AK57" s="10"/>
      <c r="AL57" s="10"/>
    </row>
    <row r="58" spans="1:38">
      <c r="A58" s="9" t="s">
        <v>495</v>
      </c>
      <c r="B58" s="9" t="s">
        <v>496</v>
      </c>
      <c r="C58" s="9" t="s">
        <v>497</v>
      </c>
      <c r="D58" s="9" t="s">
        <v>163</v>
      </c>
      <c r="E58" s="211" t="s">
        <v>63</v>
      </c>
      <c r="F58" s="215" t="s">
        <v>49</v>
      </c>
      <c r="G58" s="211" t="s">
        <v>498</v>
      </c>
      <c r="H58" s="10">
        <v>28699</v>
      </c>
      <c r="I58" s="30">
        <f t="shared" ca="1" si="0"/>
        <v>46</v>
      </c>
      <c r="J58" s="30" t="s">
        <v>50</v>
      </c>
      <c r="K58" s="30" t="s">
        <v>51</v>
      </c>
      <c r="L58" s="11" t="s">
        <v>127</v>
      </c>
      <c r="M58" s="11" t="s">
        <v>499</v>
      </c>
      <c r="N58" s="33" t="s">
        <v>500</v>
      </c>
      <c r="O58" s="9" t="s">
        <v>137</v>
      </c>
      <c r="P58" s="9" t="s">
        <v>137</v>
      </c>
      <c r="Q58" s="9" t="s">
        <v>137</v>
      </c>
      <c r="R58" s="9" t="s">
        <v>24</v>
      </c>
      <c r="S58" s="11" t="s">
        <v>111</v>
      </c>
      <c r="T58" s="10">
        <v>45225</v>
      </c>
      <c r="U58" s="10">
        <v>45227</v>
      </c>
      <c r="V58" s="10">
        <f>IF(U58="RH","RH",IF(U58="Pendiente","Pendiente",EDATE(U58,12)))</f>
        <v>45593</v>
      </c>
      <c r="W58" s="40">
        <f t="shared" ca="1" si="1"/>
        <v>-8</v>
      </c>
      <c r="X58" s="10" t="str">
        <f t="shared" ca="1" si="2"/>
        <v>Por Vencer</v>
      </c>
      <c r="Y58" s="12">
        <v>1600</v>
      </c>
      <c r="Z58" s="12"/>
      <c r="AA58" s="38" t="s">
        <v>54</v>
      </c>
      <c r="AB58" s="10" t="s">
        <v>284</v>
      </c>
      <c r="AC58" s="10"/>
      <c r="AD58" s="10" t="s">
        <v>55</v>
      </c>
      <c r="AE58" s="10" t="s">
        <v>72</v>
      </c>
      <c r="AF58" s="10">
        <v>45536</v>
      </c>
      <c r="AG58" s="40" t="str">
        <f t="shared" ca="1" si="6"/>
        <v>Vencido</v>
      </c>
      <c r="AH58" s="43">
        <f t="shared" ca="1" si="7"/>
        <v>1</v>
      </c>
      <c r="AI58" s="134" t="s">
        <v>501</v>
      </c>
      <c r="AJ58" s="10"/>
      <c r="AK58" s="10"/>
      <c r="AL58" s="10"/>
    </row>
    <row r="59" spans="1:38">
      <c r="A59" s="9" t="s">
        <v>502</v>
      </c>
      <c r="B59" s="9" t="s">
        <v>503</v>
      </c>
      <c r="C59" s="9" t="s">
        <v>504</v>
      </c>
      <c r="D59" s="9" t="s">
        <v>505</v>
      </c>
      <c r="E59" s="212" t="s">
        <v>78</v>
      </c>
      <c r="F59" s="214" t="s">
        <v>79</v>
      </c>
      <c r="G59" s="212" t="s">
        <v>506</v>
      </c>
      <c r="H59" s="10">
        <v>36169</v>
      </c>
      <c r="I59" s="30">
        <f t="shared" ca="1" si="0"/>
        <v>25</v>
      </c>
      <c r="J59" s="30" t="s">
        <v>174</v>
      </c>
      <c r="K59" s="30" t="s">
        <v>51</v>
      </c>
      <c r="L59" s="11" t="s">
        <v>127</v>
      </c>
      <c r="M59" s="11" t="s">
        <v>507</v>
      </c>
      <c r="N59" s="33" t="s">
        <v>508</v>
      </c>
      <c r="O59" s="9" t="s">
        <v>137</v>
      </c>
      <c r="P59" s="9" t="s">
        <v>137</v>
      </c>
      <c r="Q59" s="9" t="s">
        <v>137</v>
      </c>
      <c r="R59" s="9" t="s">
        <v>24</v>
      </c>
      <c r="S59" s="11" t="s">
        <v>111</v>
      </c>
      <c r="T59" s="10">
        <v>43832</v>
      </c>
      <c r="U59" s="10">
        <v>45444</v>
      </c>
      <c r="V59" s="10">
        <f>IF(U59="RH","RH",IF(U59="Pendiente","Pendiente",EDATE(U59,24)))</f>
        <v>46174</v>
      </c>
      <c r="W59" s="40">
        <f t="shared" ca="1" si="1"/>
        <v>573</v>
      </c>
      <c r="X59" s="10" t="str">
        <f t="shared" ca="1" si="2"/>
        <v>Vigente</v>
      </c>
      <c r="Y59" s="12">
        <v>1800</v>
      </c>
      <c r="Z59" s="12"/>
      <c r="AA59" s="38" t="s">
        <v>54</v>
      </c>
      <c r="AB59" s="10" t="s">
        <v>70</v>
      </c>
      <c r="AC59" s="10" t="s">
        <v>509</v>
      </c>
      <c r="AD59" s="10" t="s">
        <v>55</v>
      </c>
      <c r="AE59" s="8" t="s">
        <v>56</v>
      </c>
      <c r="AF59" s="10">
        <v>45688</v>
      </c>
      <c r="AG59" s="40" t="str">
        <f t="shared" ca="1" si="6"/>
        <v>Vigente</v>
      </c>
      <c r="AH59" s="43">
        <f t="shared" ca="1" si="7"/>
        <v>4</v>
      </c>
      <c r="AI59" s="134" t="s">
        <v>510</v>
      </c>
      <c r="AJ59" s="10"/>
      <c r="AK59" s="10"/>
      <c r="AL59" s="10"/>
    </row>
    <row r="60" spans="1:38">
      <c r="A60" s="9" t="s">
        <v>511</v>
      </c>
      <c r="B60" s="9" t="s">
        <v>512</v>
      </c>
      <c r="C60" s="9" t="s">
        <v>513</v>
      </c>
      <c r="D60" s="9" t="s">
        <v>514</v>
      </c>
      <c r="E60" s="212" t="s">
        <v>78</v>
      </c>
      <c r="F60" s="214" t="s">
        <v>79</v>
      </c>
      <c r="G60" s="212" t="s">
        <v>515</v>
      </c>
      <c r="H60" s="10">
        <v>35068</v>
      </c>
      <c r="I60" s="30">
        <f t="shared" ca="1" si="0"/>
        <v>28</v>
      </c>
      <c r="J60" s="30" t="s">
        <v>50</v>
      </c>
      <c r="K60" s="30" t="s">
        <v>51</v>
      </c>
      <c r="L60" s="11" t="s">
        <v>127</v>
      </c>
      <c r="M60" s="11" t="s">
        <v>516</v>
      </c>
      <c r="N60" s="33" t="s">
        <v>517</v>
      </c>
      <c r="O60" s="9" t="s">
        <v>84</v>
      </c>
      <c r="P60" s="9" t="s">
        <v>68</v>
      </c>
      <c r="Q60" s="9" t="s">
        <v>68</v>
      </c>
      <c r="R60" s="9" t="s">
        <v>24</v>
      </c>
      <c r="S60" s="11" t="s">
        <v>120</v>
      </c>
      <c r="T60" s="10">
        <v>43313</v>
      </c>
      <c r="U60" s="10">
        <v>45465</v>
      </c>
      <c r="V60" s="10">
        <f>IF(U60="RH","RH",IF(U60="Pendiente","Pendiente",EDATE(U60,24)))</f>
        <v>46195</v>
      </c>
      <c r="W60" s="40">
        <f t="shared" ca="1" si="1"/>
        <v>594</v>
      </c>
      <c r="X60" s="10" t="str">
        <f t="shared" ca="1" si="2"/>
        <v>Vigente</v>
      </c>
      <c r="Y60" s="12">
        <v>2500</v>
      </c>
      <c r="Z60" s="12"/>
      <c r="AA60" s="38" t="s">
        <v>54</v>
      </c>
      <c r="AB60" s="10" t="s">
        <v>100</v>
      </c>
      <c r="AC60" s="10" t="s">
        <v>509</v>
      </c>
      <c r="AD60" s="10" t="s">
        <v>55</v>
      </c>
      <c r="AE60" s="8" t="s">
        <v>56</v>
      </c>
      <c r="AF60" s="10">
        <v>45688</v>
      </c>
      <c r="AG60" s="40" t="str">
        <f t="shared" ca="1" si="6"/>
        <v>Vigente</v>
      </c>
      <c r="AH60" s="43">
        <f t="shared" ca="1" si="7"/>
        <v>6</v>
      </c>
      <c r="AI60" s="134" t="s">
        <v>518</v>
      </c>
      <c r="AJ60" s="10"/>
      <c r="AK60" s="10"/>
      <c r="AL60" s="10"/>
    </row>
    <row r="61" spans="1:38">
      <c r="A61" s="9" t="s">
        <v>519</v>
      </c>
      <c r="B61" s="9" t="s">
        <v>520</v>
      </c>
      <c r="C61" s="9" t="s">
        <v>521</v>
      </c>
      <c r="D61" s="9" t="s">
        <v>522</v>
      </c>
      <c r="E61" s="212" t="s">
        <v>63</v>
      </c>
      <c r="F61" s="214" t="s">
        <v>49</v>
      </c>
      <c r="G61" s="212" t="s">
        <v>523</v>
      </c>
      <c r="H61" s="10">
        <v>33781</v>
      </c>
      <c r="I61" s="30">
        <f t="shared" ca="1" si="0"/>
        <v>32</v>
      </c>
      <c r="J61" s="30" t="s">
        <v>50</v>
      </c>
      <c r="K61" s="30" t="s">
        <v>51</v>
      </c>
      <c r="L61" s="11" t="s">
        <v>52</v>
      </c>
      <c r="M61" s="11" t="s">
        <v>524</v>
      </c>
      <c r="N61" s="33" t="s">
        <v>525</v>
      </c>
      <c r="O61" s="9" t="s">
        <v>137</v>
      </c>
      <c r="P61" s="33" t="s">
        <v>137</v>
      </c>
      <c r="Q61" s="9" t="s">
        <v>137</v>
      </c>
      <c r="R61" s="9" t="s">
        <v>24</v>
      </c>
      <c r="S61" s="11" t="s">
        <v>111</v>
      </c>
      <c r="T61" s="10">
        <v>45286</v>
      </c>
      <c r="U61" s="10">
        <v>45280</v>
      </c>
      <c r="V61" s="10">
        <f>IF(U61="RH","RH",IF(U61="Pendiente","Pendiente",EDATE(U61,12)))</f>
        <v>45646</v>
      </c>
      <c r="W61" s="40">
        <f t="shared" ca="1" si="1"/>
        <v>45</v>
      </c>
      <c r="X61" s="10" t="str">
        <f t="shared" ca="1" si="2"/>
        <v>Vigente</v>
      </c>
      <c r="Y61" s="12">
        <v>2500</v>
      </c>
      <c r="Z61" s="12"/>
      <c r="AA61" s="12"/>
      <c r="AB61" s="10" t="s">
        <v>100</v>
      </c>
      <c r="AC61" s="10" t="s">
        <v>347</v>
      </c>
      <c r="AD61" s="10" t="s">
        <v>55</v>
      </c>
      <c r="AE61" s="10" t="s">
        <v>148</v>
      </c>
      <c r="AF61" s="10">
        <v>45381</v>
      </c>
      <c r="AG61" s="40" t="str">
        <f t="shared" ca="1" si="6"/>
        <v>Vencido</v>
      </c>
      <c r="AH61" s="43">
        <f t="shared" ca="1" si="7"/>
        <v>0</v>
      </c>
      <c r="AI61" s="135" t="s">
        <v>526</v>
      </c>
      <c r="AJ61" s="10">
        <v>45381</v>
      </c>
      <c r="AK61" s="10" t="s">
        <v>205</v>
      </c>
      <c r="AL61" s="10"/>
    </row>
    <row r="62" spans="1:38">
      <c r="A62" s="9" t="s">
        <v>527</v>
      </c>
      <c r="B62" s="9" t="s">
        <v>528</v>
      </c>
      <c r="C62" s="9" t="s">
        <v>529</v>
      </c>
      <c r="D62" s="9" t="s">
        <v>133</v>
      </c>
      <c r="E62" s="212" t="s">
        <v>63</v>
      </c>
      <c r="F62" s="214" t="s">
        <v>49</v>
      </c>
      <c r="G62" s="212">
        <v>70425162</v>
      </c>
      <c r="H62" s="10">
        <v>33052</v>
      </c>
      <c r="I62" s="30">
        <f t="shared" ca="1" si="0"/>
        <v>34</v>
      </c>
      <c r="J62" s="30" t="s">
        <v>50</v>
      </c>
      <c r="K62" s="30" t="s">
        <v>51</v>
      </c>
      <c r="L62" s="11" t="s">
        <v>52</v>
      </c>
      <c r="M62" s="11" t="s">
        <v>530</v>
      </c>
      <c r="N62" s="33" t="s">
        <v>531</v>
      </c>
      <c r="O62" s="34" t="s">
        <v>532</v>
      </c>
      <c r="P62" s="9" t="s">
        <v>68</v>
      </c>
      <c r="Q62" s="9" t="s">
        <v>68</v>
      </c>
      <c r="R62" s="9" t="s">
        <v>24</v>
      </c>
      <c r="S62" s="11" t="s">
        <v>98</v>
      </c>
      <c r="T62" s="10">
        <v>44927</v>
      </c>
      <c r="U62" s="10">
        <v>45495</v>
      </c>
      <c r="V62" s="10">
        <f>IF(U62="RH","RH",IF(U62="Pendiente","Pendiente",EDATE(U62,12)))</f>
        <v>45860</v>
      </c>
      <c r="W62" s="40">
        <f t="shared" ca="1" si="1"/>
        <v>259</v>
      </c>
      <c r="X62" s="10" t="str">
        <f t="shared" ca="1" si="2"/>
        <v>Vigente</v>
      </c>
      <c r="Y62" s="38">
        <v>1800</v>
      </c>
      <c r="Z62" s="38"/>
      <c r="AA62" s="38" t="s">
        <v>54</v>
      </c>
      <c r="AB62" s="10" t="s">
        <v>70</v>
      </c>
      <c r="AC62" s="10" t="s">
        <v>533</v>
      </c>
      <c r="AD62" s="10" t="s">
        <v>55</v>
      </c>
      <c r="AE62" s="10" t="s">
        <v>148</v>
      </c>
      <c r="AF62" s="10">
        <v>45747</v>
      </c>
      <c r="AG62" s="40" t="str">
        <f t="shared" ca="1" si="6"/>
        <v>Vigente</v>
      </c>
      <c r="AH62" s="43">
        <f t="shared" ca="1" si="7"/>
        <v>1</v>
      </c>
      <c r="AI62" s="134" t="s">
        <v>534</v>
      </c>
      <c r="AJ62" s="10"/>
      <c r="AK62" s="10"/>
      <c r="AL62" s="10"/>
    </row>
    <row r="63" spans="1:38">
      <c r="A63" s="9" t="s">
        <v>535</v>
      </c>
      <c r="B63" s="9" t="s">
        <v>536</v>
      </c>
      <c r="C63" s="9" t="s">
        <v>537</v>
      </c>
      <c r="D63" s="9" t="s">
        <v>538</v>
      </c>
      <c r="E63" s="212" t="s">
        <v>235</v>
      </c>
      <c r="F63" s="214" t="s">
        <v>235</v>
      </c>
      <c r="G63" s="212">
        <v>43976727</v>
      </c>
      <c r="H63" s="10">
        <v>31561</v>
      </c>
      <c r="I63" s="30">
        <f t="shared" ca="1" si="0"/>
        <v>38</v>
      </c>
      <c r="J63" s="30" t="s">
        <v>174</v>
      </c>
      <c r="K63" s="30" t="s">
        <v>539</v>
      </c>
      <c r="L63" s="11" t="s">
        <v>127</v>
      </c>
      <c r="M63" s="11" t="s">
        <v>540</v>
      </c>
      <c r="N63" s="33" t="s">
        <v>541</v>
      </c>
      <c r="O63" s="9" t="s">
        <v>329</v>
      </c>
      <c r="P63" s="9" t="s">
        <v>68</v>
      </c>
      <c r="Q63" s="9" t="s">
        <v>68</v>
      </c>
      <c r="R63" s="9" t="s">
        <v>24</v>
      </c>
      <c r="S63" s="11" t="s">
        <v>98</v>
      </c>
      <c r="T63" s="10">
        <v>44537</v>
      </c>
      <c r="U63" s="10">
        <v>44995</v>
      </c>
      <c r="V63" s="10">
        <f>IF(U63="RH","RH",IF(U63="Pendiente","Pendiente",EDATE(U63,24)))</f>
        <v>45726</v>
      </c>
      <c r="W63" s="40">
        <f t="shared" ca="1" si="1"/>
        <v>125</v>
      </c>
      <c r="X63" s="10" t="str">
        <f t="shared" ca="1" si="2"/>
        <v>Vigente</v>
      </c>
      <c r="Y63" s="12">
        <v>2500</v>
      </c>
      <c r="Z63" s="12"/>
      <c r="AA63" s="38" t="s">
        <v>54</v>
      </c>
      <c r="AB63" s="10" t="s">
        <v>100</v>
      </c>
      <c r="AC63" s="10" t="s">
        <v>542</v>
      </c>
      <c r="AD63" s="10" t="s">
        <v>55</v>
      </c>
      <c r="AE63" s="10" t="s">
        <v>148</v>
      </c>
      <c r="AF63" s="10">
        <v>45657</v>
      </c>
      <c r="AG63" s="40" t="str">
        <f t="shared" ca="1" si="6"/>
        <v>Vigente</v>
      </c>
      <c r="AH63" s="43">
        <f t="shared" ca="1" si="7"/>
        <v>2</v>
      </c>
      <c r="AI63" s="134" t="s">
        <v>543</v>
      </c>
      <c r="AJ63" s="10"/>
      <c r="AK63" s="10"/>
      <c r="AL63" s="10"/>
    </row>
    <row r="64" spans="1:38">
      <c r="A64" s="9" t="s">
        <v>544</v>
      </c>
      <c r="B64" s="9" t="s">
        <v>545</v>
      </c>
      <c r="C64" s="9" t="s">
        <v>546</v>
      </c>
      <c r="D64" s="9" t="s">
        <v>547</v>
      </c>
      <c r="E64" s="212" t="s">
        <v>235</v>
      </c>
      <c r="F64" s="214" t="s">
        <v>235</v>
      </c>
      <c r="G64" s="212">
        <v>76507370</v>
      </c>
      <c r="H64" s="10">
        <v>34607</v>
      </c>
      <c r="I64" s="30">
        <f t="shared" ca="1" si="0"/>
        <v>30</v>
      </c>
      <c r="J64" s="8" t="s">
        <v>50</v>
      </c>
      <c r="K64" s="8" t="s">
        <v>51</v>
      </c>
      <c r="L64" s="8" t="s">
        <v>52</v>
      </c>
      <c r="M64" s="8" t="s">
        <v>548</v>
      </c>
      <c r="N64" s="33" t="s">
        <v>549</v>
      </c>
      <c r="O64" s="37" t="s">
        <v>137</v>
      </c>
      <c r="P64" s="146" t="s">
        <v>137</v>
      </c>
      <c r="Q64" s="146"/>
      <c r="R64" s="9"/>
      <c r="S64" s="11"/>
      <c r="T64" s="10">
        <v>45453</v>
      </c>
      <c r="U64" s="10" t="s">
        <v>550</v>
      </c>
      <c r="V64" s="10" t="str">
        <f>IF(U64="RH","RH",IF(U64="Pendiente","Pendiente",EDATE(U64,24)))</f>
        <v>RH</v>
      </c>
      <c r="W64" s="40" t="str">
        <f t="shared" ca="1" si="1"/>
        <v>RH</v>
      </c>
      <c r="X64" s="10" t="str">
        <f t="shared" ca="1" si="2"/>
        <v>RH</v>
      </c>
      <c r="Y64" s="12">
        <v>1300</v>
      </c>
      <c r="Z64" s="12"/>
      <c r="AA64" s="38" t="s">
        <v>54</v>
      </c>
      <c r="AB64" s="8" t="s">
        <v>266</v>
      </c>
      <c r="AC64" s="8" t="s">
        <v>551</v>
      </c>
      <c r="AD64" s="8" t="s">
        <v>550</v>
      </c>
      <c r="AE64" s="8" t="s">
        <v>56</v>
      </c>
      <c r="AF64" s="10">
        <v>45474</v>
      </c>
      <c r="AG64" s="8" t="s">
        <v>552</v>
      </c>
      <c r="AH64" s="8"/>
      <c r="AI64" s="149" t="s">
        <v>553</v>
      </c>
      <c r="AJ64" s="10">
        <v>45474</v>
      </c>
      <c r="AK64" s="8" t="s">
        <v>554</v>
      </c>
      <c r="AL64" s="10"/>
    </row>
    <row r="65" spans="1:56">
      <c r="A65" s="9" t="s">
        <v>555</v>
      </c>
      <c r="B65" s="9" t="s">
        <v>556</v>
      </c>
      <c r="C65" s="9" t="s">
        <v>557</v>
      </c>
      <c r="D65" s="9" t="s">
        <v>558</v>
      </c>
      <c r="E65" s="212" t="s">
        <v>78</v>
      </c>
      <c r="F65" s="214" t="s">
        <v>79</v>
      </c>
      <c r="G65" s="212" t="s">
        <v>559</v>
      </c>
      <c r="H65" s="10">
        <v>35891</v>
      </c>
      <c r="I65" s="30">
        <f t="shared" ca="1" si="0"/>
        <v>26</v>
      </c>
      <c r="J65" s="30" t="s">
        <v>174</v>
      </c>
      <c r="K65" s="30" t="s">
        <v>51</v>
      </c>
      <c r="L65" s="11" t="s">
        <v>127</v>
      </c>
      <c r="M65" s="11" t="s">
        <v>560</v>
      </c>
      <c r="N65" s="33" t="s">
        <v>561</v>
      </c>
      <c r="O65" s="9" t="s">
        <v>137</v>
      </c>
      <c r="P65" s="9" t="s">
        <v>137</v>
      </c>
      <c r="Q65" s="9" t="s">
        <v>137</v>
      </c>
      <c r="R65" s="9" t="s">
        <v>24</v>
      </c>
      <c r="S65" s="11" t="s">
        <v>111</v>
      </c>
      <c r="T65" s="10">
        <v>44743</v>
      </c>
      <c r="U65" s="10">
        <v>44807</v>
      </c>
      <c r="V65" s="10">
        <f>IF(U65="RH","RH",IF(U65="Pendiente","Pendiente",EDATE(U65,24)))</f>
        <v>45538</v>
      </c>
      <c r="W65" s="40">
        <f t="shared" ca="1" si="1"/>
        <v>-63</v>
      </c>
      <c r="X65" s="10" t="str">
        <f t="shared" ca="1" si="2"/>
        <v>Por Vencer</v>
      </c>
      <c r="Y65" s="12">
        <v>1500</v>
      </c>
      <c r="Z65" s="12"/>
      <c r="AA65" s="38" t="s">
        <v>54</v>
      </c>
      <c r="AB65" s="10" t="s">
        <v>70</v>
      </c>
      <c r="AC65" s="10" t="s">
        <v>509</v>
      </c>
      <c r="AD65" s="10" t="s">
        <v>55</v>
      </c>
      <c r="AE65" s="10" t="s">
        <v>148</v>
      </c>
      <c r="AF65" s="10">
        <v>45809</v>
      </c>
      <c r="AG65" s="40" t="str">
        <f t="shared" ref="AG65:AG79" ca="1" si="9">IF(AF65-TODAY() =0,"Vencido",IF(AF65-TODAY() &lt; 0,"Vencido",IF(AF65-TODAY() &gt;30,"Vigente","Por Vencer")))</f>
        <v>Vigente</v>
      </c>
      <c r="AH65" s="43">
        <f t="shared" ref="AH65:AH78" ca="1" si="10">+DATEDIF(T65,TODAY(),"Y")</f>
        <v>2</v>
      </c>
      <c r="AI65" s="134" t="s">
        <v>562</v>
      </c>
      <c r="AJ65" s="10"/>
      <c r="AK65" s="10"/>
      <c r="AL65" s="10"/>
    </row>
    <row r="66" spans="1:56" s="126" customFormat="1">
      <c r="A66" s="9" t="s">
        <v>563</v>
      </c>
      <c r="B66" s="9" t="s">
        <v>564</v>
      </c>
      <c r="C66" s="9" t="s">
        <v>565</v>
      </c>
      <c r="D66" s="9" t="s">
        <v>566</v>
      </c>
      <c r="E66" s="220" t="s">
        <v>567</v>
      </c>
      <c r="F66" s="219" t="s">
        <v>567</v>
      </c>
      <c r="G66" s="220" t="s">
        <v>568</v>
      </c>
      <c r="H66" s="213">
        <v>31594</v>
      </c>
      <c r="I66" s="221">
        <f t="shared" ca="1" si="0"/>
        <v>38</v>
      </c>
      <c r="J66" s="221" t="s">
        <v>174</v>
      </c>
      <c r="K66" s="221" t="s">
        <v>51</v>
      </c>
      <c r="L66" s="222" t="s">
        <v>52</v>
      </c>
      <c r="M66" s="222" t="s">
        <v>569</v>
      </c>
      <c r="N66" s="223" t="s">
        <v>570</v>
      </c>
      <c r="O66" s="224" t="s">
        <v>571</v>
      </c>
      <c r="P66" s="224" t="s">
        <v>68</v>
      </c>
      <c r="Q66" s="224" t="s">
        <v>68</v>
      </c>
      <c r="R66" s="224" t="s">
        <v>24</v>
      </c>
      <c r="S66" s="222" t="s">
        <v>85</v>
      </c>
      <c r="T66" s="213">
        <v>45170</v>
      </c>
      <c r="U66" s="213">
        <v>45241</v>
      </c>
      <c r="V66" s="213">
        <f>IF(U66="RH","RH",IF(U66="Pendiente","Pendiente",EDATE(U66,24)))</f>
        <v>45972</v>
      </c>
      <c r="W66" s="225">
        <f t="shared" ca="1" si="1"/>
        <v>371</v>
      </c>
      <c r="X66" s="213" t="str">
        <f t="shared" ca="1" si="2"/>
        <v>Vigente</v>
      </c>
      <c r="Y66" s="226">
        <v>1400</v>
      </c>
      <c r="Z66" s="226"/>
      <c r="AA66" s="227" t="s">
        <v>214</v>
      </c>
      <c r="AB66" s="213" t="s">
        <v>70</v>
      </c>
      <c r="AC66" s="213" t="s">
        <v>79</v>
      </c>
      <c r="AD66" s="213" t="s">
        <v>55</v>
      </c>
      <c r="AE66" s="213" t="s">
        <v>72</v>
      </c>
      <c r="AF66" s="213">
        <v>45535</v>
      </c>
      <c r="AG66" s="225" t="str">
        <f t="shared" ca="1" si="9"/>
        <v>Vencido</v>
      </c>
      <c r="AH66" s="228">
        <f t="shared" ca="1" si="10"/>
        <v>1</v>
      </c>
      <c r="AI66" s="229" t="s">
        <v>572</v>
      </c>
      <c r="AJ66" s="213"/>
      <c r="AK66" s="213"/>
      <c r="AL66" s="213"/>
    </row>
    <row r="67" spans="1:56">
      <c r="A67" s="9" t="s">
        <v>573</v>
      </c>
      <c r="B67" s="9" t="s">
        <v>574</v>
      </c>
      <c r="C67" s="9" t="s">
        <v>575</v>
      </c>
      <c r="D67" s="9" t="s">
        <v>133</v>
      </c>
      <c r="E67" s="212" t="s">
        <v>63</v>
      </c>
      <c r="F67" s="214" t="s">
        <v>49</v>
      </c>
      <c r="G67" s="212" t="s">
        <v>576</v>
      </c>
      <c r="H67" s="10">
        <v>35563</v>
      </c>
      <c r="I67" s="30">
        <f t="shared" ca="1" si="0"/>
        <v>27</v>
      </c>
      <c r="J67" s="30" t="s">
        <v>50</v>
      </c>
      <c r="K67" s="30" t="s">
        <v>51</v>
      </c>
      <c r="L67" s="11" t="s">
        <v>52</v>
      </c>
      <c r="M67" s="11" t="s">
        <v>577</v>
      </c>
      <c r="N67" s="33" t="s">
        <v>578</v>
      </c>
      <c r="O67" s="9" t="s">
        <v>274</v>
      </c>
      <c r="P67" s="9" t="s">
        <v>68</v>
      </c>
      <c r="Q67" s="9" t="s">
        <v>68</v>
      </c>
      <c r="R67" s="9" t="s">
        <v>24</v>
      </c>
      <c r="S67" s="11" t="s">
        <v>85</v>
      </c>
      <c r="T67" s="10">
        <v>45208</v>
      </c>
      <c r="U67" s="10">
        <v>45205</v>
      </c>
      <c r="V67" s="10">
        <f>IF(U67="RH","RH",IF(U67="Pendiente","Pendiente",EDATE(U67,12)))</f>
        <v>45571</v>
      </c>
      <c r="W67" s="40">
        <f t="shared" ca="1" si="1"/>
        <v>-30</v>
      </c>
      <c r="X67" s="10" t="str">
        <f t="shared" ca="1" si="2"/>
        <v>Por Vencer</v>
      </c>
      <c r="Y67" s="12">
        <v>1800</v>
      </c>
      <c r="Z67" s="12"/>
      <c r="AA67" s="38" t="s">
        <v>54</v>
      </c>
      <c r="AB67" s="10" t="s">
        <v>138</v>
      </c>
      <c r="AC67" s="10" t="s">
        <v>139</v>
      </c>
      <c r="AD67" s="10" t="s">
        <v>55</v>
      </c>
      <c r="AE67" s="10" t="s">
        <v>148</v>
      </c>
      <c r="AF67" s="10">
        <v>45514</v>
      </c>
      <c r="AG67" s="40" t="str">
        <f t="shared" ca="1" si="9"/>
        <v>Vencido</v>
      </c>
      <c r="AH67" s="43">
        <f t="shared" ca="1" si="10"/>
        <v>1</v>
      </c>
      <c r="AI67" s="134" t="s">
        <v>579</v>
      </c>
      <c r="AJ67" s="10"/>
      <c r="AK67" s="10"/>
      <c r="AL67" s="10"/>
    </row>
    <row r="68" spans="1:56">
      <c r="A68" s="9" t="s">
        <v>580</v>
      </c>
      <c r="B68" s="9" t="s">
        <v>581</v>
      </c>
      <c r="C68" s="9" t="s">
        <v>582</v>
      </c>
      <c r="D68" s="9" t="s">
        <v>583</v>
      </c>
      <c r="E68" s="212" t="s">
        <v>225</v>
      </c>
      <c r="F68" s="214" t="s">
        <v>225</v>
      </c>
      <c r="G68" s="212">
        <v>3626584</v>
      </c>
      <c r="H68" s="10">
        <v>33955</v>
      </c>
      <c r="I68" s="30">
        <f t="shared" ca="1" si="0"/>
        <v>31</v>
      </c>
      <c r="J68" s="30" t="s">
        <v>174</v>
      </c>
      <c r="K68" s="30" t="s">
        <v>51</v>
      </c>
      <c r="L68" s="11" t="s">
        <v>52</v>
      </c>
      <c r="M68" s="11" t="s">
        <v>584</v>
      </c>
      <c r="N68" s="33" t="s">
        <v>585</v>
      </c>
      <c r="O68" s="9" t="s">
        <v>84</v>
      </c>
      <c r="P68" s="9" t="s">
        <v>68</v>
      </c>
      <c r="Q68" s="9" t="s">
        <v>68</v>
      </c>
      <c r="R68" s="9" t="s">
        <v>24</v>
      </c>
      <c r="S68" s="11" t="s">
        <v>111</v>
      </c>
      <c r="T68" s="10">
        <v>43832</v>
      </c>
      <c r="U68" s="10">
        <v>45486</v>
      </c>
      <c r="V68" s="10">
        <f>IF(U68="RH","RH",IF(U68="Pendiente","Pendiente",EDATE(U68,24)))</f>
        <v>46216</v>
      </c>
      <c r="W68" s="40">
        <f t="shared" ca="1" si="1"/>
        <v>615</v>
      </c>
      <c r="X68" s="10" t="str">
        <f t="shared" ca="1" si="2"/>
        <v>Vigente</v>
      </c>
      <c r="Y68" s="38">
        <v>2100</v>
      </c>
      <c r="Z68" s="38"/>
      <c r="AA68" s="38" t="s">
        <v>54</v>
      </c>
      <c r="AB68" s="10" t="s">
        <v>100</v>
      </c>
      <c r="AC68" s="10" t="s">
        <v>586</v>
      </c>
      <c r="AD68" s="10" t="s">
        <v>55</v>
      </c>
      <c r="AE68" s="10" t="s">
        <v>148</v>
      </c>
      <c r="AF68" s="10">
        <v>45900</v>
      </c>
      <c r="AG68" s="40" t="str">
        <f t="shared" ca="1" si="9"/>
        <v>Vigente</v>
      </c>
      <c r="AH68" s="43">
        <f t="shared" ca="1" si="10"/>
        <v>4</v>
      </c>
      <c r="AI68" s="135" t="s">
        <v>587</v>
      </c>
      <c r="AJ68" s="10"/>
      <c r="AK68" s="10"/>
      <c r="AL68" s="10"/>
    </row>
    <row r="69" spans="1:56">
      <c r="A69" s="9" t="s">
        <v>588</v>
      </c>
      <c r="B69" s="9" t="s">
        <v>589</v>
      </c>
      <c r="C69" s="9" t="s">
        <v>590</v>
      </c>
      <c r="D69" s="9" t="s">
        <v>591</v>
      </c>
      <c r="E69" s="212" t="s">
        <v>235</v>
      </c>
      <c r="F69" s="214" t="s">
        <v>235</v>
      </c>
      <c r="G69" s="212" t="s">
        <v>592</v>
      </c>
      <c r="H69" s="10">
        <v>36448</v>
      </c>
      <c r="I69" s="30">
        <f t="shared" ca="1" si="0"/>
        <v>25</v>
      </c>
      <c r="J69" s="30" t="s">
        <v>174</v>
      </c>
      <c r="K69" s="30" t="s">
        <v>51</v>
      </c>
      <c r="L69" s="11" t="s">
        <v>52</v>
      </c>
      <c r="M69" s="11" t="s">
        <v>593</v>
      </c>
      <c r="N69" s="33" t="s">
        <v>594</v>
      </c>
      <c r="O69" s="9" t="s">
        <v>595</v>
      </c>
      <c r="P69" s="33" t="s">
        <v>68</v>
      </c>
      <c r="Q69" s="9" t="s">
        <v>68</v>
      </c>
      <c r="R69" s="9" t="s">
        <v>24</v>
      </c>
      <c r="S69" s="11" t="s">
        <v>111</v>
      </c>
      <c r="T69" s="10">
        <v>45481</v>
      </c>
      <c r="U69" s="10">
        <v>45346</v>
      </c>
      <c r="V69" s="10">
        <f>IF(U69="RH","RH",IF(U69="Pendiente","Pendiente",EDATE(U69,24)))</f>
        <v>46077</v>
      </c>
      <c r="W69" s="40">
        <f t="shared" ca="1" si="1"/>
        <v>476</v>
      </c>
      <c r="X69" s="10" t="str">
        <f t="shared" ca="1" si="2"/>
        <v>Vigente</v>
      </c>
      <c r="Y69" s="12">
        <v>1500</v>
      </c>
      <c r="Z69" s="12"/>
      <c r="AA69" s="38" t="s">
        <v>54</v>
      </c>
      <c r="AB69" s="10" t="s">
        <v>70</v>
      </c>
      <c r="AC69" s="10" t="s">
        <v>542</v>
      </c>
      <c r="AD69" s="10" t="s">
        <v>55</v>
      </c>
      <c r="AE69" s="10" t="s">
        <v>56</v>
      </c>
      <c r="AF69" s="10">
        <v>45846</v>
      </c>
      <c r="AG69" s="40" t="str">
        <f t="shared" ca="1" si="9"/>
        <v>Vigente</v>
      </c>
      <c r="AH69" s="43">
        <f t="shared" ca="1" si="10"/>
        <v>0</v>
      </c>
      <c r="AI69" s="134" t="s">
        <v>596</v>
      </c>
      <c r="AJ69" s="10"/>
      <c r="AK69" s="10"/>
      <c r="AL69" s="10"/>
    </row>
    <row r="70" spans="1:56">
      <c r="A70" s="9" t="s">
        <v>597</v>
      </c>
      <c r="B70" s="9" t="s">
        <v>598</v>
      </c>
      <c r="C70" s="9" t="s">
        <v>599</v>
      </c>
      <c r="D70" s="9" t="s">
        <v>600</v>
      </c>
      <c r="E70" s="212" t="s">
        <v>48</v>
      </c>
      <c r="F70" s="214" t="s">
        <v>49</v>
      </c>
      <c r="G70" s="212">
        <v>72217547</v>
      </c>
      <c r="H70" s="10">
        <v>33923</v>
      </c>
      <c r="I70" s="30">
        <f t="shared" ca="1" si="0"/>
        <v>31</v>
      </c>
      <c r="J70" s="8" t="s">
        <v>50</v>
      </c>
      <c r="K70" s="8" t="s">
        <v>51</v>
      </c>
      <c r="L70" s="8" t="s">
        <v>52</v>
      </c>
      <c r="M70" s="11" t="s">
        <v>601</v>
      </c>
      <c r="N70" s="33" t="s">
        <v>602</v>
      </c>
      <c r="O70" s="37" t="s">
        <v>603</v>
      </c>
      <c r="P70" s="146" t="s">
        <v>68</v>
      </c>
      <c r="Q70" s="146" t="s">
        <v>68</v>
      </c>
      <c r="R70" s="146" t="s">
        <v>24</v>
      </c>
      <c r="S70" s="8" t="s">
        <v>85</v>
      </c>
      <c r="T70" s="10">
        <v>45383</v>
      </c>
      <c r="U70" s="10">
        <v>45395</v>
      </c>
      <c r="V70" s="10">
        <f>IF(U70="RH","RH",IF(U70="Pendiente","Pendiente",EDATE(U70,12)))</f>
        <v>45760</v>
      </c>
      <c r="W70" s="40">
        <f t="shared" ca="1" si="1"/>
        <v>159</v>
      </c>
      <c r="X70" s="10" t="str">
        <f t="shared" ca="1" si="2"/>
        <v>Vigente</v>
      </c>
      <c r="Y70" s="12">
        <v>3000</v>
      </c>
      <c r="Z70" s="12"/>
      <c r="AA70" s="38" t="s">
        <v>54</v>
      </c>
      <c r="AB70" s="8" t="s">
        <v>604</v>
      </c>
      <c r="AC70" s="8" t="s">
        <v>186</v>
      </c>
      <c r="AD70" s="10" t="s">
        <v>55</v>
      </c>
      <c r="AE70" s="8" t="s">
        <v>56</v>
      </c>
      <c r="AF70" s="10">
        <v>45748</v>
      </c>
      <c r="AG70" s="40" t="str">
        <f t="shared" ca="1" si="9"/>
        <v>Vigente</v>
      </c>
      <c r="AH70" s="43">
        <f t="shared" ca="1" si="10"/>
        <v>0</v>
      </c>
      <c r="AI70" s="134" t="s">
        <v>605</v>
      </c>
      <c r="AJ70" s="10"/>
      <c r="AK70" s="10"/>
      <c r="AL70" s="10"/>
    </row>
    <row r="71" spans="1:56" s="162" customFormat="1">
      <c r="A71" s="9" t="s">
        <v>606</v>
      </c>
      <c r="B71" s="9" t="s">
        <v>607</v>
      </c>
      <c r="C71" s="9" t="s">
        <v>608</v>
      </c>
      <c r="D71" s="9" t="s">
        <v>609</v>
      </c>
      <c r="E71" s="211" t="s">
        <v>63</v>
      </c>
      <c r="F71" s="215" t="s">
        <v>49</v>
      </c>
      <c r="G71" s="211" t="s">
        <v>610</v>
      </c>
      <c r="H71" s="10">
        <v>32151</v>
      </c>
      <c r="I71" s="30">
        <f t="shared" ca="1" si="0"/>
        <v>36</v>
      </c>
      <c r="J71" s="30" t="s">
        <v>50</v>
      </c>
      <c r="K71" s="30" t="s">
        <v>51</v>
      </c>
      <c r="L71" s="11" t="s">
        <v>127</v>
      </c>
      <c r="M71" s="11" t="s">
        <v>611</v>
      </c>
      <c r="N71" s="33" t="s">
        <v>612</v>
      </c>
      <c r="O71" s="9" t="s">
        <v>67</v>
      </c>
      <c r="P71" s="9" t="s">
        <v>68</v>
      </c>
      <c r="Q71" s="9" t="s">
        <v>68</v>
      </c>
      <c r="R71" s="9" t="s">
        <v>24</v>
      </c>
      <c r="S71" s="11" t="s">
        <v>111</v>
      </c>
      <c r="T71" s="10">
        <v>45286</v>
      </c>
      <c r="U71" s="10">
        <v>45280</v>
      </c>
      <c r="V71" s="10">
        <f>IF(U71="RH","RH",IF(U71="Pendiente","Pendiente",EDATE(U71,12)))</f>
        <v>45646</v>
      </c>
      <c r="W71" s="40">
        <f t="shared" ca="1" si="1"/>
        <v>45</v>
      </c>
      <c r="X71" s="10" t="str">
        <f t="shared" ca="1" si="2"/>
        <v>Vigente</v>
      </c>
      <c r="Y71" s="38">
        <v>2300</v>
      </c>
      <c r="Z71" s="38"/>
      <c r="AA71" s="38" t="s">
        <v>54</v>
      </c>
      <c r="AB71" s="10" t="s">
        <v>100</v>
      </c>
      <c r="AC71" s="10" t="s">
        <v>613</v>
      </c>
      <c r="AD71" s="10" t="s">
        <v>55</v>
      </c>
      <c r="AE71" s="10" t="s">
        <v>148</v>
      </c>
      <c r="AF71" s="10">
        <v>45592</v>
      </c>
      <c r="AG71" s="40" t="str">
        <f t="shared" ca="1" si="9"/>
        <v>Vencido</v>
      </c>
      <c r="AH71" s="43">
        <f t="shared" ca="1" si="10"/>
        <v>0</v>
      </c>
      <c r="AI71" s="134" t="s">
        <v>614</v>
      </c>
      <c r="AJ71" s="10"/>
      <c r="AK71" s="10"/>
      <c r="AL71" s="10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</row>
    <row r="72" spans="1:56">
      <c r="A72" s="9" t="s">
        <v>615</v>
      </c>
      <c r="B72" s="9" t="s">
        <v>616</v>
      </c>
      <c r="C72" s="9" t="s">
        <v>425</v>
      </c>
      <c r="D72" s="9" t="s">
        <v>133</v>
      </c>
      <c r="E72" s="212" t="s">
        <v>63</v>
      </c>
      <c r="F72" s="214" t="s">
        <v>49</v>
      </c>
      <c r="G72" s="212">
        <v>74704646</v>
      </c>
      <c r="H72" s="10">
        <v>35235</v>
      </c>
      <c r="I72" s="30">
        <f t="shared" ca="1" si="0"/>
        <v>28</v>
      </c>
      <c r="J72" s="30" t="s">
        <v>50</v>
      </c>
      <c r="K72" s="30" t="s">
        <v>51</v>
      </c>
      <c r="L72" s="11" t="s">
        <v>52</v>
      </c>
      <c r="M72" s="11" t="s">
        <v>617</v>
      </c>
      <c r="N72" s="33" t="s">
        <v>618</v>
      </c>
      <c r="O72" s="9" t="s">
        <v>619</v>
      </c>
      <c r="P72" s="9" t="s">
        <v>137</v>
      </c>
      <c r="Q72" s="9" t="s">
        <v>137</v>
      </c>
      <c r="R72" s="9" t="s">
        <v>24</v>
      </c>
      <c r="S72" s="11" t="s">
        <v>120</v>
      </c>
      <c r="T72" s="10">
        <v>43709</v>
      </c>
      <c r="U72" s="10">
        <v>45203</v>
      </c>
      <c r="V72" s="10">
        <f>IF(U72="RH","RH",IF(U72="Pendiente","Pendiente",EDATE(U72,12)))</f>
        <v>45569</v>
      </c>
      <c r="W72" s="40">
        <f t="shared" ca="1" si="1"/>
        <v>-32</v>
      </c>
      <c r="X72" s="10" t="str">
        <f t="shared" ca="1" si="2"/>
        <v>Por Vencer</v>
      </c>
      <c r="Y72" s="38">
        <v>1900</v>
      </c>
      <c r="Z72" s="38"/>
      <c r="AA72" s="38" t="s">
        <v>54</v>
      </c>
      <c r="AB72" s="10" t="s">
        <v>138</v>
      </c>
      <c r="AC72" s="10" t="s">
        <v>139</v>
      </c>
      <c r="AD72" s="10" t="s">
        <v>55</v>
      </c>
      <c r="AE72" s="10" t="s">
        <v>148</v>
      </c>
      <c r="AF72" s="10">
        <v>45747</v>
      </c>
      <c r="AG72" s="40" t="str">
        <f t="shared" ca="1" si="9"/>
        <v>Vigente</v>
      </c>
      <c r="AH72" s="43">
        <f t="shared" ca="1" si="10"/>
        <v>5</v>
      </c>
      <c r="AI72" s="134" t="s">
        <v>620</v>
      </c>
      <c r="AJ72" s="10"/>
      <c r="AK72" s="10"/>
      <c r="AL72" s="10"/>
    </row>
    <row r="73" spans="1:56">
      <c r="A73" s="231" t="s">
        <v>621</v>
      </c>
      <c r="B73" s="9" t="s">
        <v>622</v>
      </c>
      <c r="C73" s="9" t="s">
        <v>623</v>
      </c>
      <c r="D73" s="9" t="s">
        <v>254</v>
      </c>
      <c r="E73" s="211" t="s">
        <v>63</v>
      </c>
      <c r="F73" s="214" t="s">
        <v>49</v>
      </c>
      <c r="G73" s="212">
        <v>45932883</v>
      </c>
      <c r="H73" s="213">
        <v>32745</v>
      </c>
      <c r="I73" s="30">
        <f t="shared" ref="I73:I129" ca="1" si="11">+DATEDIF(H73,TODAY(),"Y")</f>
        <v>35</v>
      </c>
      <c r="J73" s="30" t="s">
        <v>174</v>
      </c>
      <c r="K73" s="30" t="s">
        <v>51</v>
      </c>
      <c r="L73" s="11" t="s">
        <v>127</v>
      </c>
      <c r="M73" s="11" t="s">
        <v>624</v>
      </c>
      <c r="N73" s="33" t="s">
        <v>625</v>
      </c>
      <c r="O73" s="9" t="s">
        <v>137</v>
      </c>
      <c r="P73" s="9" t="s">
        <v>137</v>
      </c>
      <c r="Q73" s="9" t="s">
        <v>137</v>
      </c>
      <c r="R73" s="9" t="s">
        <v>24</v>
      </c>
      <c r="S73" s="11" t="s">
        <v>120</v>
      </c>
      <c r="T73" s="10">
        <v>43647</v>
      </c>
      <c r="U73" s="10">
        <v>44888</v>
      </c>
      <c r="V73" s="10">
        <f>IF(U73="RH","RH",IF(U73="Pendiente","Pendiente",EDATE(U73,24)))</f>
        <v>45619</v>
      </c>
      <c r="W73" s="40">
        <f t="shared" ref="W73:W134" ca="1" si="12">IF(U73="RH","RH",IF(U73="Pendiente","Pendiente",V73-TODAY()))</f>
        <v>18</v>
      </c>
      <c r="X73" s="10" t="str">
        <f t="shared" ref="X73:X134" ca="1" si="13">IF(W73&lt;30,"Por Vencer",IF(W73="RH","RH",IF(W73="Pendiente","Pendiente","Vigente")))</f>
        <v>Por Vencer</v>
      </c>
      <c r="Y73" s="12">
        <v>2000</v>
      </c>
      <c r="Z73" s="12"/>
      <c r="AA73" s="38" t="s">
        <v>54</v>
      </c>
      <c r="AB73" s="10" t="s">
        <v>70</v>
      </c>
      <c r="AC73" s="10" t="s">
        <v>356</v>
      </c>
      <c r="AD73" s="10" t="s">
        <v>55</v>
      </c>
      <c r="AE73" s="10" t="s">
        <v>148</v>
      </c>
      <c r="AF73" s="10">
        <v>45717</v>
      </c>
      <c r="AG73" s="40" t="str">
        <f t="shared" ca="1" si="9"/>
        <v>Vigente</v>
      </c>
      <c r="AH73" s="43">
        <f t="shared" ca="1" si="10"/>
        <v>5</v>
      </c>
      <c r="AI73" s="134" t="s">
        <v>626</v>
      </c>
      <c r="AJ73" s="10"/>
      <c r="AK73" s="10"/>
      <c r="AL73" s="10"/>
    </row>
    <row r="74" spans="1:56">
      <c r="A74" s="9" t="s">
        <v>627</v>
      </c>
      <c r="B74" s="9" t="s">
        <v>628</v>
      </c>
      <c r="C74" s="9" t="s">
        <v>629</v>
      </c>
      <c r="D74" s="9" t="s">
        <v>630</v>
      </c>
      <c r="E74" s="212" t="s">
        <v>78</v>
      </c>
      <c r="F74" s="214" t="s">
        <v>79</v>
      </c>
      <c r="G74" s="212" t="s">
        <v>631</v>
      </c>
      <c r="H74" s="10">
        <v>23042</v>
      </c>
      <c r="I74" s="30">
        <f t="shared" ca="1" si="11"/>
        <v>61</v>
      </c>
      <c r="J74" s="30" t="s">
        <v>50</v>
      </c>
      <c r="K74" s="30" t="s">
        <v>165</v>
      </c>
      <c r="L74" s="11" t="s">
        <v>52</v>
      </c>
      <c r="M74" s="11" t="s">
        <v>632</v>
      </c>
      <c r="N74" s="33" t="s">
        <v>633</v>
      </c>
      <c r="O74" s="9" t="s">
        <v>137</v>
      </c>
      <c r="P74" s="9" t="s">
        <v>137</v>
      </c>
      <c r="Q74" s="9" t="s">
        <v>137</v>
      </c>
      <c r="R74" s="9" t="s">
        <v>69</v>
      </c>
      <c r="S74" s="11" t="s">
        <v>69</v>
      </c>
      <c r="T74" s="10">
        <v>45306</v>
      </c>
      <c r="U74" s="10">
        <v>45371</v>
      </c>
      <c r="V74" s="10">
        <f>IF(U74="RH","RH",IF(U74="Pendiente","Pendiente",EDATE(U74,24)))</f>
        <v>46101</v>
      </c>
      <c r="W74" s="40">
        <f t="shared" ca="1" si="12"/>
        <v>500</v>
      </c>
      <c r="X74" s="10" t="str">
        <f t="shared" ca="1" si="13"/>
        <v>Vigente</v>
      </c>
      <c r="Y74" s="12">
        <v>1200</v>
      </c>
      <c r="Z74" s="12"/>
      <c r="AA74" s="38" t="s">
        <v>54</v>
      </c>
      <c r="AB74" s="10" t="s">
        <v>284</v>
      </c>
      <c r="AC74" s="10"/>
      <c r="AD74" s="10" t="s">
        <v>55</v>
      </c>
      <c r="AE74" s="10" t="s">
        <v>72</v>
      </c>
      <c r="AF74" s="10">
        <v>45824</v>
      </c>
      <c r="AG74" s="40" t="str">
        <f t="shared" ca="1" si="9"/>
        <v>Vigente</v>
      </c>
      <c r="AH74" s="43">
        <f t="shared" ca="1" si="10"/>
        <v>0</v>
      </c>
      <c r="AI74" s="134" t="s">
        <v>634</v>
      </c>
      <c r="AJ74" s="10"/>
      <c r="AK74" s="10"/>
      <c r="AL74" s="10"/>
    </row>
    <row r="75" spans="1:56">
      <c r="A75" s="9" t="s">
        <v>635</v>
      </c>
      <c r="B75" s="9" t="s">
        <v>636</v>
      </c>
      <c r="C75" s="9" t="s">
        <v>637</v>
      </c>
      <c r="D75" s="9" t="s">
        <v>62</v>
      </c>
      <c r="E75" s="212" t="s">
        <v>63</v>
      </c>
      <c r="F75" s="214" t="s">
        <v>49</v>
      </c>
      <c r="G75" s="212" t="s">
        <v>638</v>
      </c>
      <c r="H75" s="10">
        <v>33969</v>
      </c>
      <c r="I75" s="30">
        <f t="shared" ca="1" si="11"/>
        <v>31</v>
      </c>
      <c r="J75" s="30" t="s">
        <v>50</v>
      </c>
      <c r="K75" s="30" t="s">
        <v>51</v>
      </c>
      <c r="L75" s="11" t="s">
        <v>52</v>
      </c>
      <c r="M75" s="11" t="s">
        <v>639</v>
      </c>
      <c r="N75" s="33" t="s">
        <v>640</v>
      </c>
      <c r="O75" s="9" t="s">
        <v>137</v>
      </c>
      <c r="P75" s="9" t="s">
        <v>137</v>
      </c>
      <c r="Q75" s="9" t="s">
        <v>137</v>
      </c>
      <c r="R75" s="9" t="s">
        <v>24</v>
      </c>
      <c r="S75" s="11" t="s">
        <v>111</v>
      </c>
      <c r="T75" s="10">
        <v>44991</v>
      </c>
      <c r="U75" s="10">
        <v>45353</v>
      </c>
      <c r="V75" s="10">
        <f>IF(U75="RH","RH",IF(U75="Pendiente","Pendiente",EDATE(U75,12)))</f>
        <v>45718</v>
      </c>
      <c r="W75" s="40">
        <f t="shared" ca="1" si="12"/>
        <v>117</v>
      </c>
      <c r="X75" s="10" t="str">
        <f t="shared" ca="1" si="13"/>
        <v>Vigente</v>
      </c>
      <c r="Y75" s="38">
        <v>1400</v>
      </c>
      <c r="Z75" s="38"/>
      <c r="AA75" s="38" t="s">
        <v>54</v>
      </c>
      <c r="AB75" s="10" t="s">
        <v>138</v>
      </c>
      <c r="AC75" s="10" t="s">
        <v>372</v>
      </c>
      <c r="AD75" s="10" t="s">
        <v>55</v>
      </c>
      <c r="AE75" s="10" t="s">
        <v>148</v>
      </c>
      <c r="AF75" s="10">
        <v>45541</v>
      </c>
      <c r="AG75" s="40" t="str">
        <f t="shared" ca="1" si="9"/>
        <v>Vencido</v>
      </c>
      <c r="AH75" s="43">
        <f t="shared" ca="1" si="10"/>
        <v>1</v>
      </c>
      <c r="AI75" s="134" t="s">
        <v>641</v>
      </c>
      <c r="AJ75" s="10"/>
      <c r="AK75" s="10"/>
      <c r="AL75" s="10"/>
    </row>
    <row r="76" spans="1:56">
      <c r="A76" s="9" t="s">
        <v>642</v>
      </c>
      <c r="B76" s="9" t="s">
        <v>643</v>
      </c>
      <c r="C76" s="9" t="s">
        <v>644</v>
      </c>
      <c r="D76" s="9" t="s">
        <v>558</v>
      </c>
      <c r="E76" s="212" t="s">
        <v>78</v>
      </c>
      <c r="F76" s="214" t="s">
        <v>79</v>
      </c>
      <c r="G76" s="212" t="s">
        <v>645</v>
      </c>
      <c r="H76" s="213">
        <v>37490</v>
      </c>
      <c r="I76" s="30">
        <f t="shared" ca="1" si="11"/>
        <v>22</v>
      </c>
      <c r="J76" s="30" t="s">
        <v>174</v>
      </c>
      <c r="K76" s="30" t="s">
        <v>51</v>
      </c>
      <c r="L76" s="11" t="s">
        <v>52</v>
      </c>
      <c r="M76" s="11" t="s">
        <v>646</v>
      </c>
      <c r="N76" s="33" t="s">
        <v>647</v>
      </c>
      <c r="O76" s="9" t="s">
        <v>137</v>
      </c>
      <c r="P76" s="9" t="s">
        <v>137</v>
      </c>
      <c r="Q76" s="9" t="s">
        <v>137</v>
      </c>
      <c r="R76" s="9" t="s">
        <v>24</v>
      </c>
      <c r="S76" s="11" t="s">
        <v>111</v>
      </c>
      <c r="T76" s="10">
        <v>45108</v>
      </c>
      <c r="U76" s="10">
        <v>45143</v>
      </c>
      <c r="V76" s="10">
        <f>IF(U76="RH","RH",IF(U76="Pendiente","Pendiente",EDATE(U76,24)))</f>
        <v>45874</v>
      </c>
      <c r="W76" s="40">
        <f t="shared" ca="1" si="12"/>
        <v>273</v>
      </c>
      <c r="X76" s="10" t="str">
        <f t="shared" ca="1" si="13"/>
        <v>Vigente</v>
      </c>
      <c r="Y76" s="12">
        <v>1350</v>
      </c>
      <c r="Z76" s="12"/>
      <c r="AA76" s="38" t="s">
        <v>54</v>
      </c>
      <c r="AB76" s="10" t="s">
        <v>70</v>
      </c>
      <c r="AC76" s="10" t="s">
        <v>509</v>
      </c>
      <c r="AD76" s="10" t="s">
        <v>55</v>
      </c>
      <c r="AE76" s="10" t="s">
        <v>148</v>
      </c>
      <c r="AF76" s="10">
        <v>45688</v>
      </c>
      <c r="AG76" s="40" t="str">
        <f t="shared" ca="1" si="9"/>
        <v>Vigente</v>
      </c>
      <c r="AH76" s="43">
        <f t="shared" ca="1" si="10"/>
        <v>1</v>
      </c>
      <c r="AI76" s="134" t="s">
        <v>648</v>
      </c>
      <c r="AJ76" s="10"/>
      <c r="AK76" s="10"/>
      <c r="AL76" s="10"/>
    </row>
    <row r="77" spans="1:56">
      <c r="A77" s="9" t="s">
        <v>649</v>
      </c>
      <c r="B77" s="9" t="s">
        <v>650</v>
      </c>
      <c r="C77" s="9" t="s">
        <v>651</v>
      </c>
      <c r="D77" s="9" t="s">
        <v>144</v>
      </c>
      <c r="E77" s="212" t="s">
        <v>63</v>
      </c>
      <c r="F77" s="214" t="s">
        <v>106</v>
      </c>
      <c r="G77" s="212" t="s">
        <v>652</v>
      </c>
      <c r="H77" s="10">
        <v>34224</v>
      </c>
      <c r="I77" s="30">
        <f t="shared" ca="1" si="11"/>
        <v>31</v>
      </c>
      <c r="J77" s="30" t="s">
        <v>50</v>
      </c>
      <c r="K77" s="30" t="s">
        <v>51</v>
      </c>
      <c r="L77" s="11" t="s">
        <v>52</v>
      </c>
      <c r="M77" s="11" t="s">
        <v>653</v>
      </c>
      <c r="N77" s="33" t="s">
        <v>654</v>
      </c>
      <c r="O77" s="9" t="s">
        <v>655</v>
      </c>
      <c r="P77" s="9" t="s">
        <v>656</v>
      </c>
      <c r="Q77" s="9" t="s">
        <v>657</v>
      </c>
      <c r="R77" s="9" t="s">
        <v>24</v>
      </c>
      <c r="S77" s="11" t="s">
        <v>85</v>
      </c>
      <c r="T77" s="10">
        <v>45139</v>
      </c>
      <c r="U77" s="10">
        <v>45199</v>
      </c>
      <c r="V77" s="10">
        <f>IF(U77="RH","RH",IF(U77="Pendiente","Pendiente",EDATE(U77,24)))</f>
        <v>45930</v>
      </c>
      <c r="W77" s="40">
        <f t="shared" ca="1" si="12"/>
        <v>329</v>
      </c>
      <c r="X77" s="10" t="str">
        <f t="shared" ca="1" si="13"/>
        <v>Vigente</v>
      </c>
      <c r="Y77" s="38">
        <v>1500</v>
      </c>
      <c r="Z77" s="38"/>
      <c r="AA77" s="38" t="s">
        <v>99</v>
      </c>
      <c r="AB77" s="10" t="s">
        <v>100</v>
      </c>
      <c r="AC77" s="10" t="s">
        <v>658</v>
      </c>
      <c r="AD77" s="10" t="s">
        <v>55</v>
      </c>
      <c r="AE77" s="10" t="s">
        <v>148</v>
      </c>
      <c r="AF77" s="10">
        <v>45687</v>
      </c>
      <c r="AG77" s="40" t="str">
        <f t="shared" ca="1" si="9"/>
        <v>Vigente</v>
      </c>
      <c r="AH77" s="43">
        <f t="shared" ca="1" si="10"/>
        <v>1</v>
      </c>
      <c r="AI77" s="135" t="s">
        <v>659</v>
      </c>
      <c r="AJ77" s="8"/>
      <c r="AK77" s="8"/>
      <c r="AL77" s="10"/>
    </row>
    <row r="78" spans="1:56">
      <c r="A78" s="9" t="s">
        <v>660</v>
      </c>
      <c r="B78" s="9" t="s">
        <v>661</v>
      </c>
      <c r="C78" s="9" t="s">
        <v>662</v>
      </c>
      <c r="D78" s="9" t="s">
        <v>94</v>
      </c>
      <c r="E78" s="212" t="s">
        <v>63</v>
      </c>
      <c r="F78" s="214" t="s">
        <v>106</v>
      </c>
      <c r="G78" s="212" t="s">
        <v>663</v>
      </c>
      <c r="H78" s="10">
        <v>35194</v>
      </c>
      <c r="I78" s="30">
        <f t="shared" ca="1" si="11"/>
        <v>28</v>
      </c>
      <c r="J78" s="30" t="s">
        <v>50</v>
      </c>
      <c r="K78" s="30" t="s">
        <v>51</v>
      </c>
      <c r="L78" s="11" t="s">
        <v>52</v>
      </c>
      <c r="M78" s="11" t="s">
        <v>664</v>
      </c>
      <c r="N78" s="33" t="s">
        <v>665</v>
      </c>
      <c r="O78" s="9" t="s">
        <v>84</v>
      </c>
      <c r="P78" s="9" t="s">
        <v>68</v>
      </c>
      <c r="Q78" s="9" t="s">
        <v>68</v>
      </c>
      <c r="R78" s="9" t="s">
        <v>24</v>
      </c>
      <c r="S78" s="11" t="s">
        <v>111</v>
      </c>
      <c r="T78" s="10">
        <v>45170</v>
      </c>
      <c r="U78" s="10">
        <v>45171</v>
      </c>
      <c r="V78" s="10">
        <f>IF(U78="RH","RH",IF(U78="Pendiente","Pendiente",EDATE(U78,12)))</f>
        <v>45537</v>
      </c>
      <c r="W78" s="40">
        <f t="shared" ca="1" si="12"/>
        <v>-64</v>
      </c>
      <c r="X78" s="10" t="str">
        <f t="shared" ca="1" si="13"/>
        <v>Por Vencer</v>
      </c>
      <c r="Y78" s="12">
        <v>1400</v>
      </c>
      <c r="Z78" s="12"/>
      <c r="AA78" s="38" t="s">
        <v>99</v>
      </c>
      <c r="AB78" s="10" t="s">
        <v>100</v>
      </c>
      <c r="AC78" s="10" t="s">
        <v>347</v>
      </c>
      <c r="AD78" s="10" t="s">
        <v>55</v>
      </c>
      <c r="AE78" s="10" t="s">
        <v>148</v>
      </c>
      <c r="AF78" s="10">
        <v>45535</v>
      </c>
      <c r="AG78" s="40" t="str">
        <f t="shared" ca="1" si="9"/>
        <v>Vencido</v>
      </c>
      <c r="AH78" s="43">
        <f t="shared" ca="1" si="10"/>
        <v>1</v>
      </c>
      <c r="AI78" s="135" t="s">
        <v>666</v>
      </c>
      <c r="AJ78" s="10"/>
      <c r="AK78" s="10"/>
      <c r="AL78" s="10"/>
    </row>
    <row r="79" spans="1:56">
      <c r="A79" s="9" t="s">
        <v>667</v>
      </c>
      <c r="B79" s="9" t="s">
        <v>668</v>
      </c>
      <c r="C79" s="9" t="s">
        <v>669</v>
      </c>
      <c r="D79" s="9" t="s">
        <v>670</v>
      </c>
      <c r="E79" s="212" t="s">
        <v>48</v>
      </c>
      <c r="F79" s="214" t="s">
        <v>49</v>
      </c>
      <c r="G79" s="212" t="s">
        <v>671</v>
      </c>
      <c r="H79" s="10">
        <v>35926</v>
      </c>
      <c r="I79" s="30">
        <f t="shared" ca="1" si="11"/>
        <v>26</v>
      </c>
      <c r="J79" s="8" t="s">
        <v>50</v>
      </c>
      <c r="K79" s="30" t="s">
        <v>51</v>
      </c>
      <c r="L79" s="8" t="s">
        <v>52</v>
      </c>
      <c r="M79" s="8" t="s">
        <v>672</v>
      </c>
      <c r="N79" s="8"/>
      <c r="O79" s="8"/>
      <c r="P79" s="146"/>
      <c r="Q79" s="146"/>
      <c r="R79" s="9" t="s">
        <v>24</v>
      </c>
      <c r="S79" s="11" t="s">
        <v>111</v>
      </c>
      <c r="T79" s="10">
        <v>45432</v>
      </c>
      <c r="U79" s="10">
        <v>45430</v>
      </c>
      <c r="V79" s="10">
        <f>IF(U79="RH","RH",IF(U79="Pendiente","Pendiente",EDATE(U79,24)))</f>
        <v>46160</v>
      </c>
      <c r="W79" s="40">
        <f t="shared" ca="1" si="12"/>
        <v>559</v>
      </c>
      <c r="X79" s="10" t="str">
        <f t="shared" ca="1" si="13"/>
        <v>Vigente</v>
      </c>
      <c r="Y79" s="12">
        <v>1800</v>
      </c>
      <c r="Z79" s="12"/>
      <c r="AA79" s="38" t="s">
        <v>54</v>
      </c>
      <c r="AB79" s="199"/>
      <c r="AC79" s="199"/>
      <c r="AD79" s="10" t="s">
        <v>55</v>
      </c>
      <c r="AE79" s="10" t="s">
        <v>203</v>
      </c>
      <c r="AF79" s="10">
        <v>45524</v>
      </c>
      <c r="AG79" s="8" t="str">
        <f t="shared" ca="1" si="9"/>
        <v>Vencido</v>
      </c>
      <c r="AH79" s="8"/>
      <c r="AI79" s="149" t="s">
        <v>673</v>
      </c>
      <c r="AJ79" s="10"/>
      <c r="AK79" s="10"/>
      <c r="AL79" s="10"/>
    </row>
    <row r="80" spans="1:56">
      <c r="A80" s="9" t="s">
        <v>674</v>
      </c>
      <c r="B80" s="9" t="s">
        <v>675</v>
      </c>
      <c r="C80" s="9" t="s">
        <v>676</v>
      </c>
      <c r="D80" s="9" t="s">
        <v>62</v>
      </c>
      <c r="E80" s="212" t="s">
        <v>63</v>
      </c>
      <c r="F80" s="214" t="s">
        <v>49</v>
      </c>
      <c r="G80" s="212" t="s">
        <v>677</v>
      </c>
      <c r="H80" s="10">
        <v>37103</v>
      </c>
      <c r="I80" s="30">
        <f t="shared" ca="1" si="11"/>
        <v>23</v>
      </c>
      <c r="J80" s="30" t="s">
        <v>50</v>
      </c>
      <c r="K80" s="30" t="s">
        <v>51</v>
      </c>
      <c r="L80" s="11" t="s">
        <v>127</v>
      </c>
      <c r="M80" s="11" t="s">
        <v>678</v>
      </c>
      <c r="N80" s="33" t="s">
        <v>679</v>
      </c>
      <c r="O80" s="9" t="s">
        <v>309</v>
      </c>
      <c r="P80" s="9" t="s">
        <v>68</v>
      </c>
      <c r="Q80" s="9" t="s">
        <v>68</v>
      </c>
      <c r="R80" s="9" t="s">
        <v>24</v>
      </c>
      <c r="S80" s="11" t="s">
        <v>111</v>
      </c>
      <c r="T80" s="10">
        <v>45208</v>
      </c>
      <c r="U80" s="10">
        <v>45205</v>
      </c>
      <c r="V80" s="10">
        <f>IF(U80="RH","RH",IF(U80="Pendiente","Pendiente",EDATE(U80,12)))</f>
        <v>45571</v>
      </c>
      <c r="W80" s="40">
        <f t="shared" ca="1" si="12"/>
        <v>-30</v>
      </c>
      <c r="X80" s="10" t="str">
        <f t="shared" ca="1" si="13"/>
        <v>Por Vencer</v>
      </c>
      <c r="Y80" s="12">
        <v>1600</v>
      </c>
      <c r="Z80" s="12"/>
      <c r="AA80" s="38" t="s">
        <v>54</v>
      </c>
      <c r="AB80" s="10" t="s">
        <v>680</v>
      </c>
      <c r="AC80" s="10" t="s">
        <v>681</v>
      </c>
      <c r="AD80" s="10" t="s">
        <v>55</v>
      </c>
      <c r="AE80" s="10" t="s">
        <v>148</v>
      </c>
      <c r="AF80" s="10">
        <v>45817</v>
      </c>
      <c r="AG80" s="40" t="str">
        <f ca="1">IF(AF80-TODAY() =0,"Vencido",IF(AF80-TODAY() &lt; 0,"Vencido",IF(AF80-TODAY() &gt;30,"Vigente","Por Vencer")))</f>
        <v>Vigente</v>
      </c>
      <c r="AH80" s="43">
        <f t="shared" ref="AH80:AH85" ca="1" si="14">+DATEDIF(T80,TODAY(),"Y")</f>
        <v>1</v>
      </c>
      <c r="AI80" s="135" t="s">
        <v>682</v>
      </c>
      <c r="AJ80" s="10"/>
      <c r="AK80" s="10"/>
      <c r="AL80" s="10"/>
    </row>
    <row r="81" spans="1:56">
      <c r="A81" s="9" t="s">
        <v>683</v>
      </c>
      <c r="B81" s="9" t="s">
        <v>684</v>
      </c>
      <c r="C81" s="9" t="s">
        <v>685</v>
      </c>
      <c r="D81" s="9" t="s">
        <v>686</v>
      </c>
      <c r="E81" s="212" t="s">
        <v>63</v>
      </c>
      <c r="F81" s="214" t="s">
        <v>49</v>
      </c>
      <c r="G81" s="212" t="s">
        <v>687</v>
      </c>
      <c r="H81" s="10">
        <v>36297</v>
      </c>
      <c r="I81" s="30">
        <f t="shared" ca="1" si="11"/>
        <v>25</v>
      </c>
      <c r="J81" s="30" t="s">
        <v>50</v>
      </c>
      <c r="K81" s="30" t="s">
        <v>51</v>
      </c>
      <c r="L81" s="11" t="s">
        <v>52</v>
      </c>
      <c r="M81" s="11" t="s">
        <v>688</v>
      </c>
      <c r="N81" s="33" t="s">
        <v>689</v>
      </c>
      <c r="O81" s="9" t="s">
        <v>68</v>
      </c>
      <c r="P81" s="9" t="s">
        <v>68</v>
      </c>
      <c r="Q81" s="9" t="s">
        <v>68</v>
      </c>
      <c r="R81" s="9" t="s">
        <v>24</v>
      </c>
      <c r="S81" s="11" t="s">
        <v>85</v>
      </c>
      <c r="T81" s="10">
        <v>45306</v>
      </c>
      <c r="U81" s="10">
        <v>45301</v>
      </c>
      <c r="V81" s="10">
        <f>IF(U81="RH","RH",IF(U81="Pendiente","Pendiente",EDATE(U81,12)))</f>
        <v>45667</v>
      </c>
      <c r="W81" s="40">
        <f t="shared" ca="1" si="12"/>
        <v>66</v>
      </c>
      <c r="X81" s="10" t="str">
        <f t="shared" ca="1" si="13"/>
        <v>Vigente</v>
      </c>
      <c r="Y81" s="12">
        <v>950</v>
      </c>
      <c r="Z81" s="12"/>
      <c r="AA81" s="12"/>
      <c r="AB81" s="10" t="s">
        <v>100</v>
      </c>
      <c r="AC81" s="10" t="s">
        <v>690</v>
      </c>
      <c r="AD81" s="10" t="s">
        <v>55</v>
      </c>
      <c r="AE81" s="10" t="s">
        <v>148</v>
      </c>
      <c r="AF81" s="10">
        <v>45366</v>
      </c>
      <c r="AG81" s="40" t="str">
        <f ca="1">IF(AF81-TODAY() =0,"Vencido",IF(AF81-TODAY() &lt; 0,"Vencido",IF(AF81-TODAY() &gt;30,"Vigente","Por Vencer")))</f>
        <v>Vencido</v>
      </c>
      <c r="AH81" s="43">
        <f t="shared" ca="1" si="14"/>
        <v>0</v>
      </c>
      <c r="AI81" s="32" t="s">
        <v>691</v>
      </c>
      <c r="AJ81" s="10">
        <v>45366</v>
      </c>
      <c r="AK81" s="10" t="s">
        <v>205</v>
      </c>
      <c r="AL81" s="10"/>
    </row>
    <row r="82" spans="1:56">
      <c r="A82" s="9" t="s">
        <v>692</v>
      </c>
      <c r="B82" s="9" t="s">
        <v>693</v>
      </c>
      <c r="C82" s="9" t="s">
        <v>694</v>
      </c>
      <c r="D82" s="9" t="s">
        <v>695</v>
      </c>
      <c r="E82" s="211" t="s">
        <v>63</v>
      </c>
      <c r="F82" s="215" t="s">
        <v>49</v>
      </c>
      <c r="G82" s="211" t="s">
        <v>696</v>
      </c>
      <c r="H82" s="10">
        <v>35171</v>
      </c>
      <c r="I82" s="30">
        <f t="shared" ca="1" si="11"/>
        <v>28</v>
      </c>
      <c r="J82" s="30" t="s">
        <v>50</v>
      </c>
      <c r="K82" s="30" t="s">
        <v>51</v>
      </c>
      <c r="L82" s="11" t="s">
        <v>52</v>
      </c>
      <c r="M82" s="11" t="s">
        <v>697</v>
      </c>
      <c r="N82" s="33" t="s">
        <v>698</v>
      </c>
      <c r="O82" s="9" t="s">
        <v>699</v>
      </c>
      <c r="P82" s="9" t="s">
        <v>291</v>
      </c>
      <c r="Q82" s="9" t="s">
        <v>291</v>
      </c>
      <c r="R82" s="9" t="s">
        <v>24</v>
      </c>
      <c r="S82" s="11" t="s">
        <v>111</v>
      </c>
      <c r="T82" s="10">
        <v>45200</v>
      </c>
      <c r="U82" s="10">
        <v>45199</v>
      </c>
      <c r="V82" s="10">
        <f>IF(U82="RH","RH",IF(U82="Pendiente","Pendiente",EDATE(U82,12)))</f>
        <v>45565</v>
      </c>
      <c r="W82" s="40">
        <f t="shared" ca="1" si="12"/>
        <v>-36</v>
      </c>
      <c r="X82" s="10" t="str">
        <f t="shared" ca="1" si="13"/>
        <v>Por Vencer</v>
      </c>
      <c r="Y82" s="38">
        <v>2400</v>
      </c>
      <c r="Z82" s="38"/>
      <c r="AA82" s="38" t="s">
        <v>54</v>
      </c>
      <c r="AB82" s="10" t="s">
        <v>337</v>
      </c>
      <c r="AC82" s="10" t="s">
        <v>700</v>
      </c>
      <c r="AD82" s="10" t="s">
        <v>55</v>
      </c>
      <c r="AE82" s="10" t="s">
        <v>148</v>
      </c>
      <c r="AF82" s="10">
        <v>45657</v>
      </c>
      <c r="AG82" s="40" t="str">
        <f ca="1">IF(AF82-TODAY() =0,"Vencido",IF(AF82-TODAY() &lt; 0,"Vencido",IF(AF82-TODAY() &gt;30,"Vigente","Por Vencer")))</f>
        <v>Vigente</v>
      </c>
      <c r="AH82" s="43">
        <f t="shared" ca="1" si="14"/>
        <v>1</v>
      </c>
      <c r="AI82" s="134" t="s">
        <v>701</v>
      </c>
      <c r="AJ82" s="10"/>
      <c r="AK82" s="10"/>
      <c r="AL82" s="10"/>
    </row>
    <row r="83" spans="1:56">
      <c r="A83" s="9" t="s">
        <v>702</v>
      </c>
      <c r="B83" s="9" t="s">
        <v>703</v>
      </c>
      <c r="C83" s="9" t="s">
        <v>704</v>
      </c>
      <c r="D83" s="9" t="s">
        <v>62</v>
      </c>
      <c r="E83" s="212" t="s">
        <v>63</v>
      </c>
      <c r="F83" s="214" t="s">
        <v>49</v>
      </c>
      <c r="G83" s="212">
        <v>48077317</v>
      </c>
      <c r="H83" s="10">
        <v>34162</v>
      </c>
      <c r="I83" s="30">
        <f t="shared" ca="1" si="11"/>
        <v>31</v>
      </c>
      <c r="J83" s="30" t="s">
        <v>50</v>
      </c>
      <c r="K83" s="30" t="s">
        <v>51</v>
      </c>
      <c r="L83" s="11" t="s">
        <v>52</v>
      </c>
      <c r="M83" s="11" t="s">
        <v>705</v>
      </c>
      <c r="N83" s="33" t="s">
        <v>706</v>
      </c>
      <c r="O83" s="9" t="s">
        <v>707</v>
      </c>
      <c r="P83" s="9" t="s">
        <v>137</v>
      </c>
      <c r="Q83" s="9" t="s">
        <v>137</v>
      </c>
      <c r="R83" s="9" t="s">
        <v>24</v>
      </c>
      <c r="S83" s="11" t="s">
        <v>85</v>
      </c>
      <c r="T83" s="10">
        <v>44896</v>
      </c>
      <c r="U83" s="10">
        <v>45189</v>
      </c>
      <c r="V83" s="10">
        <f>IF(U83="RH","RH",IF(U83="Pendiente","Pendiente",EDATE(U83,12)))</f>
        <v>45555</v>
      </c>
      <c r="W83" s="40">
        <f t="shared" ca="1" si="12"/>
        <v>-46</v>
      </c>
      <c r="X83" s="10" t="str">
        <f t="shared" ca="1" si="13"/>
        <v>Por Vencer</v>
      </c>
      <c r="Y83" s="38">
        <v>1700</v>
      </c>
      <c r="Z83" s="38"/>
      <c r="AA83" s="38" t="s">
        <v>54</v>
      </c>
      <c r="AB83" s="10" t="s">
        <v>138</v>
      </c>
      <c r="AC83" s="10" t="s">
        <v>139</v>
      </c>
      <c r="AD83" s="10" t="s">
        <v>55</v>
      </c>
      <c r="AE83" s="10" t="s">
        <v>148</v>
      </c>
      <c r="AF83" s="10">
        <v>45597</v>
      </c>
      <c r="AG83" s="40" t="str">
        <f ca="1">IF(AF83-TODAY() =0,"Vencido",IF(AF83-TODAY() &lt; 0,"Vencido",IF(AF83-TODAY() &gt;30,"Vigente","Por Vencer")))</f>
        <v>Vencido</v>
      </c>
      <c r="AH83" s="43">
        <f t="shared" ca="1" si="14"/>
        <v>1</v>
      </c>
      <c r="AI83" s="134" t="s">
        <v>708</v>
      </c>
      <c r="AJ83" s="8"/>
      <c r="AK83" s="8"/>
      <c r="AL83" s="10"/>
    </row>
    <row r="84" spans="1:56">
      <c r="A84" s="9" t="s">
        <v>709</v>
      </c>
      <c r="B84" s="9" t="s">
        <v>710</v>
      </c>
      <c r="C84" s="9" t="s">
        <v>711</v>
      </c>
      <c r="D84" s="9" t="s">
        <v>133</v>
      </c>
      <c r="E84" s="212" t="s">
        <v>63</v>
      </c>
      <c r="F84" s="214" t="s">
        <v>49</v>
      </c>
      <c r="G84" s="212">
        <v>44754354</v>
      </c>
      <c r="H84" s="213">
        <v>29804</v>
      </c>
      <c r="I84" s="30">
        <f t="shared" ca="1" si="11"/>
        <v>43</v>
      </c>
      <c r="J84" s="30" t="s">
        <v>50</v>
      </c>
      <c r="K84" s="30" t="s">
        <v>51</v>
      </c>
      <c r="L84" s="11" t="s">
        <v>127</v>
      </c>
      <c r="M84" s="11" t="s">
        <v>712</v>
      </c>
      <c r="N84" s="33" t="s">
        <v>713</v>
      </c>
      <c r="O84" s="9" t="s">
        <v>714</v>
      </c>
      <c r="P84" s="9" t="s">
        <v>68</v>
      </c>
      <c r="Q84" s="9" t="s">
        <v>68</v>
      </c>
      <c r="R84" s="9" t="s">
        <v>69</v>
      </c>
      <c r="S84" s="11" t="s">
        <v>69</v>
      </c>
      <c r="T84" s="10">
        <v>44818</v>
      </c>
      <c r="U84" s="10">
        <v>45191</v>
      </c>
      <c r="V84" s="10">
        <f>IF(U84="RH","RH",IF(U84="Pendiente","Pendiente",EDATE(U84,12)))</f>
        <v>45557</v>
      </c>
      <c r="W84" s="40">
        <f t="shared" ca="1" si="12"/>
        <v>-44</v>
      </c>
      <c r="X84" s="10" t="str">
        <f t="shared" ca="1" si="13"/>
        <v>Por Vencer</v>
      </c>
      <c r="Y84" s="38">
        <v>1700</v>
      </c>
      <c r="Z84" s="38"/>
      <c r="AA84" s="38" t="s">
        <v>54</v>
      </c>
      <c r="AB84" s="10" t="s">
        <v>138</v>
      </c>
      <c r="AC84" s="10" t="s">
        <v>715</v>
      </c>
      <c r="AD84" s="10" t="s">
        <v>55</v>
      </c>
      <c r="AE84" s="10" t="s">
        <v>148</v>
      </c>
      <c r="AF84" s="10">
        <v>45747</v>
      </c>
      <c r="AG84" s="40" t="str">
        <f ca="1">IF(AF84-TODAY() =0,"Vencido",IF(AF84-TODAY() &lt; 0,"Vencido",IF(AF84-TODAY() &gt;30,"Vigente","Por Vencer")))</f>
        <v>Vigente</v>
      </c>
      <c r="AH84" s="43">
        <f t="shared" ca="1" si="14"/>
        <v>2</v>
      </c>
      <c r="AI84" s="134" t="s">
        <v>716</v>
      </c>
      <c r="AJ84" s="8"/>
      <c r="AK84" s="8"/>
      <c r="AL84" s="10"/>
    </row>
    <row r="85" spans="1:56">
      <c r="A85" s="9" t="s">
        <v>717</v>
      </c>
      <c r="B85" s="9" t="s">
        <v>718</v>
      </c>
      <c r="C85" s="9" t="s">
        <v>719</v>
      </c>
      <c r="D85" s="9" t="s">
        <v>720</v>
      </c>
      <c r="E85" s="211" t="s">
        <v>78</v>
      </c>
      <c r="F85" s="215" t="s">
        <v>79</v>
      </c>
      <c r="G85" s="211">
        <v>10402894</v>
      </c>
      <c r="H85" s="10">
        <v>23704</v>
      </c>
      <c r="I85" s="30">
        <f t="shared" ca="1" si="11"/>
        <v>59</v>
      </c>
      <c r="J85" s="8" t="s">
        <v>174</v>
      </c>
      <c r="K85" s="8" t="s">
        <v>51</v>
      </c>
      <c r="L85" s="8" t="s">
        <v>127</v>
      </c>
      <c r="M85" s="11" t="s">
        <v>721</v>
      </c>
      <c r="N85" s="33" t="s">
        <v>722</v>
      </c>
      <c r="O85" s="37" t="s">
        <v>723</v>
      </c>
      <c r="P85" s="146" t="s">
        <v>724</v>
      </c>
      <c r="Q85" s="146" t="s">
        <v>724</v>
      </c>
      <c r="R85" s="9" t="s">
        <v>69</v>
      </c>
      <c r="S85" s="11" t="s">
        <v>69</v>
      </c>
      <c r="T85" s="10">
        <v>45307</v>
      </c>
      <c r="U85" s="10" t="s">
        <v>550</v>
      </c>
      <c r="V85" s="10" t="str">
        <f>IF(U85="RH","RH",IF(U85="Pendiente","Pendiente",EDATE(U85,24)))</f>
        <v>RH</v>
      </c>
      <c r="W85" s="40" t="str">
        <f t="shared" ca="1" si="12"/>
        <v>RH</v>
      </c>
      <c r="X85" s="10" t="str">
        <f t="shared" ca="1" si="13"/>
        <v>RH</v>
      </c>
      <c r="Y85" s="12">
        <v>600</v>
      </c>
      <c r="Z85" s="12"/>
      <c r="AA85" s="38" t="s">
        <v>54</v>
      </c>
      <c r="AB85" s="8" t="s">
        <v>725</v>
      </c>
      <c r="AC85" s="8"/>
      <c r="AD85" s="8" t="s">
        <v>550</v>
      </c>
      <c r="AE85" s="8" t="s">
        <v>72</v>
      </c>
      <c r="AF85" s="10">
        <v>45854</v>
      </c>
      <c r="AG85" s="40" t="str">
        <f t="shared" ref="AG85" ca="1" si="15">IF(AF85-TODAY() =0,"Vencido",IF(AF85-TODAY() &lt; 0,"Vencido",IF(AF85-TODAY() &gt;30,"Vigente","Por Vencer")))</f>
        <v>Vigente</v>
      </c>
      <c r="AH85" s="43">
        <f t="shared" ca="1" si="14"/>
        <v>0</v>
      </c>
      <c r="AI85" s="8" t="s">
        <v>218</v>
      </c>
      <c r="AJ85" s="10"/>
      <c r="AK85" s="10"/>
      <c r="AL85" s="10"/>
    </row>
    <row r="86" spans="1:56">
      <c r="A86" s="9" t="s">
        <v>726</v>
      </c>
      <c r="B86" s="9" t="s">
        <v>727</v>
      </c>
      <c r="C86" s="9" t="s">
        <v>728</v>
      </c>
      <c r="D86" s="9" t="s">
        <v>729</v>
      </c>
      <c r="E86" s="211" t="s">
        <v>48</v>
      </c>
      <c r="F86" s="215" t="s">
        <v>49</v>
      </c>
      <c r="G86" s="211">
        <v>45238815</v>
      </c>
      <c r="H86" s="10">
        <v>32352</v>
      </c>
      <c r="I86" s="30">
        <f t="shared" ca="1" si="11"/>
        <v>36</v>
      </c>
      <c r="J86" s="8" t="s">
        <v>50</v>
      </c>
      <c r="K86" s="8" t="s">
        <v>51</v>
      </c>
      <c r="L86" s="8" t="s">
        <v>52</v>
      </c>
      <c r="M86" s="11" t="s">
        <v>730</v>
      </c>
      <c r="N86" s="33"/>
      <c r="O86" s="37"/>
      <c r="P86" s="146"/>
      <c r="Q86" s="146"/>
      <c r="R86" s="146"/>
      <c r="S86" s="8"/>
      <c r="T86" s="10">
        <v>45453</v>
      </c>
      <c r="U86" s="10">
        <v>45454</v>
      </c>
      <c r="V86" s="10">
        <f>IF(U86="RH","RH",IF(U86="Pendiente","Pendiente",EDATE(U86,12)))</f>
        <v>45819</v>
      </c>
      <c r="W86" s="40">
        <f t="shared" ca="1" si="12"/>
        <v>218</v>
      </c>
      <c r="X86" s="10" t="str">
        <f t="shared" ca="1" si="13"/>
        <v>Vigente</v>
      </c>
      <c r="Y86" s="12">
        <v>1600</v>
      </c>
      <c r="Z86" s="12"/>
      <c r="AA86" s="38" t="s">
        <v>54</v>
      </c>
      <c r="AB86" s="199"/>
      <c r="AC86" s="199"/>
      <c r="AD86" s="10" t="s">
        <v>55</v>
      </c>
      <c r="AE86" s="8"/>
      <c r="AF86" s="213">
        <v>45545</v>
      </c>
      <c r="AG86" s="40" t="str">
        <f ca="1">IF(AF86-TODAY() =0,"Vencido",IF(AF86-TODAY() &lt; 0,"Vencido",IF(AF86-TODAY() &gt;30,"Vigente","Por Vencer")))</f>
        <v>Vencido</v>
      </c>
      <c r="AH86" s="43"/>
      <c r="AI86" s="134" t="s">
        <v>731</v>
      </c>
      <c r="AJ86" s="10"/>
      <c r="AK86" s="10"/>
      <c r="AL86" s="10"/>
    </row>
    <row r="87" spans="1:56">
      <c r="A87" s="9" t="s">
        <v>732</v>
      </c>
      <c r="B87" s="9" t="s">
        <v>733</v>
      </c>
      <c r="C87" s="9" t="s">
        <v>734</v>
      </c>
      <c r="D87" s="9" t="s">
        <v>735</v>
      </c>
      <c r="E87" s="212" t="s">
        <v>63</v>
      </c>
      <c r="F87" s="214" t="s">
        <v>106</v>
      </c>
      <c r="G87" s="212" t="s">
        <v>736</v>
      </c>
      <c r="H87" s="10">
        <v>35933</v>
      </c>
      <c r="I87" s="30">
        <f t="shared" ca="1" si="11"/>
        <v>26</v>
      </c>
      <c r="J87" s="30" t="s">
        <v>50</v>
      </c>
      <c r="K87" s="30" t="s">
        <v>51</v>
      </c>
      <c r="L87" s="11" t="s">
        <v>52</v>
      </c>
      <c r="M87" s="11" t="s">
        <v>737</v>
      </c>
      <c r="N87" s="33" t="s">
        <v>738</v>
      </c>
      <c r="O87" s="9" t="s">
        <v>739</v>
      </c>
      <c r="P87" s="9" t="s">
        <v>739</v>
      </c>
      <c r="Q87" s="9" t="s">
        <v>739</v>
      </c>
      <c r="R87" s="9" t="s">
        <v>24</v>
      </c>
      <c r="S87" s="11" t="s">
        <v>111</v>
      </c>
      <c r="T87" s="10">
        <v>45092</v>
      </c>
      <c r="U87" s="10">
        <v>45465</v>
      </c>
      <c r="V87" s="10">
        <f>IF(U87="RH","RH",IF(U87="Pendiente","Pendiente",EDATE(U87,12)))</f>
        <v>45830</v>
      </c>
      <c r="W87" s="40">
        <f t="shared" ca="1" si="12"/>
        <v>229</v>
      </c>
      <c r="X87" s="10" t="str">
        <f t="shared" ca="1" si="13"/>
        <v>Vigente</v>
      </c>
      <c r="Y87" s="38">
        <v>2200</v>
      </c>
      <c r="Z87" s="38"/>
      <c r="AA87" s="38" t="s">
        <v>214</v>
      </c>
      <c r="AB87" s="10" t="s">
        <v>100</v>
      </c>
      <c r="AC87" s="10" t="s">
        <v>101</v>
      </c>
      <c r="AD87" s="10" t="s">
        <v>55</v>
      </c>
      <c r="AE87" s="10" t="s">
        <v>148</v>
      </c>
      <c r="AF87" s="10">
        <v>45535</v>
      </c>
      <c r="AG87" s="40" t="str">
        <f ca="1">IF(AF87-TODAY() =0,"Vencido",IF(AF87-TODAY() &lt; 0,"Vencido",IF(AF87-TODAY() &gt;30,"Vigente","Por Vencer")))</f>
        <v>Vencido</v>
      </c>
      <c r="AH87" s="43">
        <f ca="1">+DATEDIF(T87,TODAY(),"Y")</f>
        <v>1</v>
      </c>
      <c r="AI87" s="135" t="s">
        <v>740</v>
      </c>
      <c r="AJ87" s="10"/>
      <c r="AK87" s="10"/>
      <c r="AL87" s="10"/>
    </row>
    <row r="88" spans="1:56">
      <c r="A88" s="9" t="s">
        <v>741</v>
      </c>
      <c r="B88" s="9" t="s">
        <v>742</v>
      </c>
      <c r="C88" s="9" t="s">
        <v>743</v>
      </c>
      <c r="D88" s="9" t="s">
        <v>744</v>
      </c>
      <c r="E88" s="212" t="s">
        <v>63</v>
      </c>
      <c r="F88" s="214" t="s">
        <v>49</v>
      </c>
      <c r="G88" s="212" t="s">
        <v>745</v>
      </c>
      <c r="H88" s="10">
        <v>25702</v>
      </c>
      <c r="I88" s="30">
        <f t="shared" ca="1" si="11"/>
        <v>54</v>
      </c>
      <c r="J88" s="30" t="s">
        <v>50</v>
      </c>
      <c r="K88" s="30" t="s">
        <v>165</v>
      </c>
      <c r="L88" s="11" t="s">
        <v>127</v>
      </c>
      <c r="M88" s="11" t="s">
        <v>746</v>
      </c>
      <c r="N88" s="33" t="s">
        <v>747</v>
      </c>
      <c r="O88" s="153" t="s">
        <v>748</v>
      </c>
      <c r="P88" s="9" t="s">
        <v>68</v>
      </c>
      <c r="Q88" s="9" t="s">
        <v>68</v>
      </c>
      <c r="R88" s="9" t="s">
        <v>24</v>
      </c>
      <c r="S88" s="11" t="s">
        <v>111</v>
      </c>
      <c r="T88" s="10">
        <v>45231</v>
      </c>
      <c r="U88" s="10">
        <v>45248</v>
      </c>
      <c r="V88" s="10">
        <f>IF(U88="RH","RH",IF(U88="Pendiente","Pendiente",EDATE(U88,12)))</f>
        <v>45614</v>
      </c>
      <c r="W88" s="40">
        <f t="shared" ca="1" si="12"/>
        <v>13</v>
      </c>
      <c r="X88" s="10" t="str">
        <f t="shared" ca="1" si="13"/>
        <v>Por Vencer</v>
      </c>
      <c r="Y88" s="12">
        <v>10000</v>
      </c>
      <c r="Z88" s="12"/>
      <c r="AA88" s="38" t="s">
        <v>54</v>
      </c>
      <c r="AB88" s="10" t="s">
        <v>337</v>
      </c>
      <c r="AC88" s="10" t="s">
        <v>749</v>
      </c>
      <c r="AD88" s="10" t="s">
        <v>217</v>
      </c>
      <c r="AE88" s="10" t="s">
        <v>750</v>
      </c>
      <c r="AF88" s="10" t="s">
        <v>219</v>
      </c>
      <c r="AG88" s="40" t="s">
        <v>57</v>
      </c>
      <c r="AH88" s="43">
        <f ca="1">+DATEDIF(T88,TODAY(),"Y")</f>
        <v>1</v>
      </c>
      <c r="AI88" s="134" t="s">
        <v>751</v>
      </c>
      <c r="AJ88" s="8"/>
      <c r="AK88" s="8"/>
      <c r="AL88" s="10"/>
    </row>
    <row r="89" spans="1:56">
      <c r="A89" s="9" t="s">
        <v>752</v>
      </c>
      <c r="B89" s="9" t="s">
        <v>753</v>
      </c>
      <c r="C89" s="9" t="s">
        <v>754</v>
      </c>
      <c r="D89" s="9" t="s">
        <v>377</v>
      </c>
      <c r="E89" s="212" t="s">
        <v>246</v>
      </c>
      <c r="F89" s="214" t="s">
        <v>246</v>
      </c>
      <c r="G89" s="212" t="s">
        <v>755</v>
      </c>
      <c r="H89" s="10">
        <v>35150</v>
      </c>
      <c r="I89" s="30">
        <f t="shared" ca="1" si="11"/>
        <v>28</v>
      </c>
      <c r="J89" s="30" t="s">
        <v>174</v>
      </c>
      <c r="K89" s="30" t="s">
        <v>51</v>
      </c>
      <c r="L89" s="11" t="s">
        <v>127</v>
      </c>
      <c r="M89" s="11" t="s">
        <v>756</v>
      </c>
      <c r="N89" s="33" t="s">
        <v>757</v>
      </c>
      <c r="O89" s="9" t="s">
        <v>157</v>
      </c>
      <c r="P89" s="9" t="s">
        <v>68</v>
      </c>
      <c r="Q89" s="9" t="s">
        <v>68</v>
      </c>
      <c r="R89" s="9" t="s">
        <v>24</v>
      </c>
      <c r="S89" s="11" t="s">
        <v>111</v>
      </c>
      <c r="T89" s="10">
        <v>45327</v>
      </c>
      <c r="U89" s="10">
        <v>45321</v>
      </c>
      <c r="V89" s="10">
        <f>IF(U89="RH","RH",IF(U89="Pendiente","Pendiente",EDATE(U89,12)))</f>
        <v>45687</v>
      </c>
      <c r="W89" s="40">
        <f t="shared" ca="1" si="12"/>
        <v>86</v>
      </c>
      <c r="X89" s="10" t="str">
        <f t="shared" ca="1" si="13"/>
        <v>Vigente</v>
      </c>
      <c r="Y89" s="12">
        <v>2500</v>
      </c>
      <c r="Z89" s="12"/>
      <c r="AA89" s="38" t="s">
        <v>54</v>
      </c>
      <c r="AB89" s="10" t="s">
        <v>337</v>
      </c>
      <c r="AC89" s="10" t="s">
        <v>758</v>
      </c>
      <c r="AD89" s="10" t="s">
        <v>55</v>
      </c>
      <c r="AE89" s="10" t="s">
        <v>203</v>
      </c>
      <c r="AF89" s="10">
        <v>45783</v>
      </c>
      <c r="AG89" s="40" t="str">
        <f ca="1">IF(AF89-TODAY() =0,"Vencido",IF(AF89-TODAY() &lt; 0,"Vencido",IF(AF89-TODAY() &gt;30,"Vigente","Por Vencer")))</f>
        <v>Vigente</v>
      </c>
      <c r="AH89" s="43">
        <f ca="1">+DATEDIF(T89,TODAY(),"Y")</f>
        <v>0</v>
      </c>
      <c r="AI89" s="134" t="s">
        <v>759</v>
      </c>
      <c r="AJ89" s="10"/>
      <c r="AK89" s="10"/>
      <c r="AL89" s="10"/>
    </row>
    <row r="90" spans="1:56" s="162" customFormat="1">
      <c r="A90" s="9" t="s">
        <v>760</v>
      </c>
      <c r="B90" s="9" t="s">
        <v>761</v>
      </c>
      <c r="C90" s="9" t="s">
        <v>762</v>
      </c>
      <c r="D90" s="9" t="s">
        <v>763</v>
      </c>
      <c r="E90" s="212" t="s">
        <v>48</v>
      </c>
      <c r="F90" s="214" t="s">
        <v>49</v>
      </c>
      <c r="G90" s="212" t="s">
        <v>764</v>
      </c>
      <c r="H90" s="10">
        <v>35985</v>
      </c>
      <c r="I90" s="30">
        <f t="shared" ca="1" si="11"/>
        <v>26</v>
      </c>
      <c r="J90" s="8" t="s">
        <v>50</v>
      </c>
      <c r="K90" s="30" t="s">
        <v>51</v>
      </c>
      <c r="L90" s="11" t="s">
        <v>127</v>
      </c>
      <c r="M90" s="8" t="s">
        <v>765</v>
      </c>
      <c r="N90" s="8"/>
      <c r="O90" s="8"/>
      <c r="P90" s="146"/>
      <c r="Q90" s="146"/>
      <c r="R90" s="146" t="s">
        <v>24</v>
      </c>
      <c r="S90" s="11" t="s">
        <v>111</v>
      </c>
      <c r="T90" s="10">
        <v>45432</v>
      </c>
      <c r="U90" s="10">
        <v>45430</v>
      </c>
      <c r="V90" s="10">
        <f>IF(U90="RH","RH",IF(U90="Pendiente","Pendiente",EDATE(U90,24)))</f>
        <v>46160</v>
      </c>
      <c r="W90" s="40">
        <f t="shared" ca="1" si="12"/>
        <v>559</v>
      </c>
      <c r="X90" s="10" t="str">
        <f t="shared" ca="1" si="13"/>
        <v>Vigente</v>
      </c>
      <c r="Y90" s="12">
        <v>1700</v>
      </c>
      <c r="Z90" s="12"/>
      <c r="AA90" s="38" t="s">
        <v>54</v>
      </c>
      <c r="AB90" s="10" t="s">
        <v>138</v>
      </c>
      <c r="AC90" s="8" t="s">
        <v>139</v>
      </c>
      <c r="AD90" s="10" t="s">
        <v>55</v>
      </c>
      <c r="AE90" s="8" t="s">
        <v>56</v>
      </c>
      <c r="AF90" s="10">
        <v>45524</v>
      </c>
      <c r="AG90" s="40" t="str">
        <f ca="1">IF(AF90-TODAY() =0,"Vencido",IF(AF90-TODAY() &lt; 0,"Vencido",IF(AF90-TODAY() &gt;30,"Vigente","Por Vencer")))</f>
        <v>Vencido</v>
      </c>
      <c r="AH90" s="8"/>
      <c r="AI90" s="149" t="s">
        <v>766</v>
      </c>
      <c r="AJ90" s="10"/>
      <c r="AK90" s="10"/>
      <c r="AL90" s="1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</row>
    <row r="91" spans="1:56">
      <c r="A91" s="9" t="s">
        <v>767</v>
      </c>
      <c r="B91" s="9" t="s">
        <v>768</v>
      </c>
      <c r="C91" s="9" t="s">
        <v>769</v>
      </c>
      <c r="D91" s="9" t="s">
        <v>325</v>
      </c>
      <c r="E91" s="211" t="s">
        <v>63</v>
      </c>
      <c r="F91" s="215" t="s">
        <v>49</v>
      </c>
      <c r="G91" s="211" t="s">
        <v>770</v>
      </c>
      <c r="H91" s="10">
        <v>36434</v>
      </c>
      <c r="I91" s="30">
        <f t="shared" ca="1" si="11"/>
        <v>25</v>
      </c>
      <c r="J91" s="30" t="s">
        <v>50</v>
      </c>
      <c r="K91" s="30" t="s">
        <v>51</v>
      </c>
      <c r="L91" s="11" t="s">
        <v>52</v>
      </c>
      <c r="M91" s="11" t="s">
        <v>771</v>
      </c>
      <c r="N91" s="33" t="s">
        <v>772</v>
      </c>
      <c r="O91" s="9" t="s">
        <v>97</v>
      </c>
      <c r="P91" s="9" t="s">
        <v>68</v>
      </c>
      <c r="Q91" s="9" t="s">
        <v>68</v>
      </c>
      <c r="R91" s="9" t="s">
        <v>24</v>
      </c>
      <c r="S91" s="11" t="s">
        <v>24</v>
      </c>
      <c r="T91" s="10">
        <v>45352</v>
      </c>
      <c r="U91" s="10">
        <v>45350</v>
      </c>
      <c r="V91" s="10">
        <f>IF(U91="RH","RH",IF(U91="Pendiente","Pendiente",EDATE(U91,12)))</f>
        <v>45716</v>
      </c>
      <c r="W91" s="40">
        <f t="shared" ca="1" si="12"/>
        <v>115</v>
      </c>
      <c r="X91" s="10" t="str">
        <f t="shared" ca="1" si="13"/>
        <v>Vigente</v>
      </c>
      <c r="Y91" s="12">
        <v>1900</v>
      </c>
      <c r="Z91" s="12"/>
      <c r="AA91" s="38" t="s">
        <v>54</v>
      </c>
      <c r="AB91" s="10" t="s">
        <v>100</v>
      </c>
      <c r="AC91" s="10" t="s">
        <v>773</v>
      </c>
      <c r="AD91" s="10" t="s">
        <v>55</v>
      </c>
      <c r="AE91" s="10" t="s">
        <v>203</v>
      </c>
      <c r="AF91" s="10">
        <v>45810</v>
      </c>
      <c r="AG91" s="40" t="str">
        <f ca="1">IF(AF91-TODAY() =0,"Vencido",IF(AF91-TODAY() &lt; 0,"Vencido",IF(AF91-TODAY() &gt;30,"Vigente","Por Vencer")))</f>
        <v>Vigente</v>
      </c>
      <c r="AH91" s="43">
        <f ca="1">+DATEDIF(T91,TODAY(),"Y")</f>
        <v>0</v>
      </c>
      <c r="AI91" s="135" t="s">
        <v>774</v>
      </c>
      <c r="AJ91" s="10"/>
      <c r="AK91" s="10"/>
      <c r="AL91" s="10"/>
    </row>
    <row r="92" spans="1:56" s="126" customFormat="1">
      <c r="A92" s="9" t="s">
        <v>251</v>
      </c>
      <c r="B92" s="9" t="s">
        <v>775</v>
      </c>
      <c r="C92" s="9" t="s">
        <v>776</v>
      </c>
      <c r="D92" s="9" t="s">
        <v>777</v>
      </c>
      <c r="E92" s="212" t="s">
        <v>48</v>
      </c>
      <c r="F92" s="214" t="s">
        <v>49</v>
      </c>
      <c r="G92" s="212">
        <v>72948892</v>
      </c>
      <c r="H92" s="10">
        <v>35574</v>
      </c>
      <c r="I92" s="30">
        <f t="shared" ca="1" si="11"/>
        <v>27</v>
      </c>
      <c r="J92" s="8" t="s">
        <v>50</v>
      </c>
      <c r="K92" s="8" t="s">
        <v>51</v>
      </c>
      <c r="L92" s="8"/>
      <c r="M92" s="11" t="s">
        <v>778</v>
      </c>
      <c r="N92" s="33"/>
      <c r="O92" s="37"/>
      <c r="P92" s="146"/>
      <c r="Q92" s="146"/>
      <c r="R92" s="146"/>
      <c r="S92" s="8"/>
      <c r="T92" s="10">
        <v>45442</v>
      </c>
      <c r="U92" s="10" t="s">
        <v>550</v>
      </c>
      <c r="V92" s="10" t="str">
        <f>IF(U92="RH","RH",IF(U92="Pendiente","Pendiente",EDATE(U92,24)))</f>
        <v>RH</v>
      </c>
      <c r="W92" s="40" t="str">
        <f t="shared" ca="1" si="12"/>
        <v>RH</v>
      </c>
      <c r="X92" s="10" t="str">
        <f t="shared" ca="1" si="13"/>
        <v>RH</v>
      </c>
      <c r="Y92" s="12">
        <v>1500</v>
      </c>
      <c r="Z92" s="12"/>
      <c r="AA92" s="38" t="s">
        <v>54</v>
      </c>
      <c r="AB92" s="199"/>
      <c r="AC92" s="199"/>
      <c r="AD92" s="8" t="s">
        <v>550</v>
      </c>
      <c r="AE92" s="8"/>
      <c r="AF92" s="10">
        <v>45473</v>
      </c>
      <c r="AG92" s="8"/>
      <c r="AH92" s="43"/>
      <c r="AI92" s="134" t="s">
        <v>779</v>
      </c>
      <c r="AJ92" s="10">
        <v>45473</v>
      </c>
      <c r="AK92" s="10" t="s">
        <v>205</v>
      </c>
      <c r="AL92" s="10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</row>
    <row r="93" spans="1:56">
      <c r="A93" s="9" t="s">
        <v>780</v>
      </c>
      <c r="B93" s="9" t="s">
        <v>781</v>
      </c>
      <c r="C93" s="9" t="s">
        <v>782</v>
      </c>
      <c r="D93" s="9" t="s">
        <v>133</v>
      </c>
      <c r="E93" s="212" t="s">
        <v>63</v>
      </c>
      <c r="F93" s="214" t="s">
        <v>49</v>
      </c>
      <c r="G93" s="212">
        <v>71262922</v>
      </c>
      <c r="H93" s="10">
        <v>35064</v>
      </c>
      <c r="I93" s="30">
        <f t="shared" ca="1" si="11"/>
        <v>28</v>
      </c>
      <c r="J93" s="30" t="s">
        <v>50</v>
      </c>
      <c r="K93" s="30" t="s">
        <v>51</v>
      </c>
      <c r="L93" s="11" t="s">
        <v>52</v>
      </c>
      <c r="M93" s="11" t="s">
        <v>783</v>
      </c>
      <c r="N93" s="33" t="s">
        <v>784</v>
      </c>
      <c r="O93" s="9" t="s">
        <v>67</v>
      </c>
      <c r="P93" s="9" t="s">
        <v>68</v>
      </c>
      <c r="Q93" s="9" t="s">
        <v>68</v>
      </c>
      <c r="R93" s="9" t="s">
        <v>24</v>
      </c>
      <c r="S93" s="11" t="s">
        <v>111</v>
      </c>
      <c r="T93" s="10">
        <v>44470</v>
      </c>
      <c r="U93" s="10">
        <v>45283</v>
      </c>
      <c r="V93" s="10">
        <f>IF(U93="RH","RH",IF(U93="Pendiente","Pendiente",EDATE(U93,12)))</f>
        <v>45649</v>
      </c>
      <c r="W93" s="40">
        <f t="shared" ca="1" si="12"/>
        <v>48</v>
      </c>
      <c r="X93" s="10" t="str">
        <f t="shared" ca="1" si="13"/>
        <v>Vigente</v>
      </c>
      <c r="Y93" s="12">
        <v>1700</v>
      </c>
      <c r="Z93" s="12"/>
      <c r="AA93" s="38" t="s">
        <v>54</v>
      </c>
      <c r="AB93" s="10" t="s">
        <v>138</v>
      </c>
      <c r="AC93" s="10" t="s">
        <v>139</v>
      </c>
      <c r="AD93" s="10" t="s">
        <v>55</v>
      </c>
      <c r="AE93" s="10" t="s">
        <v>148</v>
      </c>
      <c r="AF93" s="10">
        <v>45809</v>
      </c>
      <c r="AG93" s="40" t="str">
        <f ca="1">IF(AF93-TODAY() =0,"Vencido",IF(AF93-TODAY() &lt; 0,"Vencido",IF(AF93-TODAY() &gt;30,"Vigente","Por Vencer")))</f>
        <v>Vigente</v>
      </c>
      <c r="AH93" s="43">
        <f ca="1">+DATEDIF(T93,TODAY(),"Y")</f>
        <v>3</v>
      </c>
      <c r="AI93" s="134" t="s">
        <v>785</v>
      </c>
      <c r="AJ93" s="10"/>
      <c r="AK93" s="10"/>
      <c r="AL93" s="10"/>
    </row>
    <row r="94" spans="1:56" s="126" customFormat="1">
      <c r="A94" s="9" t="s">
        <v>786</v>
      </c>
      <c r="B94" s="9" t="s">
        <v>787</v>
      </c>
      <c r="C94" s="9" t="s">
        <v>788</v>
      </c>
      <c r="D94" s="9" t="s">
        <v>144</v>
      </c>
      <c r="E94" s="220" t="s">
        <v>63</v>
      </c>
      <c r="F94" s="219" t="s">
        <v>106</v>
      </c>
      <c r="G94" s="220" t="s">
        <v>789</v>
      </c>
      <c r="H94" s="213">
        <v>32698</v>
      </c>
      <c r="I94" s="221">
        <f t="shared" ca="1" si="11"/>
        <v>35</v>
      </c>
      <c r="J94" s="221" t="s">
        <v>174</v>
      </c>
      <c r="K94" s="221" t="s">
        <v>51</v>
      </c>
      <c r="L94" s="222" t="s">
        <v>127</v>
      </c>
      <c r="M94" s="222" t="s">
        <v>790</v>
      </c>
      <c r="N94" s="223" t="s">
        <v>791</v>
      </c>
      <c r="O94" s="224" t="s">
        <v>792</v>
      </c>
      <c r="P94" s="224" t="s">
        <v>68</v>
      </c>
      <c r="Q94" s="224" t="s">
        <v>68</v>
      </c>
      <c r="R94" s="224" t="s">
        <v>24</v>
      </c>
      <c r="S94" s="222" t="s">
        <v>111</v>
      </c>
      <c r="T94" s="213">
        <v>45352</v>
      </c>
      <c r="U94" s="213">
        <v>45395</v>
      </c>
      <c r="V94" s="213">
        <f>IF(U94="RH","RH",IF(U94="Pendiente","Pendiente",EDATE(U94,12)))</f>
        <v>45760</v>
      </c>
      <c r="W94" s="225">
        <f t="shared" ca="1" si="12"/>
        <v>159</v>
      </c>
      <c r="X94" s="213" t="str">
        <f t="shared" ca="1" si="13"/>
        <v>Vigente</v>
      </c>
      <c r="Y94" s="226">
        <v>1400</v>
      </c>
      <c r="Z94" s="226"/>
      <c r="AA94" s="227" t="s">
        <v>99</v>
      </c>
      <c r="AB94" s="213" t="s">
        <v>215</v>
      </c>
      <c r="AC94" s="213" t="s">
        <v>793</v>
      </c>
      <c r="AD94" s="213" t="s">
        <v>55</v>
      </c>
      <c r="AE94" s="213" t="s">
        <v>72</v>
      </c>
      <c r="AF94" s="213">
        <v>45505</v>
      </c>
      <c r="AG94" s="225" t="str">
        <f ca="1">IF(AF94-TODAY() =0,"Vencido",IF(AF94-TODAY() &lt; 0,"Vencido",IF(AF94-TODAY() &gt;30,"Vigente","Por Vencer")))</f>
        <v>Vencido</v>
      </c>
      <c r="AH94" s="228">
        <f ca="1">+DATEDIF(T94,TODAY(),"Y")</f>
        <v>0</v>
      </c>
      <c r="AI94" s="229" t="s">
        <v>794</v>
      </c>
      <c r="AJ94" s="230"/>
      <c r="AK94" s="230"/>
      <c r="AL94" s="213"/>
    </row>
    <row r="95" spans="1:56">
      <c r="A95" s="9" t="s">
        <v>795</v>
      </c>
      <c r="B95" s="9" t="s">
        <v>796</v>
      </c>
      <c r="C95" s="9" t="s">
        <v>797</v>
      </c>
      <c r="D95" s="9" t="s">
        <v>735</v>
      </c>
      <c r="E95" s="212" t="s">
        <v>63</v>
      </c>
      <c r="F95" s="214" t="s">
        <v>106</v>
      </c>
      <c r="G95" s="212" t="s">
        <v>798</v>
      </c>
      <c r="H95" s="10">
        <v>45501</v>
      </c>
      <c r="I95" s="30">
        <f t="shared" ca="1" si="11"/>
        <v>0</v>
      </c>
      <c r="J95" s="30" t="s">
        <v>50</v>
      </c>
      <c r="K95" s="30" t="s">
        <v>51</v>
      </c>
      <c r="L95" s="11" t="s">
        <v>52</v>
      </c>
      <c r="M95" s="11"/>
      <c r="N95" s="33" t="s">
        <v>799</v>
      </c>
      <c r="O95" s="9" t="s">
        <v>309</v>
      </c>
      <c r="P95" s="9" t="s">
        <v>68</v>
      </c>
      <c r="Q95" s="9" t="s">
        <v>68</v>
      </c>
      <c r="R95" s="9" t="s">
        <v>24</v>
      </c>
      <c r="S95" s="11" t="s">
        <v>120</v>
      </c>
      <c r="T95" s="10">
        <v>42597</v>
      </c>
      <c r="U95" s="10">
        <v>45178</v>
      </c>
      <c r="V95" s="10">
        <f t="shared" ref="V95:V102" si="16">IF(U95="RH","RH",IF(U95="Pendiente","Pendiente",EDATE(U95,24)))</f>
        <v>45909</v>
      </c>
      <c r="W95" s="40">
        <f t="shared" ca="1" si="12"/>
        <v>308</v>
      </c>
      <c r="X95" s="10" t="str">
        <f t="shared" ca="1" si="13"/>
        <v>Vigente</v>
      </c>
      <c r="Y95" s="38">
        <v>3000</v>
      </c>
      <c r="Z95" s="38"/>
      <c r="AA95" s="38" t="s">
        <v>214</v>
      </c>
      <c r="AB95" s="10" t="s">
        <v>266</v>
      </c>
      <c r="AC95" s="10" t="s">
        <v>800</v>
      </c>
      <c r="AD95" s="10" t="s">
        <v>55</v>
      </c>
      <c r="AE95" s="10" t="s">
        <v>148</v>
      </c>
      <c r="AF95" s="10">
        <v>45504</v>
      </c>
      <c r="AG95" s="40" t="str">
        <f ca="1">IF(AF95-TODAY() =0,"Vencido",IF(AF95-TODAY() &lt; 0,"Vencido",IF(AF95-TODAY() &gt;30,"Vigente","Por Vencer")))</f>
        <v>Vencido</v>
      </c>
      <c r="AH95" s="43">
        <f ca="1">+DATEDIF(T95,TODAY(),"Y")</f>
        <v>8</v>
      </c>
      <c r="AI95" s="137" t="s">
        <v>801</v>
      </c>
      <c r="AJ95" s="10"/>
      <c r="AK95" s="10"/>
      <c r="AL95" s="10"/>
    </row>
    <row r="96" spans="1:56" s="8" customFormat="1">
      <c r="A96" s="9" t="s">
        <v>802</v>
      </c>
      <c r="B96" s="9" t="s">
        <v>803</v>
      </c>
      <c r="C96" s="9" t="s">
        <v>804</v>
      </c>
      <c r="D96" s="9" t="s">
        <v>805</v>
      </c>
      <c r="E96" s="212" t="s">
        <v>48</v>
      </c>
      <c r="F96" s="214" t="s">
        <v>49</v>
      </c>
      <c r="G96" s="212">
        <v>44128340</v>
      </c>
      <c r="H96" s="10">
        <v>30495</v>
      </c>
      <c r="I96" s="30">
        <f t="shared" ca="1" si="11"/>
        <v>41</v>
      </c>
      <c r="J96" s="8" t="s">
        <v>50</v>
      </c>
      <c r="K96" s="8" t="s">
        <v>51</v>
      </c>
      <c r="L96" s="8" t="s">
        <v>127</v>
      </c>
      <c r="M96" s="11" t="s">
        <v>806</v>
      </c>
      <c r="N96" s="33"/>
      <c r="O96" s="37"/>
      <c r="P96" s="146"/>
      <c r="Q96" s="146"/>
      <c r="R96" s="146"/>
      <c r="T96" s="10">
        <v>45460</v>
      </c>
      <c r="U96" s="10">
        <v>45460</v>
      </c>
      <c r="V96" s="10">
        <f t="shared" si="16"/>
        <v>46190</v>
      </c>
      <c r="W96" s="40">
        <f t="shared" ca="1" si="12"/>
        <v>589</v>
      </c>
      <c r="X96" s="10" t="str">
        <f t="shared" ca="1" si="13"/>
        <v>Vigente</v>
      </c>
      <c r="Y96" s="12">
        <v>3800</v>
      </c>
      <c r="Z96" s="12"/>
      <c r="AA96" s="38" t="s">
        <v>54</v>
      </c>
      <c r="AB96" s="10" t="s">
        <v>337</v>
      </c>
      <c r="AC96" s="8" t="s">
        <v>807</v>
      </c>
      <c r="AD96" s="10" t="s">
        <v>55</v>
      </c>
      <c r="AF96" s="10">
        <v>45552</v>
      </c>
      <c r="AG96" s="40" t="str">
        <f ca="1">IF(AF96-TODAY() =0,"Vencido",IF(AF96-TODAY() &lt; 0,"Vencido",IF(AF96-TODAY() &gt;30,"Vigente","Por Vencer")))</f>
        <v>Vencido</v>
      </c>
      <c r="AH96" s="43"/>
      <c r="AI96" s="134" t="s">
        <v>808</v>
      </c>
      <c r="AJ96" s="10"/>
      <c r="AK96" s="10"/>
      <c r="AL96" s="10"/>
      <c r="AM96" s="210"/>
      <c r="AN96" s="210"/>
      <c r="AO96" s="210"/>
      <c r="AP96" s="210"/>
      <c r="AQ96" s="210"/>
      <c r="AR96" s="210"/>
      <c r="AS96" s="210"/>
      <c r="AT96" s="210"/>
      <c r="AU96" s="210"/>
      <c r="AV96" s="210"/>
      <c r="AW96" s="210"/>
      <c r="AX96" s="210"/>
      <c r="AY96" s="210"/>
      <c r="AZ96" s="210"/>
      <c r="BA96" s="210"/>
      <c r="BB96" s="210"/>
      <c r="BC96" s="210"/>
      <c r="BD96" s="210"/>
    </row>
    <row r="97" spans="1:38">
      <c r="A97" s="9" t="s">
        <v>809</v>
      </c>
      <c r="B97" s="9" t="s">
        <v>810</v>
      </c>
      <c r="C97" s="9" t="s">
        <v>811</v>
      </c>
      <c r="D97" s="9" t="s">
        <v>197</v>
      </c>
      <c r="E97" s="212" t="s">
        <v>63</v>
      </c>
      <c r="F97" s="214" t="s">
        <v>49</v>
      </c>
      <c r="G97" s="212" t="s">
        <v>812</v>
      </c>
      <c r="H97" s="10">
        <v>33990</v>
      </c>
      <c r="I97" s="30">
        <f t="shared" ca="1" si="11"/>
        <v>31</v>
      </c>
      <c r="J97" s="30" t="s">
        <v>50</v>
      </c>
      <c r="K97" s="30" t="s">
        <v>51</v>
      </c>
      <c r="L97" s="11" t="s">
        <v>127</v>
      </c>
      <c r="M97" s="11" t="s">
        <v>813</v>
      </c>
      <c r="N97" s="33" t="s">
        <v>814</v>
      </c>
      <c r="O97" s="9" t="s">
        <v>97</v>
      </c>
      <c r="P97" s="9" t="s">
        <v>68</v>
      </c>
      <c r="Q97" s="9" t="s">
        <v>68</v>
      </c>
      <c r="R97" s="9" t="s">
        <v>24</v>
      </c>
      <c r="S97" s="11" t="s">
        <v>85</v>
      </c>
      <c r="T97" s="10">
        <v>43891</v>
      </c>
      <c r="U97" s="10">
        <v>45108</v>
      </c>
      <c r="V97" s="10">
        <f t="shared" si="16"/>
        <v>45839</v>
      </c>
      <c r="W97" s="40">
        <f t="shared" ca="1" si="12"/>
        <v>238</v>
      </c>
      <c r="X97" s="10" t="str">
        <f t="shared" ca="1" si="13"/>
        <v>Vigente</v>
      </c>
      <c r="Y97" s="12">
        <v>3000</v>
      </c>
      <c r="Z97" s="12"/>
      <c r="AA97" s="38" t="s">
        <v>54</v>
      </c>
      <c r="AB97" s="10" t="s">
        <v>100</v>
      </c>
      <c r="AC97" s="10" t="s">
        <v>815</v>
      </c>
      <c r="AD97" s="10" t="s">
        <v>55</v>
      </c>
      <c r="AE97" s="10" t="s">
        <v>148</v>
      </c>
      <c r="AF97" s="10">
        <v>45657</v>
      </c>
      <c r="AG97" s="40" t="str">
        <f ca="1">IF(AF97-TODAY() =0,"Vencido",IF(AF97-TODAY() &lt; 0,"Vencido",IF(AF97-TODAY() &gt;30,"Vigente","Por Vencer")))</f>
        <v>Vigente</v>
      </c>
      <c r="AH97" s="43">
        <f ca="1">+DATEDIF(T97,TODAY(),"Y")</f>
        <v>4</v>
      </c>
      <c r="AI97" s="134" t="s">
        <v>816</v>
      </c>
      <c r="AJ97" s="10"/>
      <c r="AK97" s="10"/>
      <c r="AL97" s="10"/>
    </row>
    <row r="98" spans="1:38" s="126" customFormat="1">
      <c r="A98" s="9" t="s">
        <v>817</v>
      </c>
      <c r="B98" s="9" t="s">
        <v>818</v>
      </c>
      <c r="C98" s="9" t="s">
        <v>819</v>
      </c>
      <c r="D98" s="9" t="s">
        <v>820</v>
      </c>
      <c r="E98" s="220" t="s">
        <v>78</v>
      </c>
      <c r="F98" s="219" t="s">
        <v>79</v>
      </c>
      <c r="G98" s="220" t="s">
        <v>821</v>
      </c>
      <c r="H98" s="213">
        <v>30149</v>
      </c>
      <c r="I98" s="221">
        <f t="shared" ca="1" si="11"/>
        <v>42</v>
      </c>
      <c r="J98" s="221" t="s">
        <v>50</v>
      </c>
      <c r="K98" s="221" t="s">
        <v>51</v>
      </c>
      <c r="L98" s="222" t="s">
        <v>127</v>
      </c>
      <c r="M98" s="222" t="s">
        <v>822</v>
      </c>
      <c r="N98" s="223" t="s">
        <v>823</v>
      </c>
      <c r="O98" s="224" t="s">
        <v>824</v>
      </c>
      <c r="P98" s="224" t="s">
        <v>68</v>
      </c>
      <c r="Q98" s="224" t="s">
        <v>68</v>
      </c>
      <c r="R98" s="224" t="s">
        <v>24</v>
      </c>
      <c r="S98" s="222" t="s">
        <v>98</v>
      </c>
      <c r="T98" s="213">
        <v>42309</v>
      </c>
      <c r="U98" s="213">
        <v>45076</v>
      </c>
      <c r="V98" s="213">
        <f t="shared" si="16"/>
        <v>45807</v>
      </c>
      <c r="W98" s="225">
        <f t="shared" ca="1" si="12"/>
        <v>206</v>
      </c>
      <c r="X98" s="213" t="str">
        <f t="shared" ca="1" si="13"/>
        <v>Vigente</v>
      </c>
      <c r="Y98" s="226">
        <v>8500</v>
      </c>
      <c r="Z98" s="226"/>
      <c r="AA98" s="227" t="s">
        <v>54</v>
      </c>
      <c r="AB98" s="213" t="s">
        <v>337</v>
      </c>
      <c r="AC98" s="213" t="s">
        <v>509</v>
      </c>
      <c r="AD98" s="213" t="s">
        <v>217</v>
      </c>
      <c r="AE98" s="213" t="s">
        <v>148</v>
      </c>
      <c r="AF98" s="213" t="s">
        <v>219</v>
      </c>
      <c r="AG98" s="225" t="s">
        <v>57</v>
      </c>
      <c r="AH98" s="228">
        <f ca="1">+DATEDIF(T98,TODAY(),"Y")</f>
        <v>9</v>
      </c>
      <c r="AI98" s="229" t="s">
        <v>825</v>
      </c>
      <c r="AJ98" s="213"/>
      <c r="AK98" s="213"/>
      <c r="AL98" s="213"/>
    </row>
    <row r="99" spans="1:38">
      <c r="A99" s="9" t="s">
        <v>826</v>
      </c>
      <c r="B99" s="9" t="s">
        <v>827</v>
      </c>
      <c r="C99" s="9" t="s">
        <v>828</v>
      </c>
      <c r="D99" s="9" t="s">
        <v>829</v>
      </c>
      <c r="E99" s="212" t="s">
        <v>447</v>
      </c>
      <c r="F99" s="214" t="s">
        <v>447</v>
      </c>
      <c r="G99" s="212" t="s">
        <v>830</v>
      </c>
      <c r="H99" s="10">
        <v>37184</v>
      </c>
      <c r="I99" s="30">
        <f t="shared" ca="1" si="11"/>
        <v>23</v>
      </c>
      <c r="J99" s="30" t="s">
        <v>50</v>
      </c>
      <c r="K99" s="30" t="s">
        <v>51</v>
      </c>
      <c r="L99" s="11" t="s">
        <v>52</v>
      </c>
      <c r="M99" s="11" t="s">
        <v>831</v>
      </c>
      <c r="N99" s="33" t="s">
        <v>832</v>
      </c>
      <c r="O99" s="9" t="s">
        <v>707</v>
      </c>
      <c r="P99" s="9" t="s">
        <v>137</v>
      </c>
      <c r="Q99" s="9" t="s">
        <v>137</v>
      </c>
      <c r="R99" s="9" t="s">
        <v>24</v>
      </c>
      <c r="S99" s="11" t="s">
        <v>111</v>
      </c>
      <c r="T99" s="10">
        <v>44986</v>
      </c>
      <c r="U99" s="10">
        <v>44996</v>
      </c>
      <c r="V99" s="10">
        <f t="shared" si="16"/>
        <v>45727</v>
      </c>
      <c r="W99" s="40">
        <f t="shared" ca="1" si="12"/>
        <v>126</v>
      </c>
      <c r="X99" s="10" t="str">
        <f t="shared" ca="1" si="13"/>
        <v>Vigente</v>
      </c>
      <c r="Y99" s="12">
        <v>1300</v>
      </c>
      <c r="Z99" s="12"/>
      <c r="AA99" s="38" t="s">
        <v>54</v>
      </c>
      <c r="AB99" s="10" t="s">
        <v>100</v>
      </c>
      <c r="AC99" s="10" t="s">
        <v>216</v>
      </c>
      <c r="AD99" s="10" t="s">
        <v>55</v>
      </c>
      <c r="AE99" s="10" t="s">
        <v>148</v>
      </c>
      <c r="AF99" s="10">
        <v>45565</v>
      </c>
      <c r="AG99" s="40" t="str">
        <f ca="1">IF(AF99-TODAY() =0,"Vencido",IF(AF99-TODAY() &lt; 0,"Vencido",IF(AF99-TODAY() &gt;30,"Vigente","Por Vencer")))</f>
        <v>Vencido</v>
      </c>
      <c r="AH99" s="43">
        <f ca="1">+DATEDIF(T99,TODAY(),"Y")</f>
        <v>1</v>
      </c>
      <c r="AI99" s="134" t="s">
        <v>833</v>
      </c>
      <c r="AJ99" s="10"/>
      <c r="AK99" s="10"/>
      <c r="AL99" s="10"/>
    </row>
    <row r="100" spans="1:38">
      <c r="A100" s="9" t="s">
        <v>834</v>
      </c>
      <c r="B100" s="9" t="s">
        <v>835</v>
      </c>
      <c r="C100" s="9" t="s">
        <v>836</v>
      </c>
      <c r="D100" s="9" t="s">
        <v>558</v>
      </c>
      <c r="E100" s="212" t="s">
        <v>78</v>
      </c>
      <c r="F100" s="214" t="s">
        <v>79</v>
      </c>
      <c r="G100" s="212" t="s">
        <v>837</v>
      </c>
      <c r="H100" s="10">
        <v>36471</v>
      </c>
      <c r="I100" s="30">
        <f t="shared" ca="1" si="11"/>
        <v>24</v>
      </c>
      <c r="J100" s="30" t="s">
        <v>174</v>
      </c>
      <c r="K100" s="30" t="s">
        <v>51</v>
      </c>
      <c r="L100" s="11" t="s">
        <v>52</v>
      </c>
      <c r="M100" s="11" t="s">
        <v>838</v>
      </c>
      <c r="N100" s="33" t="s">
        <v>839</v>
      </c>
      <c r="O100" s="9" t="s">
        <v>137</v>
      </c>
      <c r="P100" s="9" t="s">
        <v>137</v>
      </c>
      <c r="Q100" s="9" t="s">
        <v>137</v>
      </c>
      <c r="R100" s="9" t="s">
        <v>24</v>
      </c>
      <c r="S100" s="11" t="s">
        <v>111</v>
      </c>
      <c r="T100" s="10">
        <v>44986</v>
      </c>
      <c r="U100" s="10">
        <v>44996</v>
      </c>
      <c r="V100" s="10">
        <f t="shared" si="16"/>
        <v>45727</v>
      </c>
      <c r="W100" s="40">
        <f t="shared" ca="1" si="12"/>
        <v>126</v>
      </c>
      <c r="X100" s="10" t="str">
        <f t="shared" ca="1" si="13"/>
        <v>Vigente</v>
      </c>
      <c r="Y100" s="12">
        <v>1350</v>
      </c>
      <c r="Z100" s="12"/>
      <c r="AA100" s="38" t="s">
        <v>54</v>
      </c>
      <c r="AB100" s="10" t="s">
        <v>70</v>
      </c>
      <c r="AC100" s="10" t="s">
        <v>509</v>
      </c>
      <c r="AD100" s="10" t="s">
        <v>55</v>
      </c>
      <c r="AE100" s="10" t="s">
        <v>56</v>
      </c>
      <c r="AF100" s="10">
        <v>45688</v>
      </c>
      <c r="AG100" s="40" t="str">
        <f ca="1">IF(AF100-TODAY() =0,"Vencido",IF(AF100-TODAY() &lt; 0,"Vencido",IF(AF100-TODAY() &gt;30,"Vigente","Por Vencer")))</f>
        <v>Vigente</v>
      </c>
      <c r="AH100" s="43">
        <f ca="1">+DATEDIF(T100,TODAY(),"Y")</f>
        <v>1</v>
      </c>
      <c r="AI100" s="134" t="s">
        <v>840</v>
      </c>
      <c r="AJ100" s="10"/>
      <c r="AK100" s="10"/>
      <c r="AL100" s="10"/>
    </row>
    <row r="101" spans="1:38">
      <c r="A101" s="9" t="s">
        <v>841</v>
      </c>
      <c r="B101" s="9" t="s">
        <v>842</v>
      </c>
      <c r="C101" s="9" t="s">
        <v>843</v>
      </c>
      <c r="D101" s="9" t="s">
        <v>844</v>
      </c>
      <c r="E101" s="212" t="s">
        <v>63</v>
      </c>
      <c r="F101" s="214" t="s">
        <v>106</v>
      </c>
      <c r="G101" s="212" t="s">
        <v>845</v>
      </c>
      <c r="H101" s="10">
        <v>32466</v>
      </c>
      <c r="I101" s="30">
        <f t="shared" ca="1" si="11"/>
        <v>35</v>
      </c>
      <c r="J101" s="30" t="s">
        <v>174</v>
      </c>
      <c r="K101" s="30" t="s">
        <v>51</v>
      </c>
      <c r="L101" s="11" t="s">
        <v>52</v>
      </c>
      <c r="M101" s="11" t="s">
        <v>846</v>
      </c>
      <c r="N101" s="33" t="s">
        <v>847</v>
      </c>
      <c r="O101" s="9" t="s">
        <v>229</v>
      </c>
      <c r="P101" s="9" t="s">
        <v>68</v>
      </c>
      <c r="Q101" s="9" t="s">
        <v>68</v>
      </c>
      <c r="R101" s="9" t="s">
        <v>24</v>
      </c>
      <c r="S101" s="11" t="s">
        <v>111</v>
      </c>
      <c r="T101" s="10">
        <v>45034</v>
      </c>
      <c r="U101" s="10">
        <v>45059</v>
      </c>
      <c r="V101" s="10">
        <f t="shared" si="16"/>
        <v>45790</v>
      </c>
      <c r="W101" s="40">
        <f t="shared" ca="1" si="12"/>
        <v>189</v>
      </c>
      <c r="X101" s="10" t="str">
        <f t="shared" ca="1" si="13"/>
        <v>Vigente</v>
      </c>
      <c r="Y101" s="12">
        <v>1600</v>
      </c>
      <c r="Z101" s="12"/>
      <c r="AA101" s="38" t="s">
        <v>99</v>
      </c>
      <c r="AB101" s="10" t="s">
        <v>100</v>
      </c>
      <c r="AC101" s="10" t="s">
        <v>240</v>
      </c>
      <c r="AD101" s="10" t="s">
        <v>55</v>
      </c>
      <c r="AE101" s="10" t="s">
        <v>148</v>
      </c>
      <c r="AF101" s="10">
        <v>45596</v>
      </c>
      <c r="AG101" s="40" t="str">
        <f ca="1">IF(AF101-TODAY() =0,"Vencido",IF(AF101-TODAY() &lt; 0,"Vencido",IF(AF101-TODAY() &gt;30,"Vigente","Por Vencer")))</f>
        <v>Vencido</v>
      </c>
      <c r="AH101" s="43">
        <f ca="1">+DATEDIF(T101,TODAY(),"Y")</f>
        <v>1</v>
      </c>
      <c r="AI101" s="135" t="s">
        <v>848</v>
      </c>
      <c r="AJ101" s="10">
        <v>45471</v>
      </c>
      <c r="AK101" s="10" t="s">
        <v>205</v>
      </c>
      <c r="AL101" s="10"/>
    </row>
    <row r="102" spans="1:38">
      <c r="A102" s="9" t="s">
        <v>849</v>
      </c>
      <c r="B102" s="9" t="s">
        <v>850</v>
      </c>
      <c r="C102" s="9" t="s">
        <v>851</v>
      </c>
      <c r="D102" s="9" t="s">
        <v>852</v>
      </c>
      <c r="E102" s="212" t="s">
        <v>235</v>
      </c>
      <c r="F102" s="214" t="s">
        <v>235</v>
      </c>
      <c r="G102" s="212">
        <v>75172181</v>
      </c>
      <c r="H102" s="10">
        <v>36767</v>
      </c>
      <c r="I102" s="30">
        <f t="shared" ca="1" si="11"/>
        <v>24</v>
      </c>
      <c r="J102" s="8" t="s">
        <v>174</v>
      </c>
      <c r="K102" s="8" t="s">
        <v>51</v>
      </c>
      <c r="L102" s="8" t="s">
        <v>127</v>
      </c>
      <c r="M102" s="8" t="s">
        <v>433</v>
      </c>
      <c r="N102" s="33" t="s">
        <v>853</v>
      </c>
      <c r="O102" s="37" t="s">
        <v>137</v>
      </c>
      <c r="P102" s="146" t="s">
        <v>137</v>
      </c>
      <c r="Q102" s="146"/>
      <c r="R102" s="9"/>
      <c r="S102" s="11"/>
      <c r="T102" s="10">
        <v>45453</v>
      </c>
      <c r="U102" s="10" t="s">
        <v>550</v>
      </c>
      <c r="V102" s="10" t="str">
        <f t="shared" si="16"/>
        <v>RH</v>
      </c>
      <c r="W102" s="40" t="str">
        <f t="shared" ca="1" si="12"/>
        <v>RH</v>
      </c>
      <c r="X102" s="10" t="str">
        <f t="shared" ca="1" si="13"/>
        <v>RH</v>
      </c>
      <c r="Y102" s="12">
        <v>1300</v>
      </c>
      <c r="Z102" s="12"/>
      <c r="AA102" s="38" t="s">
        <v>54</v>
      </c>
      <c r="AB102" s="8"/>
      <c r="AC102" s="8"/>
      <c r="AD102" s="8" t="s">
        <v>550</v>
      </c>
      <c r="AE102" s="8" t="s">
        <v>56</v>
      </c>
      <c r="AF102" s="10">
        <v>45460</v>
      </c>
      <c r="AG102" s="8" t="s">
        <v>854</v>
      </c>
      <c r="AH102" s="8"/>
      <c r="AI102" s="149" t="s">
        <v>855</v>
      </c>
      <c r="AJ102" s="8"/>
      <c r="AK102" s="10" t="s">
        <v>205</v>
      </c>
      <c r="AL102" s="10"/>
    </row>
    <row r="103" spans="1:38">
      <c r="A103" s="9" t="s">
        <v>856</v>
      </c>
      <c r="B103" s="9" t="s">
        <v>857</v>
      </c>
      <c r="C103" s="9" t="s">
        <v>858</v>
      </c>
      <c r="D103" s="9" t="s">
        <v>94</v>
      </c>
      <c r="E103" s="212" t="s">
        <v>63</v>
      </c>
      <c r="F103" s="214" t="s">
        <v>106</v>
      </c>
      <c r="G103" s="212">
        <v>76970377</v>
      </c>
      <c r="H103" s="10">
        <v>35157</v>
      </c>
      <c r="I103" s="30">
        <f t="shared" ca="1" si="11"/>
        <v>28</v>
      </c>
      <c r="J103" s="30" t="s">
        <v>50</v>
      </c>
      <c r="K103" s="30" t="s">
        <v>51</v>
      </c>
      <c r="L103" s="11" t="s">
        <v>52</v>
      </c>
      <c r="M103" s="11" t="s">
        <v>859</v>
      </c>
      <c r="N103" s="33" t="s">
        <v>860</v>
      </c>
      <c r="O103" s="9" t="s">
        <v>309</v>
      </c>
      <c r="P103" s="9" t="s">
        <v>68</v>
      </c>
      <c r="Q103" s="9" t="s">
        <v>68</v>
      </c>
      <c r="R103" s="9" t="s">
        <v>24</v>
      </c>
      <c r="S103" s="11" t="s">
        <v>85</v>
      </c>
      <c r="T103" s="10">
        <v>45139</v>
      </c>
      <c r="U103" s="163" t="s">
        <v>861</v>
      </c>
      <c r="V103" s="10" t="e">
        <f>IF(U103="RH","RH",IF(U103="Pendiente","Pendiente",EDATE(U103,12)))</f>
        <v>#VALUE!</v>
      </c>
      <c r="W103" s="40" t="e">
        <f t="shared" ca="1" si="12"/>
        <v>#VALUE!</v>
      </c>
      <c r="X103" s="10" t="e">
        <f t="shared" ca="1" si="13"/>
        <v>#VALUE!</v>
      </c>
      <c r="Y103" s="38">
        <v>1800</v>
      </c>
      <c r="Z103" s="38"/>
      <c r="AA103" s="38" t="s">
        <v>99</v>
      </c>
      <c r="AB103" s="10" t="s">
        <v>86</v>
      </c>
      <c r="AC103" s="10" t="s">
        <v>800</v>
      </c>
      <c r="AD103" s="10" t="s">
        <v>55</v>
      </c>
      <c r="AE103" s="10" t="s">
        <v>148</v>
      </c>
      <c r="AF103" s="10">
        <v>45747</v>
      </c>
      <c r="AG103" s="40" t="str">
        <f ca="1">IF(AF103-TODAY() =0,"Vencido",IF(AF103-TODAY() &lt; 0,"Vencido",IF(AF103-TODAY() &gt;30,"Vigente","Por Vencer")))</f>
        <v>Vigente</v>
      </c>
      <c r="AH103" s="43">
        <f ca="1">+DATEDIF(T103,TODAY(),"Y")</f>
        <v>1</v>
      </c>
      <c r="AI103" s="135" t="s">
        <v>862</v>
      </c>
      <c r="AJ103" s="10"/>
      <c r="AK103" s="10"/>
      <c r="AL103" s="10"/>
    </row>
    <row r="104" spans="1:38">
      <c r="A104" s="9" t="s">
        <v>863</v>
      </c>
      <c r="B104" s="9" t="s">
        <v>864</v>
      </c>
      <c r="C104" s="9" t="s">
        <v>865</v>
      </c>
      <c r="D104" s="9" t="s">
        <v>866</v>
      </c>
      <c r="E104" s="212" t="s">
        <v>63</v>
      </c>
      <c r="F104" s="214" t="s">
        <v>106</v>
      </c>
      <c r="G104" s="212">
        <v>40237379</v>
      </c>
      <c r="H104" s="10">
        <v>29005</v>
      </c>
      <c r="I104" s="30">
        <f t="shared" ca="1" si="11"/>
        <v>45</v>
      </c>
      <c r="J104" s="30" t="s">
        <v>50</v>
      </c>
      <c r="K104" s="30" t="s">
        <v>165</v>
      </c>
      <c r="L104" s="11" t="s">
        <v>127</v>
      </c>
      <c r="M104" s="11" t="s">
        <v>867</v>
      </c>
      <c r="N104" s="33" t="s">
        <v>868</v>
      </c>
      <c r="O104" s="153" t="s">
        <v>84</v>
      </c>
      <c r="P104" s="9" t="s">
        <v>68</v>
      </c>
      <c r="Q104" s="9" t="s">
        <v>68</v>
      </c>
      <c r="R104" s="9" t="s">
        <v>24</v>
      </c>
      <c r="S104" s="11" t="s">
        <v>85</v>
      </c>
      <c r="T104" s="10">
        <v>45068</v>
      </c>
      <c r="U104" s="163" t="s">
        <v>861</v>
      </c>
      <c r="V104" s="10" t="e">
        <f>IF(U104="RH","RH",IF(U104="Pendiente","Pendiente",EDATE(U104,12)))</f>
        <v>#VALUE!</v>
      </c>
      <c r="W104" s="40" t="e">
        <f t="shared" ca="1" si="12"/>
        <v>#VALUE!</v>
      </c>
      <c r="X104" s="10" t="e">
        <f t="shared" ca="1" si="13"/>
        <v>#VALUE!</v>
      </c>
      <c r="Y104" s="12">
        <v>4200</v>
      </c>
      <c r="Z104" s="12"/>
      <c r="AA104" s="203" t="s">
        <v>54</v>
      </c>
      <c r="AB104" s="204" t="s">
        <v>100</v>
      </c>
      <c r="AC104" s="204" t="s">
        <v>240</v>
      </c>
      <c r="AD104" s="10" t="s">
        <v>55</v>
      </c>
      <c r="AE104" s="10" t="s">
        <v>148</v>
      </c>
      <c r="AF104" s="10">
        <v>45535</v>
      </c>
      <c r="AG104" s="40" t="str">
        <f ca="1">IF(AF104-TODAY() =0,"Vencido",IF(AF104-TODAY() &lt; 0,"Vencido",IF(AF104-TODAY() &gt;30,"Vigente","Por Vencer")))</f>
        <v>Vencido</v>
      </c>
      <c r="AH104" s="43">
        <f ca="1">+DATEDIF(T104,TODAY(),"Y")</f>
        <v>1</v>
      </c>
      <c r="AI104" s="135" t="s">
        <v>869</v>
      </c>
      <c r="AJ104" s="8"/>
      <c r="AK104" s="8"/>
      <c r="AL104" s="10"/>
    </row>
    <row r="105" spans="1:38">
      <c r="A105" s="9" t="s">
        <v>870</v>
      </c>
      <c r="B105" s="9" t="s">
        <v>871</v>
      </c>
      <c r="C105" s="9" t="s">
        <v>872</v>
      </c>
      <c r="D105" s="9" t="s">
        <v>873</v>
      </c>
      <c r="E105" s="212" t="s">
        <v>63</v>
      </c>
      <c r="F105" s="214" t="s">
        <v>49</v>
      </c>
      <c r="G105" s="212" t="s">
        <v>874</v>
      </c>
      <c r="H105" s="10">
        <v>34176</v>
      </c>
      <c r="I105" s="30">
        <f t="shared" ca="1" si="11"/>
        <v>31</v>
      </c>
      <c r="J105" s="30" t="s">
        <v>50</v>
      </c>
      <c r="K105" s="30" t="s">
        <v>51</v>
      </c>
      <c r="L105" s="11" t="s">
        <v>52</v>
      </c>
      <c r="M105" s="11" t="s">
        <v>875</v>
      </c>
      <c r="N105" s="33" t="s">
        <v>876</v>
      </c>
      <c r="O105" s="9" t="s">
        <v>402</v>
      </c>
      <c r="P105" s="9" t="s">
        <v>68</v>
      </c>
      <c r="Q105" s="9" t="s">
        <v>68</v>
      </c>
      <c r="R105" s="9" t="s">
        <v>24</v>
      </c>
      <c r="S105" s="11" t="s">
        <v>111</v>
      </c>
      <c r="T105" s="10">
        <v>44202</v>
      </c>
      <c r="U105" s="10">
        <v>45402</v>
      </c>
      <c r="V105" s="10">
        <f>IF(U105="RH","RH",IF(U105="Pendiente","Pendiente",EDATE(U105,12)))</f>
        <v>45767</v>
      </c>
      <c r="W105" s="40">
        <f t="shared" ca="1" si="12"/>
        <v>166</v>
      </c>
      <c r="X105" s="10" t="str">
        <f t="shared" ca="1" si="13"/>
        <v>Vigente</v>
      </c>
      <c r="Y105" s="38">
        <v>1400</v>
      </c>
      <c r="Z105" s="38"/>
      <c r="AA105" s="38" t="s">
        <v>54</v>
      </c>
      <c r="AB105" s="10" t="s">
        <v>70</v>
      </c>
      <c r="AC105" s="10" t="s">
        <v>310</v>
      </c>
      <c r="AD105" s="10" t="s">
        <v>55</v>
      </c>
      <c r="AE105" s="10" t="s">
        <v>72</v>
      </c>
      <c r="AF105" s="10">
        <v>45747</v>
      </c>
      <c r="AG105" s="40" t="str">
        <f ca="1">IF(AF105-TODAY() =0,"Vencido",IF(AF105-TODAY() &lt; 0,"Vencido",IF(AF105-TODAY() &gt;30,"Vigente","Por Vencer")))</f>
        <v>Vigente</v>
      </c>
      <c r="AH105" s="43">
        <f ca="1">+DATEDIF(T105,TODAY(),"Y")</f>
        <v>3</v>
      </c>
      <c r="AI105" s="134" t="s">
        <v>877</v>
      </c>
      <c r="AJ105" s="10"/>
      <c r="AK105" s="10"/>
      <c r="AL105" s="10"/>
    </row>
    <row r="106" spans="1:38">
      <c r="A106" s="9" t="s">
        <v>878</v>
      </c>
      <c r="B106" s="9" t="s">
        <v>879</v>
      </c>
      <c r="C106" s="9" t="s">
        <v>880</v>
      </c>
      <c r="D106" s="9" t="s">
        <v>62</v>
      </c>
      <c r="E106" s="212" t="s">
        <v>48</v>
      </c>
      <c r="F106" s="214" t="s">
        <v>49</v>
      </c>
      <c r="G106" s="212">
        <v>46595386</v>
      </c>
      <c r="H106" s="10">
        <v>33171</v>
      </c>
      <c r="I106" s="30">
        <f t="shared" ca="1" si="11"/>
        <v>34</v>
      </c>
      <c r="J106" s="8" t="s">
        <v>50</v>
      </c>
      <c r="K106" s="30" t="s">
        <v>51</v>
      </c>
      <c r="L106" s="8" t="s">
        <v>52</v>
      </c>
      <c r="M106" s="8" t="s">
        <v>881</v>
      </c>
      <c r="N106" s="8"/>
      <c r="O106" s="8"/>
      <c r="P106" s="146"/>
      <c r="Q106" s="146"/>
      <c r="R106" s="9" t="s">
        <v>24</v>
      </c>
      <c r="S106" s="11" t="s">
        <v>85</v>
      </c>
      <c r="T106" s="10">
        <v>45432</v>
      </c>
      <c r="U106" s="10">
        <v>45430</v>
      </c>
      <c r="V106" s="10">
        <f>IF(U106="RH","RH",IF(U106="Pendiente","Pendiente",EDATE(U106,24)))</f>
        <v>46160</v>
      </c>
      <c r="W106" s="40">
        <f t="shared" ca="1" si="12"/>
        <v>559</v>
      </c>
      <c r="X106" s="10" t="str">
        <f t="shared" ca="1" si="13"/>
        <v>Vigente</v>
      </c>
      <c r="Y106" s="12">
        <v>1800</v>
      </c>
      <c r="Z106" s="12"/>
      <c r="AA106" s="38" t="s">
        <v>54</v>
      </c>
      <c r="AB106" s="10" t="s">
        <v>138</v>
      </c>
      <c r="AC106" s="10" t="s">
        <v>310</v>
      </c>
      <c r="AD106" s="10" t="s">
        <v>55</v>
      </c>
      <c r="AE106" s="10" t="s">
        <v>203</v>
      </c>
      <c r="AF106" s="10">
        <v>45524</v>
      </c>
      <c r="AG106" s="40" t="str">
        <f ca="1">IF(AF106-TODAY() =0,"Vencido",IF(AF106-TODAY() &lt; 0,"Vencido",IF(AF106-TODAY() &gt;30,"Vigente","Por Vencer")))</f>
        <v>Vencido</v>
      </c>
      <c r="AH106" s="8"/>
      <c r="AI106" s="149" t="s">
        <v>882</v>
      </c>
      <c r="AJ106" s="10">
        <v>45473</v>
      </c>
      <c r="AK106" s="10" t="s">
        <v>205</v>
      </c>
      <c r="AL106" s="10"/>
    </row>
    <row r="107" spans="1:38">
      <c r="A107" s="9" t="s">
        <v>883</v>
      </c>
      <c r="B107" s="9" t="s">
        <v>884</v>
      </c>
      <c r="C107" s="9" t="s">
        <v>885</v>
      </c>
      <c r="D107" s="9" t="s">
        <v>886</v>
      </c>
      <c r="E107" s="212" t="s">
        <v>78</v>
      </c>
      <c r="F107" s="214" t="s">
        <v>79</v>
      </c>
      <c r="G107" s="212">
        <v>47372166</v>
      </c>
      <c r="H107" s="10">
        <v>33307</v>
      </c>
      <c r="I107" s="30">
        <f t="shared" ca="1" si="11"/>
        <v>33</v>
      </c>
      <c r="J107" s="30" t="s">
        <v>174</v>
      </c>
      <c r="K107" s="30" t="s">
        <v>51</v>
      </c>
      <c r="L107" s="11" t="s">
        <v>127</v>
      </c>
      <c r="M107" s="11" t="s">
        <v>887</v>
      </c>
      <c r="N107" s="33" t="s">
        <v>888</v>
      </c>
      <c r="O107" s="9" t="s">
        <v>97</v>
      </c>
      <c r="P107" s="9" t="s">
        <v>68</v>
      </c>
      <c r="Q107" s="9" t="s">
        <v>68</v>
      </c>
      <c r="R107" s="9" t="s">
        <v>24</v>
      </c>
      <c r="S107" s="11" t="s">
        <v>85</v>
      </c>
      <c r="T107" s="10">
        <v>42948</v>
      </c>
      <c r="U107" s="163" t="s">
        <v>889</v>
      </c>
      <c r="V107" s="10" t="e">
        <f>IF(U107="RH","RH",IF(U107="Pendiente","Pendiente",EDATE(U107,24)))</f>
        <v>#VALUE!</v>
      </c>
      <c r="W107" s="40" t="e">
        <f t="shared" ca="1" si="12"/>
        <v>#VALUE!</v>
      </c>
      <c r="X107" s="10" t="e">
        <f t="shared" ca="1" si="13"/>
        <v>#VALUE!</v>
      </c>
      <c r="Y107" s="38">
        <v>2000</v>
      </c>
      <c r="Z107" s="38"/>
      <c r="AA107" s="38" t="s">
        <v>54</v>
      </c>
      <c r="AB107" s="10" t="s">
        <v>138</v>
      </c>
      <c r="AC107" s="10" t="s">
        <v>890</v>
      </c>
      <c r="AD107" s="10" t="s">
        <v>88</v>
      </c>
      <c r="AE107" s="10" t="s">
        <v>891</v>
      </c>
      <c r="AF107" s="10" t="s">
        <v>219</v>
      </c>
      <c r="AG107" s="40" t="s">
        <v>57</v>
      </c>
      <c r="AH107" s="43">
        <f ca="1">+DATEDIF(T107,TODAY(),"Y")</f>
        <v>7</v>
      </c>
      <c r="AI107" s="134" t="s">
        <v>892</v>
      </c>
      <c r="AJ107" s="10"/>
      <c r="AK107" s="10"/>
      <c r="AL107" s="10"/>
    </row>
    <row r="108" spans="1:38">
      <c r="A108" s="9" t="s">
        <v>893</v>
      </c>
      <c r="B108" s="9" t="s">
        <v>894</v>
      </c>
      <c r="C108" s="9" t="s">
        <v>895</v>
      </c>
      <c r="D108" s="9" t="s">
        <v>896</v>
      </c>
      <c r="E108" s="212" t="s">
        <v>225</v>
      </c>
      <c r="F108" s="214" t="s">
        <v>225</v>
      </c>
      <c r="G108" s="212" t="s">
        <v>897</v>
      </c>
      <c r="H108" s="10">
        <v>36980</v>
      </c>
      <c r="I108" s="30">
        <f t="shared" ca="1" si="11"/>
        <v>23</v>
      </c>
      <c r="J108" s="30" t="s">
        <v>50</v>
      </c>
      <c r="K108" s="30" t="s">
        <v>51</v>
      </c>
      <c r="L108" s="11" t="s">
        <v>52</v>
      </c>
      <c r="M108" s="11" t="s">
        <v>898</v>
      </c>
      <c r="N108" s="33" t="s">
        <v>899</v>
      </c>
      <c r="O108" s="9" t="s">
        <v>229</v>
      </c>
      <c r="P108" s="9" t="s">
        <v>68</v>
      </c>
      <c r="Q108" s="9" t="s">
        <v>68</v>
      </c>
      <c r="R108" s="9" t="s">
        <v>24</v>
      </c>
      <c r="S108" s="11" t="s">
        <v>111</v>
      </c>
      <c r="T108" s="10">
        <v>45231</v>
      </c>
      <c r="U108" s="10">
        <v>45199</v>
      </c>
      <c r="V108" s="10">
        <f>IF(U108="RH","RH",IF(U108="Pendiente","Pendiente",EDATE(U108,12)))</f>
        <v>45565</v>
      </c>
      <c r="W108" s="40">
        <f t="shared" ca="1" si="12"/>
        <v>-36</v>
      </c>
      <c r="X108" s="10" t="str">
        <f t="shared" ca="1" si="13"/>
        <v>Por Vencer</v>
      </c>
      <c r="Y108" s="38">
        <v>1025</v>
      </c>
      <c r="Z108" s="38"/>
      <c r="AA108" s="38" t="s">
        <v>54</v>
      </c>
      <c r="AB108" s="10" t="s">
        <v>100</v>
      </c>
      <c r="AC108" s="10" t="s">
        <v>773</v>
      </c>
      <c r="AD108" s="10" t="s">
        <v>55</v>
      </c>
      <c r="AE108" s="10" t="s">
        <v>203</v>
      </c>
      <c r="AF108" s="10">
        <v>45778</v>
      </c>
      <c r="AG108" s="40" t="str">
        <f ca="1">IF(AF108-TODAY() =0,"Vencido",IF(AF108-TODAY() &lt; 0,"Vencido",IF(AF108-TODAY() &gt;30,"Vigente","Por Vencer")))</f>
        <v>Vigente</v>
      </c>
      <c r="AH108" s="43">
        <f ca="1">+DATEDIF(T108,TODAY(),"Y")</f>
        <v>1</v>
      </c>
      <c r="AI108" s="134" t="s">
        <v>900</v>
      </c>
      <c r="AJ108" s="10"/>
      <c r="AK108" s="10"/>
      <c r="AL108" s="10"/>
    </row>
    <row r="109" spans="1:38">
      <c r="A109" s="9" t="s">
        <v>901</v>
      </c>
      <c r="B109" s="9" t="s">
        <v>902</v>
      </c>
      <c r="C109" s="9" t="s">
        <v>903</v>
      </c>
      <c r="D109" s="9" t="s">
        <v>904</v>
      </c>
      <c r="E109" s="212" t="s">
        <v>78</v>
      </c>
      <c r="F109" s="214" t="s">
        <v>79</v>
      </c>
      <c r="G109" s="212" t="s">
        <v>905</v>
      </c>
      <c r="H109" s="10">
        <v>32679</v>
      </c>
      <c r="I109" s="30">
        <f t="shared" ca="1" si="11"/>
        <v>35</v>
      </c>
      <c r="J109" s="30" t="s">
        <v>174</v>
      </c>
      <c r="K109" s="30" t="s">
        <v>51</v>
      </c>
      <c r="L109" s="11" t="s">
        <v>127</v>
      </c>
      <c r="M109" s="11" t="s">
        <v>906</v>
      </c>
      <c r="N109" s="33" t="s">
        <v>907</v>
      </c>
      <c r="O109" s="9" t="s">
        <v>309</v>
      </c>
      <c r="P109" s="9" t="s">
        <v>68</v>
      </c>
      <c r="Q109" s="9" t="s">
        <v>68</v>
      </c>
      <c r="R109" s="9" t="s">
        <v>24</v>
      </c>
      <c r="S109" s="11" t="s">
        <v>120</v>
      </c>
      <c r="T109" s="10">
        <v>45200</v>
      </c>
      <c r="U109" s="10">
        <v>45199</v>
      </c>
      <c r="V109" s="10">
        <f>IF(U109="RH","RH",IF(U109="Pendiente","Pendiente",EDATE(U109,24)))</f>
        <v>45930</v>
      </c>
      <c r="W109" s="40">
        <f t="shared" ca="1" si="12"/>
        <v>329</v>
      </c>
      <c r="X109" s="10" t="str">
        <f t="shared" ca="1" si="13"/>
        <v>Vigente</v>
      </c>
      <c r="Y109" s="38">
        <v>3500</v>
      </c>
      <c r="Z109" s="38"/>
      <c r="AA109" s="38" t="s">
        <v>54</v>
      </c>
      <c r="AB109" s="8" t="s">
        <v>337</v>
      </c>
      <c r="AC109" s="10" t="s">
        <v>79</v>
      </c>
      <c r="AD109" s="10" t="s">
        <v>55</v>
      </c>
      <c r="AE109" s="10" t="s">
        <v>56</v>
      </c>
      <c r="AF109" s="10">
        <v>45747</v>
      </c>
      <c r="AG109" s="40" t="str">
        <f ca="1">IF(AF109-TODAY() =0,"Vencido",IF(AF109-TODAY() &lt; 0,"Vencido",IF(AF109-TODAY() &gt;30,"Vigente","Por Vencer")))</f>
        <v>Vigente</v>
      </c>
      <c r="AH109" s="43">
        <f ca="1">+DATEDIF(T109,TODAY(),"Y")</f>
        <v>1</v>
      </c>
      <c r="AI109" s="134" t="s">
        <v>908</v>
      </c>
      <c r="AJ109" s="8"/>
      <c r="AK109" s="8"/>
      <c r="AL109" s="10"/>
    </row>
    <row r="110" spans="1:38">
      <c r="A110" s="9" t="s">
        <v>909</v>
      </c>
      <c r="B110" s="9" t="s">
        <v>910</v>
      </c>
      <c r="C110" s="9" t="s">
        <v>911</v>
      </c>
      <c r="D110" s="9" t="s">
        <v>912</v>
      </c>
      <c r="E110" s="212" t="s">
        <v>246</v>
      </c>
      <c r="F110" s="214" t="s">
        <v>246</v>
      </c>
      <c r="G110" s="212" t="s">
        <v>913</v>
      </c>
      <c r="H110" s="10">
        <v>32251</v>
      </c>
      <c r="I110" s="30">
        <f t="shared" ca="1" si="11"/>
        <v>36</v>
      </c>
      <c r="J110" s="30" t="s">
        <v>50</v>
      </c>
      <c r="K110" s="30" t="s">
        <v>51</v>
      </c>
      <c r="L110" s="11" t="s">
        <v>52</v>
      </c>
      <c r="M110" s="11" t="s">
        <v>914</v>
      </c>
      <c r="N110" s="33" t="s">
        <v>915</v>
      </c>
      <c r="O110" s="9" t="s">
        <v>916</v>
      </c>
      <c r="P110" s="9" t="s">
        <v>68</v>
      </c>
      <c r="Q110" s="9" t="s">
        <v>68</v>
      </c>
      <c r="R110" s="9" t="s">
        <v>24</v>
      </c>
      <c r="S110" s="11" t="s">
        <v>111</v>
      </c>
      <c r="T110" s="10">
        <v>43749</v>
      </c>
      <c r="U110" s="10">
        <v>45288</v>
      </c>
      <c r="V110" s="10">
        <f>IF(U110="RH","RH",IF(U110="Pendiente","Pendiente",EDATE(U110,12)))</f>
        <v>45654</v>
      </c>
      <c r="W110" s="40">
        <f t="shared" ca="1" si="12"/>
        <v>53</v>
      </c>
      <c r="X110" s="10" t="str">
        <f t="shared" ca="1" si="13"/>
        <v>Vigente</v>
      </c>
      <c r="Y110" s="12">
        <v>4000</v>
      </c>
      <c r="Z110" s="12"/>
      <c r="AA110" s="38" t="s">
        <v>54</v>
      </c>
      <c r="AB110" s="10" t="s">
        <v>917</v>
      </c>
      <c r="AC110" s="10" t="s">
        <v>758</v>
      </c>
      <c r="AD110" s="10" t="s">
        <v>88</v>
      </c>
      <c r="AE110" s="10" t="s">
        <v>148</v>
      </c>
      <c r="AF110" s="10" t="s">
        <v>219</v>
      </c>
      <c r="AG110" s="40" t="s">
        <v>57</v>
      </c>
      <c r="AH110" s="43">
        <f ca="1">+DATEDIF(T110,TODAY(),"Y")</f>
        <v>5</v>
      </c>
      <c r="AI110" s="134" t="s">
        <v>918</v>
      </c>
      <c r="AJ110" s="8"/>
      <c r="AK110" s="8"/>
      <c r="AL110" s="10"/>
    </row>
    <row r="111" spans="1:38">
      <c r="A111" s="9" t="s">
        <v>919</v>
      </c>
      <c r="B111" s="9" t="s">
        <v>920</v>
      </c>
      <c r="C111" s="9" t="s">
        <v>921</v>
      </c>
      <c r="D111" s="9" t="s">
        <v>47</v>
      </c>
      <c r="E111" s="212" t="s">
        <v>48</v>
      </c>
      <c r="F111" s="214" t="s">
        <v>49</v>
      </c>
      <c r="G111" s="212">
        <v>70384899</v>
      </c>
      <c r="H111" s="10">
        <v>35795</v>
      </c>
      <c r="I111" s="30">
        <f t="shared" ca="1" si="11"/>
        <v>26</v>
      </c>
      <c r="J111" s="8" t="s">
        <v>50</v>
      </c>
      <c r="K111" s="30" t="s">
        <v>51</v>
      </c>
      <c r="L111" s="11" t="s">
        <v>52</v>
      </c>
      <c r="M111" s="8" t="s">
        <v>922</v>
      </c>
      <c r="N111" s="8"/>
      <c r="O111" s="8"/>
      <c r="P111" s="146"/>
      <c r="Q111" s="146"/>
      <c r="R111" s="146" t="s">
        <v>24</v>
      </c>
      <c r="S111" s="11" t="s">
        <v>111</v>
      </c>
      <c r="T111" s="10">
        <v>45432</v>
      </c>
      <c r="U111" s="10">
        <v>45430</v>
      </c>
      <c r="V111" s="10">
        <f>IF(U111="RH","RH",IF(U111="Pendiente","Pendiente",EDATE(U111,24)))</f>
        <v>46160</v>
      </c>
      <c r="W111" s="40">
        <f t="shared" ca="1" si="12"/>
        <v>559</v>
      </c>
      <c r="X111" s="10" t="str">
        <f t="shared" ca="1" si="13"/>
        <v>Vigente</v>
      </c>
      <c r="Y111" s="12">
        <v>2000</v>
      </c>
      <c r="Z111" s="12"/>
      <c r="AA111" s="38" t="s">
        <v>54</v>
      </c>
      <c r="AB111" s="10" t="s">
        <v>138</v>
      </c>
      <c r="AC111" s="8" t="s">
        <v>139</v>
      </c>
      <c r="AD111" s="10" t="s">
        <v>55</v>
      </c>
      <c r="AE111" s="8" t="s">
        <v>56</v>
      </c>
      <c r="AF111" s="10"/>
      <c r="AG111" s="8"/>
      <c r="AH111" s="8"/>
      <c r="AI111" s="149" t="s">
        <v>923</v>
      </c>
      <c r="AJ111" s="10">
        <v>45471</v>
      </c>
      <c r="AK111" s="8" t="s">
        <v>205</v>
      </c>
      <c r="AL111" s="10"/>
    </row>
    <row r="112" spans="1:38">
      <c r="A112" s="231" t="s">
        <v>597</v>
      </c>
      <c r="B112" s="9" t="s">
        <v>924</v>
      </c>
      <c r="C112" s="9" t="s">
        <v>925</v>
      </c>
      <c r="D112" s="9" t="s">
        <v>133</v>
      </c>
      <c r="E112" s="212" t="s">
        <v>63</v>
      </c>
      <c r="F112" s="214" t="s">
        <v>49</v>
      </c>
      <c r="G112" s="212">
        <v>40640911</v>
      </c>
      <c r="H112" s="213">
        <v>29091</v>
      </c>
      <c r="I112" s="30">
        <f t="shared" ca="1" si="11"/>
        <v>45</v>
      </c>
      <c r="J112" s="8" t="s">
        <v>50</v>
      </c>
      <c r="K112" s="8" t="s">
        <v>51</v>
      </c>
      <c r="L112" s="8" t="s">
        <v>81</v>
      </c>
      <c r="M112" s="8" t="s">
        <v>926</v>
      </c>
      <c r="N112" s="37" t="s">
        <v>927</v>
      </c>
      <c r="O112" s="37" t="s">
        <v>928</v>
      </c>
      <c r="P112" s="146" t="s">
        <v>264</v>
      </c>
      <c r="Q112" s="146" t="s">
        <v>265</v>
      </c>
      <c r="R112" s="146" t="s">
        <v>24</v>
      </c>
      <c r="S112" s="8" t="s">
        <v>120</v>
      </c>
      <c r="T112" s="10">
        <v>44116</v>
      </c>
      <c r="U112" s="10">
        <v>45189</v>
      </c>
      <c r="V112" s="10">
        <f>IF(U112="RH","RH",IF(U112="Pendiente","Pendiente",EDATE(U112,12)))</f>
        <v>45555</v>
      </c>
      <c r="W112" s="40">
        <f t="shared" ca="1" si="12"/>
        <v>-46</v>
      </c>
      <c r="X112" s="8" t="str">
        <f t="shared" ca="1" si="13"/>
        <v>Por Vencer</v>
      </c>
      <c r="Y112" s="38">
        <v>2000</v>
      </c>
      <c r="Z112" s="38"/>
      <c r="AA112" s="38" t="s">
        <v>54</v>
      </c>
      <c r="AB112" s="8" t="s">
        <v>138</v>
      </c>
      <c r="AC112" s="8" t="s">
        <v>372</v>
      </c>
      <c r="AD112" s="8" t="s">
        <v>55</v>
      </c>
      <c r="AE112" s="8" t="s">
        <v>148</v>
      </c>
      <c r="AF112" s="10">
        <v>45747</v>
      </c>
      <c r="AG112" s="8" t="str">
        <f t="shared" ref="AG112:AG134" ca="1" si="17">IF(AF112-TODAY() =0,"Vencido",IF(AF112-TODAY() &lt; 0,"Vencido",IF(AF112-TODAY() &gt;30,"Vigente","Por Vencer")))</f>
        <v>Vigente</v>
      </c>
      <c r="AH112" s="43">
        <f t="shared" ref="AH112:AH118" ca="1" si="18">+DATEDIF(T112,TODAY(),"Y")</f>
        <v>4</v>
      </c>
      <c r="AI112" s="149" t="s">
        <v>929</v>
      </c>
      <c r="AJ112" s="8"/>
      <c r="AK112" s="8"/>
      <c r="AL112" s="10"/>
    </row>
    <row r="113" spans="1:38">
      <c r="A113" s="9" t="s">
        <v>930</v>
      </c>
      <c r="B113" s="9" t="s">
        <v>931</v>
      </c>
      <c r="C113" s="9" t="s">
        <v>932</v>
      </c>
      <c r="D113" s="9" t="s">
        <v>94</v>
      </c>
      <c r="E113" s="211" t="s">
        <v>63</v>
      </c>
      <c r="F113" s="215" t="s">
        <v>106</v>
      </c>
      <c r="G113" s="211">
        <v>73050355</v>
      </c>
      <c r="H113" s="10">
        <v>36972</v>
      </c>
      <c r="I113" s="30">
        <f t="shared" ca="1" si="11"/>
        <v>23</v>
      </c>
      <c r="J113" s="30" t="s">
        <v>50</v>
      </c>
      <c r="K113" s="30" t="s">
        <v>51</v>
      </c>
      <c r="L113" s="11" t="s">
        <v>52</v>
      </c>
      <c r="M113" s="8" t="s">
        <v>933</v>
      </c>
      <c r="N113" s="8"/>
      <c r="O113" s="8"/>
      <c r="P113" s="146"/>
      <c r="Q113" s="146"/>
      <c r="R113" s="146" t="s">
        <v>24</v>
      </c>
      <c r="S113" s="8" t="s">
        <v>111</v>
      </c>
      <c r="T113" s="10">
        <v>45415</v>
      </c>
      <c r="U113" s="10">
        <v>45430</v>
      </c>
      <c r="V113" s="10">
        <f>IF(U113="RH","RH",IF(U113="Pendiente","Pendiente",EDATE(U113,24)))</f>
        <v>46160</v>
      </c>
      <c r="W113" s="40">
        <f t="shared" ca="1" si="12"/>
        <v>559</v>
      </c>
      <c r="X113" s="8" t="str">
        <f t="shared" ca="1" si="13"/>
        <v>Vigente</v>
      </c>
      <c r="Y113" s="12">
        <v>1400</v>
      </c>
      <c r="Z113" s="12"/>
      <c r="AA113" s="38" t="s">
        <v>54</v>
      </c>
      <c r="AB113" s="10" t="s">
        <v>138</v>
      </c>
      <c r="AC113" s="8" t="s">
        <v>493</v>
      </c>
      <c r="AD113" s="10" t="s">
        <v>55</v>
      </c>
      <c r="AE113" s="10" t="s">
        <v>148</v>
      </c>
      <c r="AF113" s="10">
        <v>45994</v>
      </c>
      <c r="AG113" s="8" t="str">
        <f t="shared" ca="1" si="17"/>
        <v>Vigente</v>
      </c>
      <c r="AH113" s="43">
        <f t="shared" ca="1" si="18"/>
        <v>0</v>
      </c>
      <c r="AI113" s="149" t="s">
        <v>934</v>
      </c>
      <c r="AJ113" s="10"/>
      <c r="AK113" s="10"/>
      <c r="AL113" s="10"/>
    </row>
    <row r="114" spans="1:38">
      <c r="A114" s="9" t="s">
        <v>935</v>
      </c>
      <c r="B114" s="9" t="s">
        <v>936</v>
      </c>
      <c r="C114" s="9" t="s">
        <v>937</v>
      </c>
      <c r="D114" s="9" t="s">
        <v>352</v>
      </c>
      <c r="E114" s="211" t="s">
        <v>78</v>
      </c>
      <c r="F114" s="215" t="s">
        <v>79</v>
      </c>
      <c r="G114" s="211" t="s">
        <v>938</v>
      </c>
      <c r="H114" s="10">
        <v>30946</v>
      </c>
      <c r="I114" s="30">
        <f t="shared" ca="1" si="11"/>
        <v>40</v>
      </c>
      <c r="J114" s="10" t="s">
        <v>50</v>
      </c>
      <c r="K114" s="10" t="s">
        <v>165</v>
      </c>
      <c r="L114" s="11" t="s">
        <v>127</v>
      </c>
      <c r="M114" s="11" t="s">
        <v>939</v>
      </c>
      <c r="N114" s="9" t="s">
        <v>940</v>
      </c>
      <c r="O114" s="9" t="s">
        <v>619</v>
      </c>
      <c r="P114" s="9" t="s">
        <v>137</v>
      </c>
      <c r="Q114" s="9" t="s">
        <v>137</v>
      </c>
      <c r="R114" s="9" t="s">
        <v>24</v>
      </c>
      <c r="S114" s="11" t="s">
        <v>98</v>
      </c>
      <c r="T114" s="10">
        <v>45413</v>
      </c>
      <c r="U114" s="10">
        <v>45411</v>
      </c>
      <c r="V114" s="10">
        <f>IF(U114="RH","RH",IF(U114="Pendiente","Pendiente",EDATE(U114,24)))</f>
        <v>46141</v>
      </c>
      <c r="W114" s="40">
        <f t="shared" ca="1" si="12"/>
        <v>540</v>
      </c>
      <c r="X114" s="8" t="str">
        <f t="shared" ca="1" si="13"/>
        <v>Vigente</v>
      </c>
      <c r="Y114" s="12">
        <v>1300</v>
      </c>
      <c r="Z114" s="12"/>
      <c r="AA114" s="38" t="s">
        <v>54</v>
      </c>
      <c r="AB114" s="38" t="s">
        <v>284</v>
      </c>
      <c r="AC114" s="36"/>
      <c r="AD114" s="10" t="s">
        <v>55</v>
      </c>
      <c r="AE114" s="10" t="s">
        <v>203</v>
      </c>
      <c r="AF114" s="10">
        <v>45597</v>
      </c>
      <c r="AG114" s="8" t="str">
        <f t="shared" ca="1" si="17"/>
        <v>Vencido</v>
      </c>
      <c r="AH114" s="43">
        <f t="shared" ca="1" si="18"/>
        <v>0</v>
      </c>
      <c r="AI114" s="149" t="s">
        <v>941</v>
      </c>
      <c r="AJ114" s="10"/>
      <c r="AK114" s="10"/>
      <c r="AL114" s="10"/>
    </row>
    <row r="115" spans="1:38">
      <c r="A115" s="9" t="s">
        <v>942</v>
      </c>
      <c r="B115" s="9" t="s">
        <v>943</v>
      </c>
      <c r="C115" s="9" t="s">
        <v>944</v>
      </c>
      <c r="D115" s="9" t="s">
        <v>163</v>
      </c>
      <c r="E115" s="212" t="s">
        <v>63</v>
      </c>
      <c r="F115" s="214" t="s">
        <v>49</v>
      </c>
      <c r="G115" s="212">
        <v>25787511</v>
      </c>
      <c r="H115" s="10">
        <v>27499</v>
      </c>
      <c r="I115" s="30">
        <f t="shared" ca="1" si="11"/>
        <v>49</v>
      </c>
      <c r="J115" s="30" t="s">
        <v>50</v>
      </c>
      <c r="K115" s="30" t="s">
        <v>165</v>
      </c>
      <c r="L115" s="11" t="s">
        <v>127</v>
      </c>
      <c r="M115" s="11" t="s">
        <v>945</v>
      </c>
      <c r="N115" s="33" t="s">
        <v>946</v>
      </c>
      <c r="O115" s="9" t="s">
        <v>137</v>
      </c>
      <c r="P115" s="9" t="s">
        <v>137</v>
      </c>
      <c r="Q115" s="9" t="s">
        <v>137</v>
      </c>
      <c r="R115" s="9" t="s">
        <v>24</v>
      </c>
      <c r="S115" s="11" t="s">
        <v>111</v>
      </c>
      <c r="T115" s="10">
        <v>45173</v>
      </c>
      <c r="U115" s="10">
        <v>45218</v>
      </c>
      <c r="V115" s="10">
        <f>IF(U115="RH","RH",IF(U115="Pendiente","Pendiente",EDATE(U115,12)))</f>
        <v>45584</v>
      </c>
      <c r="W115" s="40">
        <f t="shared" ca="1" si="12"/>
        <v>-17</v>
      </c>
      <c r="X115" s="10" t="str">
        <f t="shared" ca="1" si="13"/>
        <v>Por Vencer</v>
      </c>
      <c r="Y115" s="12">
        <v>1700</v>
      </c>
      <c r="Z115" s="12"/>
      <c r="AA115" s="38" t="s">
        <v>54</v>
      </c>
      <c r="AB115" s="10" t="s">
        <v>284</v>
      </c>
      <c r="AC115" s="10"/>
      <c r="AD115" s="10" t="s">
        <v>55</v>
      </c>
      <c r="AE115" s="10" t="s">
        <v>148</v>
      </c>
      <c r="AF115" s="10">
        <v>45539</v>
      </c>
      <c r="AG115" s="40" t="str">
        <f t="shared" ca="1" si="17"/>
        <v>Vencido</v>
      </c>
      <c r="AH115" s="43">
        <f t="shared" ca="1" si="18"/>
        <v>1</v>
      </c>
      <c r="AI115" s="134" t="s">
        <v>947</v>
      </c>
      <c r="AJ115" s="10"/>
      <c r="AK115" s="10"/>
      <c r="AL115" s="10"/>
    </row>
    <row r="116" spans="1:38">
      <c r="A116" s="9" t="s">
        <v>948</v>
      </c>
      <c r="B116" s="9" t="s">
        <v>949</v>
      </c>
      <c r="C116" s="9" t="s">
        <v>950</v>
      </c>
      <c r="D116" s="9" t="s">
        <v>951</v>
      </c>
      <c r="E116" s="211" t="s">
        <v>63</v>
      </c>
      <c r="F116" s="215" t="s">
        <v>49</v>
      </c>
      <c r="G116" s="211">
        <v>41192835</v>
      </c>
      <c r="H116" s="10">
        <v>29902</v>
      </c>
      <c r="I116" s="30">
        <f t="shared" ca="1" si="11"/>
        <v>42</v>
      </c>
      <c r="J116" s="30" t="s">
        <v>50</v>
      </c>
      <c r="K116" s="30" t="s">
        <v>51</v>
      </c>
      <c r="L116" s="8"/>
      <c r="M116" s="11" t="s">
        <v>922</v>
      </c>
      <c r="N116" s="33"/>
      <c r="O116" s="37"/>
      <c r="P116" s="37"/>
      <c r="Q116" s="37"/>
      <c r="R116" s="9" t="s">
        <v>24</v>
      </c>
      <c r="S116" s="11" t="s">
        <v>111</v>
      </c>
      <c r="T116" s="10">
        <v>45474</v>
      </c>
      <c r="U116" s="10">
        <v>45471</v>
      </c>
      <c r="V116" s="10">
        <f>IF(U116="RH","RH",IF(U116="Pendiente","Pendiente",EDATE(U116,24)))</f>
        <v>46201</v>
      </c>
      <c r="W116" s="40">
        <f t="shared" ca="1" si="12"/>
        <v>600</v>
      </c>
      <c r="X116" s="10" t="str">
        <f t="shared" ca="1" si="13"/>
        <v>Vigente</v>
      </c>
      <c r="Y116" s="12">
        <v>1900</v>
      </c>
      <c r="Z116" s="12"/>
      <c r="AA116" s="38"/>
      <c r="AB116" s="8"/>
      <c r="AC116" s="8"/>
      <c r="AD116" s="10" t="s">
        <v>55</v>
      </c>
      <c r="AE116" s="10" t="s">
        <v>203</v>
      </c>
      <c r="AF116" s="10">
        <v>45658</v>
      </c>
      <c r="AG116" s="40" t="str">
        <f t="shared" ca="1" si="17"/>
        <v>Vigente</v>
      </c>
      <c r="AH116" s="43">
        <f t="shared" ca="1" si="18"/>
        <v>0</v>
      </c>
      <c r="AI116" s="134" t="s">
        <v>952</v>
      </c>
      <c r="AJ116" s="8"/>
      <c r="AK116" s="8"/>
      <c r="AL116" s="10"/>
    </row>
    <row r="117" spans="1:38">
      <c r="A117" s="9" t="s">
        <v>953</v>
      </c>
      <c r="B117" s="9" t="s">
        <v>954</v>
      </c>
      <c r="C117" s="9" t="s">
        <v>955</v>
      </c>
      <c r="D117" s="9" t="s">
        <v>94</v>
      </c>
      <c r="E117" s="212" t="s">
        <v>63</v>
      </c>
      <c r="F117" s="214" t="s">
        <v>106</v>
      </c>
      <c r="G117" s="212" t="s">
        <v>956</v>
      </c>
      <c r="H117" s="10">
        <v>33590</v>
      </c>
      <c r="I117" s="30">
        <f t="shared" ca="1" si="11"/>
        <v>32</v>
      </c>
      <c r="J117" s="30" t="s">
        <v>50</v>
      </c>
      <c r="K117" s="30" t="s">
        <v>51</v>
      </c>
      <c r="L117" s="11" t="s">
        <v>957</v>
      </c>
      <c r="M117" s="11" t="s">
        <v>958</v>
      </c>
      <c r="N117" s="33" t="s">
        <v>959</v>
      </c>
      <c r="O117" s="9" t="s">
        <v>67</v>
      </c>
      <c r="P117" s="9" t="s">
        <v>68</v>
      </c>
      <c r="Q117" s="9" t="s">
        <v>68</v>
      </c>
      <c r="R117" s="9" t="s">
        <v>69</v>
      </c>
      <c r="S117" s="11" t="s">
        <v>69</v>
      </c>
      <c r="T117" s="10">
        <v>44501</v>
      </c>
      <c r="U117" s="10">
        <v>45227</v>
      </c>
      <c r="V117" s="10">
        <f>IF(U117="RH","RH",IF(U117="Pendiente","Pendiente",EDATE(U117,12)))</f>
        <v>45593</v>
      </c>
      <c r="W117" s="40">
        <f t="shared" ca="1" si="12"/>
        <v>-8</v>
      </c>
      <c r="X117" s="10" t="str">
        <f t="shared" ca="1" si="13"/>
        <v>Por Vencer</v>
      </c>
      <c r="Y117" s="12">
        <v>2000</v>
      </c>
      <c r="Z117" s="12"/>
      <c r="AA117" s="38" t="s">
        <v>99</v>
      </c>
      <c r="AB117" s="10" t="s">
        <v>100</v>
      </c>
      <c r="AC117" s="10" t="s">
        <v>773</v>
      </c>
      <c r="AD117" s="10" t="s">
        <v>55</v>
      </c>
      <c r="AE117" s="10" t="s">
        <v>148</v>
      </c>
      <c r="AF117" s="10">
        <v>45504</v>
      </c>
      <c r="AG117" s="40" t="str">
        <f t="shared" ca="1" si="17"/>
        <v>Vencido</v>
      </c>
      <c r="AH117" s="43">
        <f t="shared" ca="1" si="18"/>
        <v>3</v>
      </c>
      <c r="AI117" s="135" t="s">
        <v>960</v>
      </c>
      <c r="AJ117" s="8"/>
      <c r="AK117" s="8"/>
      <c r="AL117" s="10"/>
    </row>
    <row r="118" spans="1:38">
      <c r="A118" s="9" t="s">
        <v>961</v>
      </c>
      <c r="B118" s="9" t="s">
        <v>962</v>
      </c>
      <c r="C118" s="9" t="s">
        <v>963</v>
      </c>
      <c r="D118" s="9" t="s">
        <v>163</v>
      </c>
      <c r="E118" s="211" t="s">
        <v>63</v>
      </c>
      <c r="F118" s="215" t="s">
        <v>49</v>
      </c>
      <c r="G118" s="211">
        <v>44949737</v>
      </c>
      <c r="H118" s="10">
        <v>32111</v>
      </c>
      <c r="I118" s="30">
        <f t="shared" ca="1" si="11"/>
        <v>36</v>
      </c>
      <c r="J118" s="30" t="s">
        <v>50</v>
      </c>
      <c r="K118" s="30" t="s">
        <v>51</v>
      </c>
      <c r="L118" s="11" t="s">
        <v>127</v>
      </c>
      <c r="M118" s="11" t="s">
        <v>964</v>
      </c>
      <c r="N118" s="33" t="s">
        <v>965</v>
      </c>
      <c r="O118" s="9" t="s">
        <v>157</v>
      </c>
      <c r="P118" s="9" t="s">
        <v>68</v>
      </c>
      <c r="Q118" s="9" t="s">
        <v>68</v>
      </c>
      <c r="R118" s="9" t="s">
        <v>24</v>
      </c>
      <c r="S118" s="11" t="s">
        <v>111</v>
      </c>
      <c r="T118" s="10">
        <v>45341</v>
      </c>
      <c r="U118" s="10">
        <v>45329</v>
      </c>
      <c r="V118" s="10">
        <f>IF(U118="RH","RH",IF(U118="Pendiente","Pendiente",EDATE(U118,12)))</f>
        <v>45695</v>
      </c>
      <c r="W118" s="40">
        <f t="shared" ca="1" si="12"/>
        <v>94</v>
      </c>
      <c r="X118" s="10" t="str">
        <f t="shared" ca="1" si="13"/>
        <v>Vigente</v>
      </c>
      <c r="Y118" s="12">
        <v>1500</v>
      </c>
      <c r="Z118" s="12"/>
      <c r="AA118" s="38" t="s">
        <v>54</v>
      </c>
      <c r="AB118" s="10" t="s">
        <v>284</v>
      </c>
      <c r="AC118" s="10"/>
      <c r="AD118" s="10" t="s">
        <v>55</v>
      </c>
      <c r="AE118" s="10" t="s">
        <v>72</v>
      </c>
      <c r="AF118" s="10">
        <v>45523</v>
      </c>
      <c r="AG118" s="40" t="str">
        <f t="shared" ca="1" si="17"/>
        <v>Vencido</v>
      </c>
      <c r="AH118" s="43">
        <f t="shared" ca="1" si="18"/>
        <v>0</v>
      </c>
      <c r="AI118" s="134" t="s">
        <v>966</v>
      </c>
      <c r="AJ118" s="10"/>
      <c r="AK118" s="10"/>
      <c r="AL118" s="10"/>
    </row>
    <row r="119" spans="1:38">
      <c r="A119" s="215" t="s">
        <v>967</v>
      </c>
      <c r="B119" s="211" t="s">
        <v>968</v>
      </c>
      <c r="C119" s="211" t="s">
        <v>969</v>
      </c>
      <c r="D119" s="211" t="s">
        <v>133</v>
      </c>
      <c r="E119" s="211" t="s">
        <v>48</v>
      </c>
      <c r="F119" s="215" t="s">
        <v>49</v>
      </c>
      <c r="G119" s="211">
        <v>47736129</v>
      </c>
      <c r="H119" s="10">
        <v>34087</v>
      </c>
      <c r="I119" s="30">
        <f t="shared" ca="1" si="11"/>
        <v>31</v>
      </c>
      <c r="J119" s="8" t="s">
        <v>50</v>
      </c>
      <c r="K119" s="8" t="s">
        <v>51</v>
      </c>
      <c r="L119" s="8" t="s">
        <v>127</v>
      </c>
      <c r="M119" s="11" t="s">
        <v>970</v>
      </c>
      <c r="N119" s="33"/>
      <c r="O119" s="37"/>
      <c r="P119" s="146"/>
      <c r="Q119" s="146"/>
      <c r="R119" s="146"/>
      <c r="S119" s="8"/>
      <c r="T119" s="10">
        <v>45449</v>
      </c>
      <c r="U119" s="10">
        <v>45454</v>
      </c>
      <c r="V119" s="10">
        <f>IF(U119="RH","RH",IF(U119="Pendiente","Pendiente",EDATE(U119,12)))</f>
        <v>45819</v>
      </c>
      <c r="W119" s="40">
        <f t="shared" ca="1" si="12"/>
        <v>218</v>
      </c>
      <c r="X119" s="10" t="str">
        <f t="shared" ca="1" si="13"/>
        <v>Vigente</v>
      </c>
      <c r="Y119" s="12">
        <v>2000</v>
      </c>
      <c r="Z119" s="12"/>
      <c r="AA119" s="38" t="s">
        <v>54</v>
      </c>
      <c r="AB119" s="199"/>
      <c r="AC119" s="199"/>
      <c r="AD119" s="10" t="s">
        <v>55</v>
      </c>
      <c r="AE119" s="8"/>
      <c r="AF119" s="213">
        <v>45545</v>
      </c>
      <c r="AG119" s="40" t="str">
        <f t="shared" ca="1" si="17"/>
        <v>Vencido</v>
      </c>
      <c r="AH119" s="43"/>
      <c r="AI119" s="134" t="s">
        <v>971</v>
      </c>
      <c r="AJ119" s="10"/>
      <c r="AK119" s="10"/>
      <c r="AL119" s="10"/>
    </row>
    <row r="120" spans="1:38">
      <c r="A120" s="215" t="s">
        <v>972</v>
      </c>
      <c r="B120" s="211" t="s">
        <v>973</v>
      </c>
      <c r="C120" s="211" t="s">
        <v>974</v>
      </c>
      <c r="D120" s="211" t="s">
        <v>975</v>
      </c>
      <c r="E120" s="211" t="s">
        <v>78</v>
      </c>
      <c r="F120" s="215" t="s">
        <v>79</v>
      </c>
      <c r="G120" s="211">
        <v>70541590</v>
      </c>
      <c r="H120" s="10">
        <v>35465</v>
      </c>
      <c r="I120" s="30">
        <f t="shared" ca="1" si="11"/>
        <v>27</v>
      </c>
      <c r="J120" s="8" t="s">
        <v>50</v>
      </c>
      <c r="K120" s="8" t="s">
        <v>51</v>
      </c>
      <c r="L120" s="8" t="s">
        <v>52</v>
      </c>
      <c r="M120" s="11" t="s">
        <v>976</v>
      </c>
      <c r="N120" s="33" t="s">
        <v>977</v>
      </c>
      <c r="O120" s="37" t="s">
        <v>137</v>
      </c>
      <c r="P120" s="146" t="s">
        <v>137</v>
      </c>
      <c r="Q120" s="146" t="s">
        <v>137</v>
      </c>
      <c r="R120" s="146" t="s">
        <v>24</v>
      </c>
      <c r="S120" s="8" t="s">
        <v>85</v>
      </c>
      <c r="T120" s="10">
        <v>45383</v>
      </c>
      <c r="U120" s="10">
        <v>45395</v>
      </c>
      <c r="V120" s="10">
        <f>IF(U120="RH","RH",IF(U120="Pendiente","Pendiente",EDATE(U120,24)))</f>
        <v>46125</v>
      </c>
      <c r="W120" s="40">
        <f t="shared" ca="1" si="12"/>
        <v>524</v>
      </c>
      <c r="X120" s="10" t="str">
        <f t="shared" ca="1" si="13"/>
        <v>Vigente</v>
      </c>
      <c r="Y120" s="12">
        <v>1500</v>
      </c>
      <c r="Z120" s="12"/>
      <c r="AA120" s="38" t="s">
        <v>54</v>
      </c>
      <c r="AB120" s="8" t="s">
        <v>604</v>
      </c>
      <c r="AC120" s="8" t="s">
        <v>186</v>
      </c>
      <c r="AD120" s="10" t="s">
        <v>55</v>
      </c>
      <c r="AE120" s="8" t="s">
        <v>56</v>
      </c>
      <c r="AF120" s="10">
        <v>45748</v>
      </c>
      <c r="AG120" s="40" t="str">
        <f t="shared" ca="1" si="17"/>
        <v>Vigente</v>
      </c>
      <c r="AH120" s="43">
        <f t="shared" ref="AH120:AH129" ca="1" si="19">+DATEDIF(T120,TODAY(),"Y")</f>
        <v>0</v>
      </c>
      <c r="AI120" s="134" t="s">
        <v>978</v>
      </c>
      <c r="AJ120" s="10"/>
      <c r="AK120" s="10"/>
      <c r="AL120" s="10"/>
    </row>
    <row r="121" spans="1:38">
      <c r="A121" s="215" t="s">
        <v>979</v>
      </c>
      <c r="B121" s="211" t="s">
        <v>980</v>
      </c>
      <c r="C121" s="211" t="s">
        <v>981</v>
      </c>
      <c r="D121" s="211" t="s">
        <v>982</v>
      </c>
      <c r="E121" s="211" t="s">
        <v>78</v>
      </c>
      <c r="F121" s="215" t="s">
        <v>79</v>
      </c>
      <c r="G121" s="211" t="s">
        <v>983</v>
      </c>
      <c r="H121" s="213">
        <v>27247</v>
      </c>
      <c r="I121" s="30">
        <f t="shared" ca="1" si="11"/>
        <v>50</v>
      </c>
      <c r="J121" s="30" t="s">
        <v>50</v>
      </c>
      <c r="K121" s="30" t="s">
        <v>51</v>
      </c>
      <c r="L121" s="11" t="s">
        <v>127</v>
      </c>
      <c r="M121" s="11" t="s">
        <v>984</v>
      </c>
      <c r="N121" s="33" t="s">
        <v>985</v>
      </c>
      <c r="O121" s="9" t="s">
        <v>595</v>
      </c>
      <c r="P121" s="9" t="s">
        <v>68</v>
      </c>
      <c r="Q121" s="9" t="s">
        <v>68</v>
      </c>
      <c r="R121" s="9" t="s">
        <v>24</v>
      </c>
      <c r="S121" s="11" t="s">
        <v>85</v>
      </c>
      <c r="T121" s="10">
        <v>45292</v>
      </c>
      <c r="U121" s="10">
        <v>45346</v>
      </c>
      <c r="V121" s="10">
        <f>IF(U121="RH","RH",IF(U121="Pendiente","Pendiente",EDATE(U121,24)))</f>
        <v>46077</v>
      </c>
      <c r="W121" s="40">
        <f t="shared" ca="1" si="12"/>
        <v>476</v>
      </c>
      <c r="X121" s="10" t="str">
        <f t="shared" ca="1" si="13"/>
        <v>Vigente</v>
      </c>
      <c r="Y121" s="12">
        <v>1200</v>
      </c>
      <c r="Z121" s="12"/>
      <c r="AA121" s="38" t="s">
        <v>54</v>
      </c>
      <c r="AB121" s="10" t="s">
        <v>284</v>
      </c>
      <c r="AC121" s="10"/>
      <c r="AD121" s="10" t="s">
        <v>55</v>
      </c>
      <c r="AE121" s="10" t="s">
        <v>148</v>
      </c>
      <c r="AF121" s="213">
        <v>45809</v>
      </c>
      <c r="AG121" s="40" t="str">
        <f t="shared" ca="1" si="17"/>
        <v>Vigente</v>
      </c>
      <c r="AH121" s="43">
        <f t="shared" ca="1" si="19"/>
        <v>0</v>
      </c>
      <c r="AI121" s="134" t="s">
        <v>986</v>
      </c>
      <c r="AJ121" s="10"/>
      <c r="AK121" s="10"/>
      <c r="AL121" s="10"/>
    </row>
    <row r="122" spans="1:38">
      <c r="A122" s="214" t="s">
        <v>987</v>
      </c>
      <c r="B122" s="212" t="s">
        <v>988</v>
      </c>
      <c r="C122" s="212" t="s">
        <v>989</v>
      </c>
      <c r="D122" s="212" t="s">
        <v>990</v>
      </c>
      <c r="E122" s="212" t="s">
        <v>235</v>
      </c>
      <c r="F122" s="214" t="s">
        <v>235</v>
      </c>
      <c r="G122" s="212" t="s">
        <v>991</v>
      </c>
      <c r="H122" s="10">
        <v>29544</v>
      </c>
      <c r="I122" s="30">
        <f t="shared" ca="1" si="11"/>
        <v>43</v>
      </c>
      <c r="J122" s="30" t="s">
        <v>50</v>
      </c>
      <c r="K122" s="30" t="s">
        <v>51</v>
      </c>
      <c r="L122" s="11" t="s">
        <v>52</v>
      </c>
      <c r="M122" s="11" t="s">
        <v>992</v>
      </c>
      <c r="N122" s="33" t="s">
        <v>993</v>
      </c>
      <c r="O122" s="9" t="s">
        <v>157</v>
      </c>
      <c r="P122" s="9" t="s">
        <v>68</v>
      </c>
      <c r="Q122" s="9" t="s">
        <v>68</v>
      </c>
      <c r="R122" s="9" t="s">
        <v>24</v>
      </c>
      <c r="S122" s="11" t="s">
        <v>85</v>
      </c>
      <c r="T122" s="10">
        <v>45315</v>
      </c>
      <c r="U122" s="10">
        <v>45353</v>
      </c>
      <c r="V122" s="10">
        <f>IF(U122="RH","RH",IF(U122="Pendiente","Pendiente",EDATE(U122,24)))</f>
        <v>46083</v>
      </c>
      <c r="W122" s="40">
        <f t="shared" ca="1" si="12"/>
        <v>482</v>
      </c>
      <c r="X122" s="10" t="str">
        <f t="shared" ca="1" si="13"/>
        <v>Vigente</v>
      </c>
      <c r="Y122" s="12">
        <v>2800</v>
      </c>
      <c r="Z122" s="12"/>
      <c r="AA122" s="38" t="s">
        <v>54</v>
      </c>
      <c r="AB122" s="10" t="s">
        <v>215</v>
      </c>
      <c r="AC122" s="10" t="s">
        <v>240</v>
      </c>
      <c r="AD122" s="10" t="s">
        <v>55</v>
      </c>
      <c r="AE122" s="10" t="s">
        <v>203</v>
      </c>
      <c r="AF122" s="10">
        <v>45772</v>
      </c>
      <c r="AG122" s="40" t="str">
        <f t="shared" ca="1" si="17"/>
        <v>Vigente</v>
      </c>
      <c r="AH122" s="43">
        <f t="shared" ca="1" si="19"/>
        <v>0</v>
      </c>
      <c r="AI122" s="134" t="s">
        <v>994</v>
      </c>
      <c r="AJ122" s="10"/>
      <c r="AK122" s="10"/>
      <c r="AL122" s="10"/>
    </row>
    <row r="123" spans="1:38">
      <c r="A123" s="214" t="s">
        <v>995</v>
      </c>
      <c r="B123" s="212" t="s">
        <v>996</v>
      </c>
      <c r="C123" s="212" t="s">
        <v>997</v>
      </c>
      <c r="D123" s="212" t="s">
        <v>197</v>
      </c>
      <c r="E123" s="212" t="s">
        <v>63</v>
      </c>
      <c r="F123" s="214" t="s">
        <v>49</v>
      </c>
      <c r="G123" s="212" t="s">
        <v>998</v>
      </c>
      <c r="H123" s="213">
        <v>33831</v>
      </c>
      <c r="I123" s="30">
        <f t="shared" ca="1" si="11"/>
        <v>32</v>
      </c>
      <c r="J123" s="30" t="s">
        <v>50</v>
      </c>
      <c r="K123" s="30" t="s">
        <v>51</v>
      </c>
      <c r="L123" s="11" t="s">
        <v>127</v>
      </c>
      <c r="M123" s="11" t="s">
        <v>999</v>
      </c>
      <c r="N123" s="33" t="s">
        <v>1000</v>
      </c>
      <c r="O123" s="9" t="s">
        <v>97</v>
      </c>
      <c r="P123" s="9" t="s">
        <v>68</v>
      </c>
      <c r="Q123" s="9" t="s">
        <v>68</v>
      </c>
      <c r="R123" s="9" t="s">
        <v>24</v>
      </c>
      <c r="S123" s="11" t="s">
        <v>85</v>
      </c>
      <c r="T123" s="10">
        <v>44197</v>
      </c>
      <c r="U123" s="10">
        <v>45164</v>
      </c>
      <c r="V123" s="10">
        <f>IF(U123="RH","RH",IF(U123="Pendiente","Pendiente",EDATE(U123,12)))</f>
        <v>45530</v>
      </c>
      <c r="W123" s="40">
        <f t="shared" ca="1" si="12"/>
        <v>-71</v>
      </c>
      <c r="X123" s="10" t="str">
        <f t="shared" ca="1" si="13"/>
        <v>Por Vencer</v>
      </c>
      <c r="Y123" s="12">
        <v>3500</v>
      </c>
      <c r="Z123" s="12"/>
      <c r="AA123" s="38" t="s">
        <v>54</v>
      </c>
      <c r="AB123" s="10" t="s">
        <v>337</v>
      </c>
      <c r="AC123" s="10" t="s">
        <v>749</v>
      </c>
      <c r="AD123" s="10" t="s">
        <v>55</v>
      </c>
      <c r="AE123" s="10" t="s">
        <v>148</v>
      </c>
      <c r="AF123" s="10">
        <v>45839</v>
      </c>
      <c r="AG123" s="40" t="str">
        <f t="shared" ca="1" si="17"/>
        <v>Vigente</v>
      </c>
      <c r="AH123" s="43">
        <f t="shared" ca="1" si="19"/>
        <v>3</v>
      </c>
      <c r="AI123" s="134" t="s">
        <v>1001</v>
      </c>
      <c r="AJ123" s="10"/>
      <c r="AK123" s="10"/>
      <c r="AL123" s="10"/>
    </row>
    <row r="124" spans="1:38">
      <c r="A124" s="215" t="s">
        <v>1002</v>
      </c>
      <c r="B124" s="211" t="s">
        <v>1003</v>
      </c>
      <c r="C124" s="211" t="s">
        <v>1004</v>
      </c>
      <c r="D124" s="211" t="s">
        <v>1005</v>
      </c>
      <c r="E124" s="211" t="s">
        <v>78</v>
      </c>
      <c r="F124" s="215" t="s">
        <v>79</v>
      </c>
      <c r="G124" s="211" t="s">
        <v>1006</v>
      </c>
      <c r="H124" s="213">
        <v>36037</v>
      </c>
      <c r="I124" s="30">
        <f t="shared" ca="1" si="11"/>
        <v>26</v>
      </c>
      <c r="J124" s="30" t="s">
        <v>50</v>
      </c>
      <c r="K124" s="30" t="s">
        <v>51</v>
      </c>
      <c r="L124" s="11" t="s">
        <v>52</v>
      </c>
      <c r="M124" s="11" t="s">
        <v>1007</v>
      </c>
      <c r="N124" s="33" t="s">
        <v>1008</v>
      </c>
      <c r="O124" s="9" t="s">
        <v>137</v>
      </c>
      <c r="P124" s="9" t="s">
        <v>137</v>
      </c>
      <c r="Q124" s="9" t="s">
        <v>137</v>
      </c>
      <c r="R124" s="9" t="s">
        <v>24</v>
      </c>
      <c r="S124" s="11" t="s">
        <v>111</v>
      </c>
      <c r="T124" s="10">
        <v>45352</v>
      </c>
      <c r="U124" s="10">
        <v>45353</v>
      </c>
      <c r="V124" s="10">
        <f>IF(U124="RH","RH",IF(U124="Pendiente","Pendiente",EDATE(U124,24)))</f>
        <v>46083</v>
      </c>
      <c r="W124" s="40">
        <f t="shared" ca="1" si="12"/>
        <v>482</v>
      </c>
      <c r="X124" s="10" t="str">
        <f t="shared" ca="1" si="13"/>
        <v>Vigente</v>
      </c>
      <c r="Y124" s="12">
        <v>1500</v>
      </c>
      <c r="Z124" s="12"/>
      <c r="AA124" s="38" t="s">
        <v>54</v>
      </c>
      <c r="AB124" s="10" t="s">
        <v>138</v>
      </c>
      <c r="AC124" s="10" t="s">
        <v>1009</v>
      </c>
      <c r="AD124" s="10" t="s">
        <v>55</v>
      </c>
      <c r="AE124" s="10" t="s">
        <v>72</v>
      </c>
      <c r="AF124" s="10">
        <v>45717</v>
      </c>
      <c r="AG124" s="40" t="str">
        <f t="shared" ca="1" si="17"/>
        <v>Vigente</v>
      </c>
      <c r="AH124" s="43">
        <f t="shared" ca="1" si="19"/>
        <v>0</v>
      </c>
      <c r="AI124" s="135" t="s">
        <v>1010</v>
      </c>
      <c r="AJ124" s="10"/>
      <c r="AK124" s="10"/>
      <c r="AL124" s="10"/>
    </row>
    <row r="125" spans="1:38">
      <c r="A125" s="214" t="s">
        <v>1011</v>
      </c>
      <c r="B125" s="212" t="s">
        <v>1003</v>
      </c>
      <c r="C125" s="212" t="s">
        <v>1012</v>
      </c>
      <c r="D125" s="212" t="s">
        <v>94</v>
      </c>
      <c r="E125" s="212" t="s">
        <v>63</v>
      </c>
      <c r="F125" s="214" t="s">
        <v>106</v>
      </c>
      <c r="G125" s="212" t="s">
        <v>1013</v>
      </c>
      <c r="H125" s="10">
        <v>34842</v>
      </c>
      <c r="I125" s="30">
        <f t="shared" ca="1" si="11"/>
        <v>29</v>
      </c>
      <c r="J125" s="30" t="s">
        <v>50</v>
      </c>
      <c r="K125" s="30" t="s">
        <v>51</v>
      </c>
      <c r="L125" s="11" t="s">
        <v>52</v>
      </c>
      <c r="M125" s="11" t="s">
        <v>1014</v>
      </c>
      <c r="N125" s="33" t="s">
        <v>1015</v>
      </c>
      <c r="O125" s="9" t="s">
        <v>137</v>
      </c>
      <c r="P125" s="9" t="s">
        <v>137</v>
      </c>
      <c r="Q125" s="9" t="s">
        <v>137</v>
      </c>
      <c r="R125" s="9" t="s">
        <v>24</v>
      </c>
      <c r="S125" s="11" t="s">
        <v>111</v>
      </c>
      <c r="T125" s="10">
        <v>45170</v>
      </c>
      <c r="U125" s="10">
        <v>45171</v>
      </c>
      <c r="V125" s="10">
        <f>IF(U125="RH","RH",IF(U125="Pendiente","Pendiente",EDATE(U125,12)))</f>
        <v>45537</v>
      </c>
      <c r="W125" s="40">
        <f t="shared" ca="1" si="12"/>
        <v>-64</v>
      </c>
      <c r="X125" s="10" t="str">
        <f t="shared" ca="1" si="13"/>
        <v>Por Vencer</v>
      </c>
      <c r="Y125" s="12">
        <v>2500</v>
      </c>
      <c r="Z125" s="12"/>
      <c r="AA125" s="38" t="s">
        <v>99</v>
      </c>
      <c r="AB125" s="10" t="s">
        <v>100</v>
      </c>
      <c r="AC125" s="10" t="s">
        <v>121</v>
      </c>
      <c r="AD125" s="10" t="s">
        <v>55</v>
      </c>
      <c r="AE125" s="10" t="s">
        <v>72</v>
      </c>
      <c r="AF125" s="10">
        <v>45626</v>
      </c>
      <c r="AG125" s="40" t="str">
        <f t="shared" ca="1" si="17"/>
        <v>Por Vencer</v>
      </c>
      <c r="AH125" s="43">
        <f t="shared" ca="1" si="19"/>
        <v>1</v>
      </c>
      <c r="AI125" s="134" t="s">
        <v>1016</v>
      </c>
      <c r="AJ125" s="10"/>
      <c r="AK125" s="10"/>
      <c r="AL125" s="10"/>
    </row>
    <row r="126" spans="1:38">
      <c r="A126" s="214" t="s">
        <v>1017</v>
      </c>
      <c r="B126" s="212" t="s">
        <v>1018</v>
      </c>
      <c r="C126" s="212" t="s">
        <v>1019</v>
      </c>
      <c r="D126" s="212" t="s">
        <v>144</v>
      </c>
      <c r="E126" s="212" t="s">
        <v>63</v>
      </c>
      <c r="F126" s="214" t="s">
        <v>106</v>
      </c>
      <c r="G126" s="212" t="s">
        <v>1020</v>
      </c>
      <c r="H126" s="10">
        <v>34355</v>
      </c>
      <c r="I126" s="30">
        <f t="shared" ca="1" si="11"/>
        <v>30</v>
      </c>
      <c r="J126" s="30" t="s">
        <v>50</v>
      </c>
      <c r="K126" s="30" t="s">
        <v>51</v>
      </c>
      <c r="L126" s="11" t="s">
        <v>52</v>
      </c>
      <c r="M126" s="11" t="s">
        <v>1021</v>
      </c>
      <c r="N126" s="33" t="s">
        <v>1022</v>
      </c>
      <c r="O126" s="9" t="s">
        <v>619</v>
      </c>
      <c r="P126" s="9" t="s">
        <v>137</v>
      </c>
      <c r="Q126" s="9" t="s">
        <v>137</v>
      </c>
      <c r="R126" s="9" t="s">
        <v>24</v>
      </c>
      <c r="S126" s="11" t="s">
        <v>111</v>
      </c>
      <c r="T126" s="10">
        <v>45089</v>
      </c>
      <c r="U126" s="10">
        <v>45101</v>
      </c>
      <c r="V126" s="10">
        <f>IF(U126="RH","RH",IF(U126="Pendiente","Pendiente",EDATE(U126,24)))</f>
        <v>45832</v>
      </c>
      <c r="W126" s="40">
        <f t="shared" ca="1" si="12"/>
        <v>231</v>
      </c>
      <c r="X126" s="10" t="str">
        <f t="shared" ca="1" si="13"/>
        <v>Vigente</v>
      </c>
      <c r="Y126" s="12">
        <v>1500</v>
      </c>
      <c r="Z126" s="12"/>
      <c r="AA126" s="38" t="s">
        <v>99</v>
      </c>
      <c r="AB126" s="10" t="s">
        <v>100</v>
      </c>
      <c r="AC126" s="10" t="s">
        <v>1023</v>
      </c>
      <c r="AD126" s="10" t="s">
        <v>55</v>
      </c>
      <c r="AE126" s="10" t="s">
        <v>148</v>
      </c>
      <c r="AF126" s="10">
        <v>45638</v>
      </c>
      <c r="AG126" s="40" t="str">
        <f t="shared" ca="1" si="17"/>
        <v>Vigente</v>
      </c>
      <c r="AH126" s="43">
        <f t="shared" ca="1" si="19"/>
        <v>1</v>
      </c>
      <c r="AI126" s="135" t="s">
        <v>1024</v>
      </c>
      <c r="AJ126" s="8"/>
      <c r="AK126" s="8"/>
      <c r="AL126" s="10"/>
    </row>
    <row r="127" spans="1:38">
      <c r="A127" s="215" t="s">
        <v>1025</v>
      </c>
      <c r="B127" s="211" t="s">
        <v>1026</v>
      </c>
      <c r="C127" s="211" t="s">
        <v>1027</v>
      </c>
      <c r="D127" s="211" t="s">
        <v>62</v>
      </c>
      <c r="E127" s="211" t="s">
        <v>63</v>
      </c>
      <c r="F127" s="215" t="s">
        <v>49</v>
      </c>
      <c r="G127" s="211" t="s">
        <v>1028</v>
      </c>
      <c r="H127" s="10">
        <v>34649</v>
      </c>
      <c r="I127" s="30">
        <f t="shared" ca="1" si="11"/>
        <v>29</v>
      </c>
      <c r="J127" s="30" t="s">
        <v>50</v>
      </c>
      <c r="K127" s="30" t="s">
        <v>51</v>
      </c>
      <c r="L127" s="11" t="s">
        <v>52</v>
      </c>
      <c r="M127" s="11" t="s">
        <v>1029</v>
      </c>
      <c r="N127" s="33" t="s">
        <v>1030</v>
      </c>
      <c r="O127" s="9" t="s">
        <v>571</v>
      </c>
      <c r="P127" s="9" t="s">
        <v>291</v>
      </c>
      <c r="Q127" s="9" t="s">
        <v>291</v>
      </c>
      <c r="R127" s="9" t="s">
        <v>24</v>
      </c>
      <c r="S127" s="11" t="s">
        <v>120</v>
      </c>
      <c r="T127" s="10">
        <v>45201</v>
      </c>
      <c r="U127" s="10">
        <v>45199</v>
      </c>
      <c r="V127" s="10">
        <f>IF(U127="RH","RH",IF(U127="Pendiente","Pendiente",EDATE(U127,12)))</f>
        <v>45565</v>
      </c>
      <c r="W127" s="40">
        <f t="shared" ca="1" si="12"/>
        <v>-36</v>
      </c>
      <c r="X127" s="10" t="str">
        <f t="shared" ca="1" si="13"/>
        <v>Por Vencer</v>
      </c>
      <c r="Y127" s="12">
        <v>1500</v>
      </c>
      <c r="Z127" s="12"/>
      <c r="AA127" s="38" t="s">
        <v>54</v>
      </c>
      <c r="AB127" s="10" t="s">
        <v>138</v>
      </c>
      <c r="AC127" s="10" t="s">
        <v>715</v>
      </c>
      <c r="AD127" s="10" t="s">
        <v>55</v>
      </c>
      <c r="AE127" s="10" t="s">
        <v>148</v>
      </c>
      <c r="AF127" s="10">
        <v>45839</v>
      </c>
      <c r="AG127" s="40" t="str">
        <f t="shared" ca="1" si="17"/>
        <v>Vigente</v>
      </c>
      <c r="AH127" s="43">
        <f t="shared" ca="1" si="19"/>
        <v>1</v>
      </c>
      <c r="AI127" s="135" t="s">
        <v>1031</v>
      </c>
      <c r="AJ127" s="10"/>
      <c r="AK127" s="10"/>
      <c r="AL127" s="10"/>
    </row>
    <row r="128" spans="1:38">
      <c r="A128" s="214" t="s">
        <v>1032</v>
      </c>
      <c r="B128" s="212" t="s">
        <v>1033</v>
      </c>
      <c r="C128" s="212" t="s">
        <v>1034</v>
      </c>
      <c r="D128" s="212" t="s">
        <v>1035</v>
      </c>
      <c r="E128" s="212" t="s">
        <v>1036</v>
      </c>
      <c r="F128" s="214" t="s">
        <v>1036</v>
      </c>
      <c r="G128" s="212" t="s">
        <v>1037</v>
      </c>
      <c r="H128" s="10">
        <v>28964</v>
      </c>
      <c r="I128" s="30">
        <f t="shared" ca="1" si="11"/>
        <v>45</v>
      </c>
      <c r="J128" s="30" t="s">
        <v>174</v>
      </c>
      <c r="K128" s="30" t="s">
        <v>165</v>
      </c>
      <c r="L128" s="11" t="s">
        <v>127</v>
      </c>
      <c r="M128" s="11" t="s">
        <v>1038</v>
      </c>
      <c r="N128" s="33" t="s">
        <v>1039</v>
      </c>
      <c r="O128" s="9" t="s">
        <v>571</v>
      </c>
      <c r="P128" s="9" t="s">
        <v>68</v>
      </c>
      <c r="Q128" s="9" t="s">
        <v>68</v>
      </c>
      <c r="R128" s="9" t="s">
        <v>24</v>
      </c>
      <c r="S128" s="11" t="s">
        <v>85</v>
      </c>
      <c r="T128" s="10">
        <v>44725</v>
      </c>
      <c r="U128" s="10">
        <v>44828</v>
      </c>
      <c r="V128" s="10">
        <f>IF(U128="RH","RH",IF(U128="Pendiente","Pendiente",EDATE(U128,24)))</f>
        <v>45559</v>
      </c>
      <c r="W128" s="40">
        <f t="shared" ca="1" si="12"/>
        <v>-42</v>
      </c>
      <c r="X128" s="10" t="str">
        <f t="shared" ca="1" si="13"/>
        <v>Por Vencer</v>
      </c>
      <c r="Y128" s="12">
        <v>3500</v>
      </c>
      <c r="Z128" s="12"/>
      <c r="AA128" s="38" t="s">
        <v>99</v>
      </c>
      <c r="AB128" s="8" t="s">
        <v>266</v>
      </c>
      <c r="AC128" s="10" t="s">
        <v>1040</v>
      </c>
      <c r="AD128" s="10" t="s">
        <v>1041</v>
      </c>
      <c r="AE128" s="10" t="s">
        <v>148</v>
      </c>
      <c r="AF128" s="10">
        <v>45518</v>
      </c>
      <c r="AG128" s="40" t="str">
        <f t="shared" ca="1" si="17"/>
        <v>Vencido</v>
      </c>
      <c r="AH128" s="43">
        <f t="shared" ca="1" si="19"/>
        <v>2</v>
      </c>
      <c r="AI128" s="134" t="s">
        <v>1042</v>
      </c>
      <c r="AJ128" s="8"/>
      <c r="AK128" s="8"/>
      <c r="AL128" s="10"/>
    </row>
    <row r="129" spans="1:38">
      <c r="A129" s="214" t="s">
        <v>1043</v>
      </c>
      <c r="B129" s="212" t="s">
        <v>1044</v>
      </c>
      <c r="C129" s="212" t="s">
        <v>1045</v>
      </c>
      <c r="D129" s="212" t="s">
        <v>1046</v>
      </c>
      <c r="E129" s="212" t="s">
        <v>78</v>
      </c>
      <c r="F129" s="214" t="s">
        <v>79</v>
      </c>
      <c r="G129" s="212" t="s">
        <v>1047</v>
      </c>
      <c r="H129" s="10">
        <v>35969</v>
      </c>
      <c r="I129" s="30">
        <f t="shared" ca="1" si="11"/>
        <v>26</v>
      </c>
      <c r="J129" s="30" t="s">
        <v>174</v>
      </c>
      <c r="K129" s="30" t="s">
        <v>51</v>
      </c>
      <c r="L129" s="11" t="s">
        <v>52</v>
      </c>
      <c r="M129" s="11" t="s">
        <v>1048</v>
      </c>
      <c r="N129" s="33" t="s">
        <v>1049</v>
      </c>
      <c r="O129" s="9" t="s">
        <v>1050</v>
      </c>
      <c r="P129" s="9" t="s">
        <v>68</v>
      </c>
      <c r="Q129" s="9" t="s">
        <v>68</v>
      </c>
      <c r="R129" s="9" t="s">
        <v>24</v>
      </c>
      <c r="S129" s="11" t="s">
        <v>111</v>
      </c>
      <c r="T129" s="10">
        <v>45383</v>
      </c>
      <c r="U129" s="10">
        <v>45430</v>
      </c>
      <c r="V129" s="10">
        <f>IF(U129="RH","RH",IF(U129="Pendiente","Pendiente",EDATE(U129,24)))</f>
        <v>46160</v>
      </c>
      <c r="W129" s="40">
        <f t="shared" ca="1" si="12"/>
        <v>559</v>
      </c>
      <c r="X129" s="10" t="str">
        <f t="shared" ca="1" si="13"/>
        <v>Vigente</v>
      </c>
      <c r="Y129" s="12">
        <v>2000</v>
      </c>
      <c r="Z129" s="12"/>
      <c r="AA129" s="38" t="s">
        <v>54</v>
      </c>
      <c r="AB129" s="38" t="s">
        <v>100</v>
      </c>
      <c r="AC129" s="36" t="s">
        <v>1051</v>
      </c>
      <c r="AD129" s="10" t="s">
        <v>55</v>
      </c>
      <c r="AE129" s="10" t="s">
        <v>203</v>
      </c>
      <c r="AF129" s="10">
        <v>45748</v>
      </c>
      <c r="AG129" s="40" t="str">
        <f t="shared" ca="1" si="17"/>
        <v>Vigente</v>
      </c>
      <c r="AH129" s="43">
        <f t="shared" ca="1" si="19"/>
        <v>0</v>
      </c>
      <c r="AI129" s="135" t="s">
        <v>1052</v>
      </c>
      <c r="AJ129" s="8"/>
      <c r="AK129" s="8"/>
      <c r="AL129" s="10"/>
    </row>
    <row r="130" spans="1:38">
      <c r="A130" s="214" t="s">
        <v>1053</v>
      </c>
      <c r="B130" s="33" t="s">
        <v>1054</v>
      </c>
      <c r="C130" s="33" t="s">
        <v>1055</v>
      </c>
      <c r="D130" s="212" t="s">
        <v>325</v>
      </c>
      <c r="E130" s="211" t="s">
        <v>63</v>
      </c>
      <c r="F130" s="214" t="s">
        <v>49</v>
      </c>
      <c r="G130" s="33">
        <v>60971306</v>
      </c>
      <c r="H130" s="213">
        <v>35664</v>
      </c>
      <c r="I130" s="30">
        <f ca="1">+DATEDIF(H130,TODAY(),"Y")</f>
        <v>27</v>
      </c>
      <c r="J130" s="30" t="s">
        <v>50</v>
      </c>
      <c r="K130" s="30" t="s">
        <v>51</v>
      </c>
      <c r="L130" s="8"/>
      <c r="M130" s="11"/>
      <c r="N130" s="33" t="s">
        <v>1056</v>
      </c>
      <c r="O130" s="37" t="s">
        <v>1057</v>
      </c>
      <c r="P130" s="37"/>
      <c r="Q130" s="37"/>
      <c r="R130" s="9" t="s">
        <v>24</v>
      </c>
      <c r="S130" s="11" t="s">
        <v>111</v>
      </c>
      <c r="T130" s="10">
        <v>45474</v>
      </c>
      <c r="U130" s="10">
        <v>45493</v>
      </c>
      <c r="V130" s="10">
        <f>IF(U130="RH","RH",IF(U130="Pendiente","Pendiente",EDATE(U130,12)))</f>
        <v>45858</v>
      </c>
      <c r="W130" s="40">
        <f t="shared" ca="1" si="12"/>
        <v>257</v>
      </c>
      <c r="X130" s="10" t="str">
        <f t="shared" ca="1" si="13"/>
        <v>Vigente</v>
      </c>
      <c r="Y130" s="12">
        <v>2000</v>
      </c>
      <c r="Z130" s="12"/>
      <c r="AA130" s="38" t="s">
        <v>54</v>
      </c>
      <c r="AB130" s="8"/>
      <c r="AC130" s="8"/>
      <c r="AD130" s="10"/>
      <c r="AE130" s="8"/>
      <c r="AF130" s="10">
        <v>45658</v>
      </c>
      <c r="AG130" s="40" t="str">
        <f t="shared" ca="1" si="17"/>
        <v>Vigente</v>
      </c>
      <c r="AH130" s="43"/>
      <c r="AI130" s="134"/>
      <c r="AJ130" s="8"/>
      <c r="AK130" s="8"/>
      <c r="AL130" s="10"/>
    </row>
    <row r="131" spans="1:38">
      <c r="A131" s="214" t="s">
        <v>1058</v>
      </c>
      <c r="B131" s="33" t="s">
        <v>1059</v>
      </c>
      <c r="C131" s="33" t="s">
        <v>1060</v>
      </c>
      <c r="D131" s="33" t="s">
        <v>1061</v>
      </c>
      <c r="E131" s="212" t="s">
        <v>63</v>
      </c>
      <c r="F131" s="214" t="s">
        <v>49</v>
      </c>
      <c r="G131" s="37">
        <v>75677856</v>
      </c>
      <c r="H131" s="10"/>
      <c r="I131" s="30"/>
      <c r="J131" s="8"/>
      <c r="K131" s="8"/>
      <c r="L131" s="8"/>
      <c r="M131" s="11"/>
      <c r="N131" s="33"/>
      <c r="O131" s="37"/>
      <c r="P131" s="37"/>
      <c r="Q131" s="37"/>
      <c r="R131" s="37"/>
      <c r="S131" s="8"/>
      <c r="T131" s="10"/>
      <c r="U131" s="163" t="s">
        <v>861</v>
      </c>
      <c r="V131" s="10"/>
      <c r="W131" s="40">
        <f t="shared" ca="1" si="12"/>
        <v>-45601</v>
      </c>
      <c r="X131" s="10" t="str">
        <f t="shared" ca="1" si="13"/>
        <v>Por Vencer</v>
      </c>
      <c r="Y131" s="12">
        <v>2200</v>
      </c>
      <c r="Z131" s="12"/>
      <c r="AA131" s="38" t="s">
        <v>54</v>
      </c>
      <c r="AB131" s="10" t="s">
        <v>337</v>
      </c>
      <c r="AC131" s="8"/>
      <c r="AD131" s="10" t="s">
        <v>55</v>
      </c>
      <c r="AE131" s="8"/>
      <c r="AF131" s="10">
        <v>45640</v>
      </c>
      <c r="AG131" s="40" t="str">
        <f t="shared" ca="1" si="17"/>
        <v>Vigente</v>
      </c>
      <c r="AH131" s="43"/>
      <c r="AI131" s="134"/>
      <c r="AJ131" s="8"/>
      <c r="AK131" s="8"/>
      <c r="AL131" s="10"/>
    </row>
    <row r="132" spans="1:38">
      <c r="A132" s="214" t="s">
        <v>1062</v>
      </c>
      <c r="B132" s="33" t="s">
        <v>1063</v>
      </c>
      <c r="C132" s="33" t="s">
        <v>1064</v>
      </c>
      <c r="D132" s="33" t="s">
        <v>1065</v>
      </c>
      <c r="E132" s="212" t="s">
        <v>78</v>
      </c>
      <c r="F132" s="214" t="s">
        <v>79</v>
      </c>
      <c r="G132" s="33">
        <v>41343976</v>
      </c>
      <c r="H132" s="10">
        <v>30007</v>
      </c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>
        <v>45491</v>
      </c>
      <c r="U132" s="163" t="s">
        <v>1066</v>
      </c>
      <c r="V132" s="10"/>
      <c r="W132" s="40">
        <f t="shared" ca="1" si="12"/>
        <v>-45601</v>
      </c>
      <c r="X132" s="10" t="str">
        <f t="shared" ca="1" si="13"/>
        <v>Por Vencer</v>
      </c>
      <c r="Y132" s="12">
        <v>2500</v>
      </c>
      <c r="Z132" s="12"/>
      <c r="AA132" s="38" t="s">
        <v>54</v>
      </c>
      <c r="AB132" s="10" t="s">
        <v>337</v>
      </c>
      <c r="AC132" s="8"/>
      <c r="AD132" s="10" t="s">
        <v>55</v>
      </c>
      <c r="AE132" s="8"/>
      <c r="AF132" s="10">
        <v>45856</v>
      </c>
      <c r="AG132" s="40" t="str">
        <f t="shared" ca="1" si="17"/>
        <v>Vigente</v>
      </c>
      <c r="AH132" s="43"/>
      <c r="AI132" s="134"/>
      <c r="AJ132" s="8"/>
      <c r="AK132" s="8"/>
      <c r="AL132" s="10"/>
    </row>
    <row r="133" spans="1:38">
      <c r="A133" s="214" t="s">
        <v>1067</v>
      </c>
      <c r="B133" s="33" t="s">
        <v>1068</v>
      </c>
      <c r="C133" s="33" t="s">
        <v>1069</v>
      </c>
      <c r="D133" s="33" t="s">
        <v>1070</v>
      </c>
      <c r="E133" s="212" t="s">
        <v>78</v>
      </c>
      <c r="F133" s="214" t="s">
        <v>79</v>
      </c>
      <c r="G133" s="33">
        <v>72178909</v>
      </c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>
        <v>45490</v>
      </c>
      <c r="U133" s="10" t="s">
        <v>550</v>
      </c>
      <c r="V133" s="10"/>
      <c r="W133" s="40" t="str">
        <f t="shared" ca="1" si="12"/>
        <v>RH</v>
      </c>
      <c r="X133" s="10" t="str">
        <f t="shared" ca="1" si="13"/>
        <v>RH</v>
      </c>
      <c r="Y133" s="12">
        <v>1300</v>
      </c>
      <c r="Z133" s="12"/>
      <c r="AA133" s="8"/>
      <c r="AB133" s="8"/>
      <c r="AC133" s="8"/>
      <c r="AD133" s="8"/>
      <c r="AE133" s="8"/>
      <c r="AF133" s="10">
        <v>45581</v>
      </c>
      <c r="AG133" s="40" t="str">
        <f t="shared" ca="1" si="17"/>
        <v>Vencido</v>
      </c>
      <c r="AH133" s="43"/>
      <c r="AI133" s="134"/>
      <c r="AJ133" s="8"/>
      <c r="AK133" s="8"/>
      <c r="AL133" s="10"/>
    </row>
    <row r="134" spans="1:38">
      <c r="A134" s="214" t="s">
        <v>1071</v>
      </c>
      <c r="B134" s="33" t="s">
        <v>1072</v>
      </c>
      <c r="C134" s="33" t="s">
        <v>1073</v>
      </c>
      <c r="D134" s="33" t="s">
        <v>1074</v>
      </c>
      <c r="E134" s="212" t="s">
        <v>78</v>
      </c>
      <c r="F134" s="214" t="s">
        <v>79</v>
      </c>
      <c r="G134" s="33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>
        <v>45484</v>
      </c>
      <c r="U134" s="10" t="s">
        <v>550</v>
      </c>
      <c r="V134" s="10"/>
      <c r="W134" s="40" t="str">
        <f t="shared" ca="1" si="12"/>
        <v>RH</v>
      </c>
      <c r="X134" s="10" t="str">
        <f t="shared" ca="1" si="13"/>
        <v>RH</v>
      </c>
      <c r="Y134" s="12">
        <v>1500</v>
      </c>
      <c r="Z134" s="12"/>
      <c r="AA134" s="8"/>
      <c r="AB134" s="8"/>
      <c r="AC134" s="8"/>
      <c r="AD134" s="8" t="s">
        <v>550</v>
      </c>
      <c r="AE134" s="8"/>
      <c r="AF134" s="10">
        <v>45576</v>
      </c>
      <c r="AG134" s="40" t="str">
        <f t="shared" ca="1" si="17"/>
        <v>Vencido</v>
      </c>
      <c r="AH134" s="43"/>
      <c r="AI134" s="134"/>
      <c r="AJ134" s="8"/>
      <c r="AK134" s="8"/>
      <c r="AL134" s="10"/>
    </row>
    <row r="135" spans="1:38">
      <c r="A135" s="214" t="s">
        <v>1075</v>
      </c>
      <c r="B135" s="174" t="s">
        <v>1076</v>
      </c>
      <c r="C135" s="174" t="s">
        <v>1077</v>
      </c>
      <c r="D135" s="33" t="s">
        <v>47</v>
      </c>
      <c r="E135" s="211" t="s">
        <v>63</v>
      </c>
      <c r="F135" s="215" t="s">
        <v>49</v>
      </c>
      <c r="G135" s="33"/>
      <c r="H135" s="10"/>
      <c r="I135" s="10"/>
      <c r="J135" s="10"/>
      <c r="K135" s="10"/>
      <c r="L135" s="10"/>
      <c r="M135" s="10"/>
      <c r="N135" s="10"/>
      <c r="O135" s="10" t="s">
        <v>619</v>
      </c>
      <c r="P135" s="10" t="s">
        <v>137</v>
      </c>
      <c r="Q135" s="10" t="s">
        <v>137</v>
      </c>
      <c r="R135" s="10"/>
      <c r="S135" s="10"/>
      <c r="T135" s="176">
        <v>45519</v>
      </c>
      <c r="U135" s="10"/>
      <c r="V135" s="10"/>
      <c r="W135" s="40"/>
      <c r="X135" s="10"/>
      <c r="Y135" s="12">
        <v>1700</v>
      </c>
      <c r="Z135" s="12"/>
      <c r="AA135" s="38" t="s">
        <v>54</v>
      </c>
      <c r="AB135" s="8"/>
      <c r="AC135" s="8"/>
      <c r="AD135" s="10" t="s">
        <v>55</v>
      </c>
      <c r="AE135" s="8" t="s">
        <v>56</v>
      </c>
      <c r="AF135" s="10"/>
      <c r="AG135" s="40"/>
      <c r="AH135" s="43"/>
      <c r="AI135" s="134"/>
      <c r="AJ135" s="8"/>
      <c r="AK135" s="8"/>
      <c r="AL135" s="10"/>
    </row>
    <row r="136" spans="1:38">
      <c r="A136" s="214" t="s">
        <v>1078</v>
      </c>
      <c r="B136" s="174" t="s">
        <v>1079</v>
      </c>
      <c r="C136" s="174" t="s">
        <v>1080</v>
      </c>
      <c r="D136" s="174" t="s">
        <v>47</v>
      </c>
      <c r="E136" s="211" t="s">
        <v>63</v>
      </c>
      <c r="F136" s="215" t="s">
        <v>49</v>
      </c>
      <c r="G136" s="33"/>
      <c r="H136" s="10"/>
      <c r="I136" s="10"/>
      <c r="J136" s="10"/>
      <c r="K136" s="10"/>
      <c r="L136" s="10"/>
      <c r="M136" s="10"/>
      <c r="N136" s="10"/>
      <c r="O136" s="10" t="s">
        <v>1050</v>
      </c>
      <c r="P136" s="11" t="s">
        <v>68</v>
      </c>
      <c r="Q136" s="11" t="s">
        <v>68</v>
      </c>
      <c r="R136" s="10"/>
      <c r="S136" s="10"/>
      <c r="T136" s="176">
        <v>45519</v>
      </c>
      <c r="U136" s="10"/>
      <c r="V136" s="10"/>
      <c r="W136" s="40"/>
      <c r="X136" s="10"/>
      <c r="Y136" s="12">
        <v>1700</v>
      </c>
      <c r="Z136" s="12"/>
      <c r="AA136" s="38" t="s">
        <v>54</v>
      </c>
      <c r="AB136" s="8"/>
      <c r="AC136" s="8"/>
      <c r="AD136" s="10" t="s">
        <v>55</v>
      </c>
      <c r="AE136" s="8" t="s">
        <v>56</v>
      </c>
      <c r="AF136" s="10"/>
      <c r="AG136" s="40"/>
      <c r="AH136" s="43"/>
      <c r="AI136" s="134"/>
      <c r="AJ136" s="8"/>
      <c r="AK136" s="8"/>
      <c r="AL136" s="10"/>
    </row>
    <row r="137" spans="1:38">
      <c r="A137" s="214" t="s">
        <v>1081</v>
      </c>
      <c r="B137" s="174" t="s">
        <v>1082</v>
      </c>
      <c r="C137" s="174" t="s">
        <v>1083</v>
      </c>
      <c r="D137" s="33"/>
      <c r="E137" s="212"/>
      <c r="F137" s="214"/>
      <c r="G137" s="33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40"/>
      <c r="X137" s="10"/>
      <c r="Y137" s="12"/>
      <c r="Z137" s="12"/>
      <c r="AA137" s="8"/>
      <c r="AB137" s="8"/>
      <c r="AC137" s="8"/>
      <c r="AD137" s="8"/>
      <c r="AE137" s="8"/>
      <c r="AF137" s="10"/>
      <c r="AG137" s="40"/>
      <c r="AH137" s="43"/>
      <c r="AI137" s="134"/>
      <c r="AJ137" s="8"/>
      <c r="AK137" s="8"/>
      <c r="AL137" s="10"/>
    </row>
    <row r="138" spans="1:38">
      <c r="A138" s="214" t="s">
        <v>1084</v>
      </c>
      <c r="B138" s="174" t="s">
        <v>1085</v>
      </c>
      <c r="C138" s="174" t="s">
        <v>1086</v>
      </c>
      <c r="D138" s="33"/>
      <c r="E138" s="212"/>
      <c r="F138" s="214"/>
      <c r="G138" s="33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40"/>
      <c r="X138" s="10"/>
      <c r="Y138" s="12"/>
      <c r="Z138" s="12"/>
      <c r="AA138" s="8"/>
      <c r="AB138" s="8"/>
      <c r="AC138" s="8"/>
      <c r="AD138" s="8"/>
      <c r="AE138" s="8"/>
      <c r="AF138" s="10"/>
      <c r="AG138" s="40"/>
      <c r="AH138" s="43"/>
      <c r="AI138" s="134"/>
      <c r="AJ138" s="8"/>
      <c r="AK138" s="8"/>
      <c r="AL138" s="10"/>
    </row>
    <row r="139" spans="1:38">
      <c r="A139" s="214" t="s">
        <v>1087</v>
      </c>
      <c r="B139" s="174" t="s">
        <v>1088</v>
      </c>
      <c r="C139" s="174" t="s">
        <v>1089</v>
      </c>
      <c r="D139" s="33"/>
      <c r="E139" s="212"/>
      <c r="F139" s="214"/>
      <c r="G139" s="33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40"/>
      <c r="X139" s="10"/>
      <c r="Y139" s="12"/>
      <c r="Z139" s="12"/>
      <c r="AA139" s="8"/>
      <c r="AB139" s="8"/>
      <c r="AC139" s="8"/>
      <c r="AD139" s="8"/>
      <c r="AE139" s="8"/>
      <c r="AF139" s="10"/>
      <c r="AG139" s="40"/>
      <c r="AH139" s="43"/>
      <c r="AI139" s="134"/>
      <c r="AJ139" s="8"/>
      <c r="AK139" s="8"/>
      <c r="AL139" s="10"/>
    </row>
    <row r="140" spans="1:38">
      <c r="A140" s="214" t="s">
        <v>1090</v>
      </c>
      <c r="B140" s="174" t="s">
        <v>1091</v>
      </c>
      <c r="C140" s="174" t="s">
        <v>1092</v>
      </c>
      <c r="D140" s="33"/>
      <c r="E140" s="212"/>
      <c r="F140" s="214"/>
      <c r="G140" s="33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40"/>
      <c r="X140" s="10"/>
      <c r="Y140" s="12"/>
      <c r="Z140" s="12"/>
      <c r="AA140" s="8"/>
      <c r="AB140" s="8"/>
      <c r="AC140" s="8"/>
      <c r="AD140" s="8"/>
      <c r="AE140" s="8"/>
      <c r="AF140" s="10"/>
      <c r="AG140" s="40"/>
      <c r="AH140" s="43"/>
      <c r="AI140" s="134"/>
      <c r="AJ140" s="8"/>
      <c r="AK140" s="8"/>
      <c r="AL140" s="10"/>
    </row>
    <row r="141" spans="1:38">
      <c r="A141" s="214" t="s">
        <v>1093</v>
      </c>
      <c r="B141" s="174" t="s">
        <v>1094</v>
      </c>
      <c r="C141" s="174" t="s">
        <v>1095</v>
      </c>
      <c r="D141" s="33"/>
      <c r="E141" s="212"/>
      <c r="F141" s="214"/>
      <c r="G141" s="33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40"/>
      <c r="X141" s="10"/>
      <c r="Y141" s="12"/>
      <c r="Z141" s="12"/>
      <c r="AA141" s="8"/>
      <c r="AB141" s="8"/>
      <c r="AC141" s="8"/>
      <c r="AD141" s="8"/>
      <c r="AE141" s="8"/>
      <c r="AF141" s="10"/>
      <c r="AG141" s="40"/>
      <c r="AH141" s="43"/>
      <c r="AI141" s="134"/>
      <c r="AJ141" s="8"/>
      <c r="AK141" s="8"/>
      <c r="AL141" s="10"/>
    </row>
    <row r="142" spans="1:38">
      <c r="A142" s="214" t="s">
        <v>1096</v>
      </c>
      <c r="B142" s="174" t="s">
        <v>1097</v>
      </c>
      <c r="C142" s="174" t="s">
        <v>1098</v>
      </c>
      <c r="D142" s="33"/>
      <c r="E142" s="212"/>
      <c r="F142" s="214"/>
      <c r="G142" s="33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40"/>
      <c r="X142" s="10"/>
      <c r="Y142" s="12"/>
      <c r="Z142" s="12"/>
      <c r="AA142" s="8"/>
      <c r="AB142" s="8"/>
      <c r="AC142" s="8"/>
      <c r="AD142" s="8"/>
      <c r="AE142" s="8"/>
      <c r="AF142" s="10"/>
      <c r="AG142" s="40"/>
      <c r="AH142" s="43"/>
      <c r="AI142" s="134"/>
      <c r="AJ142" s="8"/>
      <c r="AK142" s="8"/>
      <c r="AL142" s="10"/>
    </row>
    <row r="143" spans="1:38">
      <c r="A143" s="214" t="s">
        <v>1099</v>
      </c>
      <c r="B143" s="174" t="s">
        <v>1100</v>
      </c>
      <c r="C143" s="174" t="s">
        <v>1101</v>
      </c>
      <c r="D143" s="33"/>
      <c r="E143" s="212"/>
      <c r="F143" s="214"/>
      <c r="G143" s="33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40"/>
      <c r="X143" s="10"/>
      <c r="Y143" s="12"/>
      <c r="Z143" s="12"/>
      <c r="AA143" s="8"/>
      <c r="AB143" s="8"/>
      <c r="AC143" s="8"/>
      <c r="AD143" s="8"/>
      <c r="AE143" s="8"/>
      <c r="AF143" s="10"/>
      <c r="AG143" s="40"/>
      <c r="AH143" s="43"/>
      <c r="AI143" s="134"/>
      <c r="AJ143" s="8"/>
      <c r="AK143" s="8"/>
      <c r="AL143" s="10"/>
    </row>
    <row r="144" spans="1:38">
      <c r="A144" s="214" t="s">
        <v>1102</v>
      </c>
      <c r="B144" s="187" t="s">
        <v>1103</v>
      </c>
      <c r="C144" s="187" t="s">
        <v>1104</v>
      </c>
    </row>
    <row r="145" spans="1:3">
      <c r="A145" s="214" t="s">
        <v>1105</v>
      </c>
      <c r="B145" s="187" t="s">
        <v>1106</v>
      </c>
      <c r="C145" s="187" t="s">
        <v>1107</v>
      </c>
    </row>
    <row r="205" spans="35:35">
      <c r="AI205" s="44" t="s">
        <v>1108</v>
      </c>
    </row>
  </sheetData>
  <autoFilter ref="A8:DO8" xr:uid="{66D64D35-EFF6-4CDA-815B-5FC525270070}"/>
  <mergeCells count="1">
    <mergeCell ref="U7:X7"/>
  </mergeCells>
  <conditionalFormatting sqref="X9:X143">
    <cfRule type="cellIs" dxfId="66" priority="1" operator="equal">
      <formula>"Pendiente"</formula>
    </cfRule>
    <cfRule type="containsText" dxfId="65" priority="2" operator="containsText" text="Vigente">
      <formula>NOT(ISERROR(SEARCH("Vigente",X9)))</formula>
    </cfRule>
    <cfRule type="cellIs" dxfId="64" priority="3" operator="equal">
      <formula>"Por Vencer"</formula>
    </cfRule>
    <cfRule type="containsText" dxfId="63" priority="4" operator="containsText" text="Vencido">
      <formula>NOT(ISERROR(SEARCH("Vencido",X9)))</formula>
    </cfRule>
  </conditionalFormatting>
  <conditionalFormatting sqref="AG9:AG143">
    <cfRule type="containsText" dxfId="62" priority="5" operator="containsText" text="Vigente">
      <formula>NOT(ISERROR(SEARCH("Vigente",AG9)))</formula>
    </cfRule>
    <cfRule type="containsText" dxfId="61" priority="6" operator="containsText" text="Por Vencer">
      <formula>NOT(ISERROR(SEARCH("Por Vencer",AG9)))</formula>
    </cfRule>
    <cfRule type="containsText" dxfId="60" priority="7" operator="containsText" text="Vencido">
      <formula>NOT(ISERROR(SEARCH("Vencido",AG9)))</formula>
    </cfRule>
  </conditionalFormatting>
  <hyperlinks>
    <hyperlink ref="AI52" r:id="rId1" xr:uid="{395149A5-63A6-4145-AC1E-50DFF8C45752}"/>
    <hyperlink ref="AI45" r:id="rId2" xr:uid="{3AE51CE9-22DC-4F3F-AF2E-333DD7BCC45D}"/>
    <hyperlink ref="AI63" r:id="rId3" xr:uid="{57D401B5-25BC-414C-92BA-86EF4A706F73}"/>
    <hyperlink ref="AI84" r:id="rId4" xr:uid="{957EA4BA-0033-4782-9CDD-4FF2DEA256A0}"/>
    <hyperlink ref="AI83" r:id="rId5" xr:uid="{C94DB765-3E8F-49A9-B4E0-40DA5D7C4D4D}"/>
    <hyperlink ref="AI65" r:id="rId6" xr:uid="{189CB346-5E89-4A9E-9B3E-67293F03F7C7}"/>
    <hyperlink ref="AI76" r:id="rId7" xr:uid="{228412EB-4848-4D25-9826-E42A00B35433}"/>
    <hyperlink ref="AI67" r:id="rId8" xr:uid="{9B433EEF-AB64-41C8-B842-213E8A4BCC69}"/>
    <hyperlink ref="AI75" r:id="rId9" xr:uid="{F2C90ECA-5B8F-4A9A-86AF-32AEE19AF66E}"/>
    <hyperlink ref="AI69" r:id="rId10" xr:uid="{0AD272BE-A29B-4C3A-A3A6-F0150BECEFC5}"/>
    <hyperlink ref="AI81" r:id="rId11" xr:uid="{39C4F977-3CDA-4393-91F6-26320175A326}"/>
    <hyperlink ref="AI71" r:id="rId12" xr:uid="{2A3BAF35-806B-4458-AEBE-E75B3B9F94C1}"/>
    <hyperlink ref="AI61" r:id="rId13" xr:uid="{0A623A64-0680-455F-B13F-E95A5E446A5A}"/>
    <hyperlink ref="AI82" r:id="rId14" xr:uid="{F19016AB-BD37-4B36-A5AA-C1104F046BB9}"/>
    <hyperlink ref="AI73" r:id="rId15" xr:uid="{4FA690C3-5689-468F-860D-02268B5638DC}"/>
    <hyperlink ref="AI78" r:id="rId16" xr:uid="{91DDE6CD-ECF6-4FA8-B325-F689F0541D7A}"/>
    <hyperlink ref="AI77" r:id="rId17" xr:uid="{2D0C961F-6806-46BA-A925-8D7C54839DE9}"/>
    <hyperlink ref="AI66" r:id="rId18" xr:uid="{B8F92422-B254-45DE-84E7-A66BB3663BA7}"/>
    <hyperlink ref="AI68" r:id="rId19" xr:uid="{882F3B8E-D2BF-4499-AFDF-B17242698549}"/>
    <hyperlink ref="AI74" r:id="rId20" xr:uid="{5EA69839-D9D5-420D-AEAE-B1D677C1F8D7}"/>
    <hyperlink ref="AI110" r:id="rId21" xr:uid="{68C7D81E-D27F-4849-95F6-CE4CB09DC7C8}"/>
    <hyperlink ref="AI112" r:id="rId22" xr:uid="{E7FC7D33-C775-4E11-9743-6632C56AF3EE}"/>
    <hyperlink ref="AI93" r:id="rId23" xr:uid="{B9D4B7DF-456A-4DF2-A206-4DA0C9ABFF38}"/>
    <hyperlink ref="AI107" r:id="rId24" xr:uid="{3F805B9E-74CE-480A-8AF4-A5A074AD8988}"/>
    <hyperlink ref="AI98" r:id="rId25" xr:uid="{40B32CDA-C242-4996-B04C-AA7FEA131891}"/>
    <hyperlink ref="AI100" r:id="rId26" xr:uid="{A6534650-FA6E-4A58-9818-37F67BFEA7A0}"/>
    <hyperlink ref="AI109" r:id="rId27" xr:uid="{1E76012B-BFC3-4B5F-8AB7-D511240BEFE2}"/>
    <hyperlink ref="AI105" r:id="rId28" xr:uid="{B0D1A33A-2410-4A9D-ACC5-02808522D5ED}"/>
    <hyperlink ref="AI97" r:id="rId29" xr:uid="{B61A9CCE-93DD-4E66-B067-3B329D5A0C13}"/>
    <hyperlink ref="AI95" r:id="rId30" xr:uid="{FD3386FB-6BA5-4483-B47A-DE5E26B29387}"/>
    <hyperlink ref="AI117" r:id="rId31" xr:uid="{4591D3B5-31F7-445E-9260-FCB00C8AB8A9}"/>
    <hyperlink ref="AI104" r:id="rId32" xr:uid="{77AD0049-CAA5-4554-B69A-4B8B00AF3B7A}"/>
    <hyperlink ref="AI87" r:id="rId33" xr:uid="{B935A0B6-0787-4806-AB1C-3F61EA6E9A35}"/>
    <hyperlink ref="AI103" r:id="rId34" xr:uid="{131A42F3-C084-46DA-A88B-D81825D6DB47}"/>
    <hyperlink ref="AI88" r:id="rId35" xr:uid="{64AF9CA4-2955-4AFC-81A7-596E807C5EDA}"/>
    <hyperlink ref="AI94" r:id="rId36" xr:uid="{038C1844-0CF7-4E09-94DC-3790484585B5}"/>
    <hyperlink ref="AI99" r:id="rId37" xr:uid="{C4F638FE-BFBA-48EB-A9F8-2D4C52AA2618}"/>
    <hyperlink ref="AI108" r:id="rId38" xr:uid="{88DCB5A8-1EE5-4738-992B-CC6632647DBD}"/>
    <hyperlink ref="AI91" r:id="rId39" xr:uid="{8E03A14F-5086-4F8F-B0B9-431641D556B3}"/>
    <hyperlink ref="AI118" r:id="rId40" xr:uid="{B02D1463-C66F-46B2-A5EE-07BB7EC03B38}"/>
    <hyperlink ref="AI125" r:id="rId41" xr:uid="{47AE3B31-AD69-4C91-AEFC-EE9E01D836FA}"/>
    <hyperlink ref="AI122" r:id="rId42" xr:uid="{5B2991BE-58DE-4F23-9A91-8105CDF2AFD4}"/>
    <hyperlink ref="AI123" r:id="rId43" xr:uid="{8925C649-ECFE-4972-B4AA-34F351D05933}"/>
    <hyperlink ref="AI126" r:id="rId44" xr:uid="{660FCD2F-D0C1-4B97-AD81-92DF05BC4C18}"/>
    <hyperlink ref="AI124" r:id="rId45" xr:uid="{3922888E-E1D7-4720-A90B-8652B4C5E41C}"/>
    <hyperlink ref="AI128" r:id="rId46" xr:uid="{2F002DF5-373E-44BC-A12F-72FEB31BC25E}"/>
    <hyperlink ref="AI80" r:id="rId47" xr:uid="{962B3436-52AA-4DBD-82A5-BFCE4060CF60}"/>
    <hyperlink ref="AI115" r:id="rId48" xr:uid="{9617C489-951A-4A62-8B88-0E100726D4DF}"/>
    <hyperlink ref="AI127" r:id="rId49" xr:uid="{5FE31CB3-A2DD-48A2-8DFC-95AD0FF41920}"/>
    <hyperlink ref="AI129" r:id="rId50" xr:uid="{74BB466A-A37A-40EA-A46D-8B1B79ED429F}"/>
    <hyperlink ref="AI120" r:id="rId51" xr:uid="{577100EB-276F-4927-8F38-63F25AA178FA}"/>
    <hyperlink ref="AI70" r:id="rId52" xr:uid="{1FEFC6C6-24A3-4E7C-8FE4-7EF0B4143121}"/>
    <hyperlink ref="AI48" r:id="rId53" xr:uid="{E96B6FBE-C7B1-4501-98C1-692354EE0303}"/>
    <hyperlink ref="AI50" r:id="rId54" xr:uid="{0D61D1A3-5FC7-4536-9B47-5209439A9706}"/>
    <hyperlink ref="AI46" r:id="rId55" xr:uid="{A81F569C-6993-4690-919B-D4FFB1C0A6C8}"/>
    <hyperlink ref="AI49" r:id="rId56" xr:uid="{D4596756-E06B-4782-9DF2-A966776ADA63}"/>
    <hyperlink ref="AI51" r:id="rId57" xr:uid="{76740BC9-BFF2-484A-8DF2-16E6474EED13}"/>
    <hyperlink ref="AI53" r:id="rId58" xr:uid="{CE040413-B81C-4934-BE9B-78896B81A155}"/>
    <hyperlink ref="AI59" r:id="rId59" xr:uid="{AF543047-F366-4F06-9ACE-A4EB76199B58}"/>
    <hyperlink ref="AI56" r:id="rId60" xr:uid="{224E2453-9C01-4327-ABCE-028DE0ACF40D}"/>
    <hyperlink ref="AI57" r:id="rId61" xr:uid="{D55BC5DE-9BF9-458B-91A2-E743D47138D0}"/>
    <hyperlink ref="AI60" r:id="rId62" xr:uid="{2F0E791D-517D-4198-8EB4-97AB33C032C2}"/>
    <hyperlink ref="AI62" r:id="rId63" xr:uid="{930E1F74-2631-4740-B529-0AEE2A7FAC06}"/>
    <hyperlink ref="AI54" r:id="rId64" xr:uid="{BF7B12AC-90E7-4902-A485-5060A654C8FD}"/>
    <hyperlink ref="AI55" r:id="rId65" xr:uid="{BA373A94-058C-41A2-8F7F-1A5F56164296}"/>
    <hyperlink ref="AI58" r:id="rId66" xr:uid="{3FB7267E-7F51-483A-88A1-0B0036466975}"/>
    <hyperlink ref="AI18" r:id="rId67" xr:uid="{CED3DDE6-9C22-4A33-A2BC-E064969D22FE}"/>
    <hyperlink ref="AI11" r:id="rId68" xr:uid="{5461C720-9C3F-4CB4-BCF5-3FBD3B8FFEC4}"/>
    <hyperlink ref="AI16" r:id="rId69" xr:uid="{B46F5A12-BB3E-4500-A7BF-3E29F01CEDD2}"/>
    <hyperlink ref="AI19" r:id="rId70" xr:uid="{ACA8CA4F-77CA-4E02-B997-A4683E23D8CF}"/>
    <hyperlink ref="AI13" r:id="rId71" xr:uid="{044462B7-88A1-4999-AFA4-F773561507E9}"/>
    <hyperlink ref="AI17" r:id="rId72" xr:uid="{BB1E5CB2-25F8-4107-9ECE-1FED15E28177}"/>
    <hyperlink ref="AI12" r:id="rId73" xr:uid="{547B6B1B-8243-4EEA-8960-2878EA2F29EE}"/>
    <hyperlink ref="AI27" r:id="rId74" xr:uid="{208C1D42-C2E4-459D-B5F5-2F5A8AFF717C}"/>
    <hyperlink ref="AI26" r:id="rId75" xr:uid="{BD139211-EEBB-4D0E-B339-53E14E9D93C5}"/>
    <hyperlink ref="AI23" r:id="rId76" xr:uid="{6C371C4D-5D67-42B4-B235-F73B16BA93D5}"/>
    <hyperlink ref="AI22" r:id="rId77" xr:uid="{4021DEEB-425F-4E92-B64E-3D2592DB8226}"/>
    <hyperlink ref="AI24" r:id="rId78" xr:uid="{4BFB8D63-ED9B-4A8F-841C-B2854DDCEF0D}"/>
    <hyperlink ref="AI25" r:id="rId79" xr:uid="{7C35DD89-ED61-479D-8820-6EC5639C3D4C}"/>
    <hyperlink ref="AI34" r:id="rId80" xr:uid="{F62CF03F-E41A-4A2F-9555-0FBE5744F65D}"/>
    <hyperlink ref="AI41" r:id="rId81" xr:uid="{AB02A941-9879-402E-8033-D652A583427C}"/>
    <hyperlink ref="AI32" r:id="rId82" xr:uid="{483E0534-C9E8-492A-B898-A3AFD28F784F}"/>
    <hyperlink ref="AI47" r:id="rId83" xr:uid="{EAED489D-6CC5-4206-B807-07F0A60E16A4}"/>
    <hyperlink ref="AI43" r:id="rId84" xr:uid="{F6237834-9A43-4CAD-843A-BFAE8E9CF609}"/>
    <hyperlink ref="AI33" r:id="rId85" xr:uid="{8B9FE9EF-3734-448D-81F4-FB6F509A2248}"/>
    <hyperlink ref="AI40" r:id="rId86" xr:uid="{131F913D-8DBF-4C2F-A19A-1F399EAC1A74}"/>
    <hyperlink ref="AI42" r:id="rId87" xr:uid="{C6C99100-4241-40A6-AB1A-D1ED3E7A572D}"/>
    <hyperlink ref="AI44" r:id="rId88" xr:uid="{439ED4A4-1734-4403-ADA8-3C20FE2EDA59}"/>
    <hyperlink ref="AI37" r:id="rId89" xr:uid="{46B9B088-5EB2-4E9A-9D90-522A7D730D66}"/>
    <hyperlink ref="AI35" r:id="rId90" xr:uid="{A9CAE98C-7933-40CB-9EB0-4A1C225ABAB7}"/>
    <hyperlink ref="AI10" r:id="rId91" xr:uid="{133FC082-3AB7-44C6-8A8A-01EFA710066C}"/>
    <hyperlink ref="AI21" r:id="rId92" xr:uid="{F246E4BC-0DAA-47A4-BF4C-4DFB5834E26B}"/>
    <hyperlink ref="AI20" r:id="rId93" xr:uid="{D71C578A-5354-4E7A-AC63-9F880FF50D54}"/>
    <hyperlink ref="AI29" r:id="rId94" xr:uid="{47C6A232-48F3-4BE4-B09F-2BC7EDF13D7E}"/>
    <hyperlink ref="AI30" r:id="rId95" xr:uid="{7B9ED63C-39B0-4E88-8270-FA940235B8AE}"/>
    <hyperlink ref="AI72" r:id="rId96" xr:uid="{90C17AEF-D8DF-4158-B22A-EC7141C614C4}"/>
    <hyperlink ref="AI89" r:id="rId97" xr:uid="{0ADA4779-BADA-4A51-AD1F-0C63F63366DD}"/>
    <hyperlink ref="AI14" r:id="rId98" xr:uid="{2B047B63-017F-41D8-9EEA-EAA7B84F0B88}"/>
    <hyperlink ref="AI113" r:id="rId99" xr:uid="{02118188-1223-4966-9B73-0B47A837A2A5}"/>
    <hyperlink ref="AI79" r:id="rId100" xr:uid="{DA733FA6-46D8-4872-866C-319BD57A3C52}"/>
    <hyperlink ref="AI90" r:id="rId101" xr:uid="{6A60609E-6106-4026-A670-E5F5696087BD}"/>
    <hyperlink ref="AI111" r:id="rId102" xr:uid="{3F879DE9-3573-4209-AEE3-CDD58DB61DBE}"/>
    <hyperlink ref="AI106" r:id="rId103" xr:uid="{12CD4CE5-017A-42CF-9885-4384A297CDDA}"/>
    <hyperlink ref="AI36" r:id="rId104" xr:uid="{BCCA3240-C02B-49ED-A242-866E0D75B0C2}"/>
    <hyperlink ref="AI102" r:id="rId105" xr:uid="{825D3444-41C2-4548-894C-DC6C4D0F9A31}"/>
    <hyperlink ref="AI64" r:id="rId106" xr:uid="{9C7C7D16-970E-4CCA-BCAC-5E3637B65749}"/>
    <hyperlink ref="AI38" r:id="rId107" xr:uid="{3D447278-490F-4418-A218-B86E2EAC0B72}"/>
    <hyperlink ref="AI96" r:id="rId108" xr:uid="{85334F47-B05E-4484-80A0-462BABC4B2AF}"/>
    <hyperlink ref="AI15" r:id="rId109" xr:uid="{A89C639B-0B3C-4812-AF8F-66F105702EEE}"/>
    <hyperlink ref="AI9" r:id="rId110" xr:uid="{FCD64EB4-B5AD-4279-AF36-705BB82CD784}"/>
    <hyperlink ref="AI86" r:id="rId111" xr:uid="{F012B9E6-74CF-4579-B5C5-60A7F0B6E97E}"/>
    <hyperlink ref="AI92" r:id="rId112" xr:uid="{26D1AA8B-F1B0-45E9-ADE3-3B03C53DEBC3}"/>
    <hyperlink ref="AI114" r:id="rId113" xr:uid="{1A9AD302-41AE-4EF5-A46D-F0AD1A9D2A43}"/>
    <hyperlink ref="AI121" r:id="rId114" xr:uid="{E76C744A-721E-4335-8F51-F47BC11417A5}"/>
    <hyperlink ref="AI39" r:id="rId115" xr:uid="{8F98BAF6-C4D6-41A2-B0FD-723C9165C43E}"/>
    <hyperlink ref="AI119" r:id="rId116" xr:uid="{060472EC-B1BB-43B9-B4FB-F5EE44A9E5D0}"/>
    <hyperlink ref="AI101" r:id="rId117" xr:uid="{2BAEB84D-2AFD-41BB-812B-D63598B87F65}"/>
    <hyperlink ref="AI28" r:id="rId118" xr:uid="{A3224ED5-1844-41DB-9D8A-7E40DFCB2F63}"/>
    <hyperlink ref="AI116" r:id="rId119" xr:uid="{D28EB5C7-5062-4DC6-A2E5-BF05DD2DB2B4}"/>
  </hyperlinks>
  <pageMargins left="0.7" right="0.7" top="0.75" bottom="0.75" header="0.3" footer="0.3"/>
  <pageSetup orientation="portrait" horizontalDpi="4294967293" r:id="rId120"/>
  <legacyDrawing r:id="rId12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4CA5A-AB29-4BA9-B24B-08EF3F91D61B}">
  <dimension ref="A1:S38"/>
  <sheetViews>
    <sheetView zoomScale="90" zoomScaleNormal="90" workbookViewId="0">
      <selection activeCell="B23" sqref="B23"/>
    </sheetView>
  </sheetViews>
  <sheetFormatPr baseColWidth="10" defaultColWidth="11.42578125" defaultRowHeight="15"/>
  <cols>
    <col min="1" max="1" width="25.140625" customWidth="1"/>
    <col min="2" max="2" width="14.85546875" bestFit="1" customWidth="1"/>
    <col min="3" max="3" width="46" bestFit="1" customWidth="1"/>
    <col min="5" max="5" width="51.140625" bestFit="1" customWidth="1"/>
    <col min="13" max="13" width="12.140625" bestFit="1" customWidth="1"/>
    <col min="14" max="14" width="21.85546875" customWidth="1"/>
    <col min="15" max="15" width="14.28515625" bestFit="1" customWidth="1"/>
    <col min="16" max="16" width="25.28515625" bestFit="1" customWidth="1"/>
    <col min="17" max="17" width="23.42578125" bestFit="1" customWidth="1"/>
  </cols>
  <sheetData>
    <row r="1" spans="1:19" ht="18.75">
      <c r="A1" s="462" t="s">
        <v>1429</v>
      </c>
      <c r="B1" s="462"/>
      <c r="C1" s="462"/>
      <c r="D1" s="462"/>
      <c r="E1" s="462"/>
      <c r="F1" s="462"/>
      <c r="G1" s="462"/>
      <c r="H1" s="462"/>
      <c r="I1" s="462"/>
      <c r="J1" s="462"/>
      <c r="K1" s="462"/>
      <c r="L1" s="462"/>
      <c r="M1" s="462"/>
      <c r="N1" s="462"/>
      <c r="O1" s="462"/>
      <c r="P1" s="462"/>
      <c r="Q1" s="462"/>
    </row>
    <row r="2" spans="1:19">
      <c r="A2" s="463" t="s">
        <v>8</v>
      </c>
      <c r="B2" s="463" t="s">
        <v>9</v>
      </c>
      <c r="C2" s="463" t="s">
        <v>10</v>
      </c>
      <c r="D2" s="465" t="s">
        <v>13</v>
      </c>
      <c r="E2" s="466" t="s">
        <v>3</v>
      </c>
      <c r="F2" s="468" t="s">
        <v>14</v>
      </c>
      <c r="G2" s="469" t="s">
        <v>18</v>
      </c>
      <c r="H2" s="470" t="s">
        <v>25</v>
      </c>
      <c r="I2" s="470" t="s">
        <v>1430</v>
      </c>
      <c r="J2" s="471" t="s">
        <v>1431</v>
      </c>
      <c r="K2" s="471" t="s">
        <v>1432</v>
      </c>
      <c r="L2" s="472" t="s">
        <v>1687</v>
      </c>
      <c r="M2" s="472" t="s">
        <v>24</v>
      </c>
      <c r="N2" s="45" t="s">
        <v>1433</v>
      </c>
      <c r="O2" s="460" t="s">
        <v>1434</v>
      </c>
      <c r="P2" s="460" t="s">
        <v>1435</v>
      </c>
      <c r="Q2" s="460" t="s">
        <v>1436</v>
      </c>
    </row>
    <row r="3" spans="1:19">
      <c r="A3" s="481"/>
      <c r="B3" s="481"/>
      <c r="C3" s="481"/>
      <c r="D3" s="466"/>
      <c r="E3" s="482"/>
      <c r="F3" s="483"/>
      <c r="G3" s="484"/>
      <c r="H3" s="485"/>
      <c r="I3" s="485"/>
      <c r="J3" s="481"/>
      <c r="K3" s="481"/>
      <c r="L3" s="487"/>
      <c r="M3" s="486"/>
      <c r="N3" s="133"/>
      <c r="O3" s="480"/>
      <c r="P3" s="480"/>
      <c r="Q3" s="480"/>
    </row>
    <row r="4" spans="1:19">
      <c r="A4" s="156" t="s">
        <v>936</v>
      </c>
      <c r="B4" s="156" t="s">
        <v>937</v>
      </c>
      <c r="C4" s="156" t="s">
        <v>352</v>
      </c>
      <c r="D4" s="154">
        <v>42610449</v>
      </c>
      <c r="E4" s="156" t="s">
        <v>940</v>
      </c>
      <c r="F4" s="157">
        <v>30946</v>
      </c>
      <c r="G4" s="154">
        <v>1</v>
      </c>
      <c r="H4" s="158">
        <v>45413</v>
      </c>
      <c r="I4" s="158"/>
      <c r="J4" s="159">
        <v>1300</v>
      </c>
      <c r="K4" s="154" t="s">
        <v>1590</v>
      </c>
      <c r="L4" s="154" t="s">
        <v>98</v>
      </c>
      <c r="M4" s="154" t="s">
        <v>24</v>
      </c>
      <c r="N4" s="155" t="s">
        <v>1688</v>
      </c>
      <c r="O4" s="155" t="s">
        <v>1442</v>
      </c>
      <c r="P4" s="160" t="s">
        <v>1689</v>
      </c>
      <c r="Q4" s="160" t="s">
        <v>1690</v>
      </c>
    </row>
    <row r="5" spans="1:19">
      <c r="A5" s="156" t="s">
        <v>171</v>
      </c>
      <c r="B5" s="156" t="s">
        <v>1691</v>
      </c>
      <c r="C5" s="156" t="s">
        <v>1692</v>
      </c>
      <c r="D5" s="154">
        <v>77871862</v>
      </c>
      <c r="E5" s="156" t="s">
        <v>1693</v>
      </c>
      <c r="F5" s="157">
        <v>34656</v>
      </c>
      <c r="G5" s="154">
        <v>1</v>
      </c>
      <c r="H5" s="158">
        <v>45413</v>
      </c>
      <c r="I5" s="158"/>
      <c r="J5" s="159">
        <v>1300</v>
      </c>
      <c r="K5" s="154" t="s">
        <v>1590</v>
      </c>
      <c r="L5" s="154" t="s">
        <v>120</v>
      </c>
      <c r="M5" s="154" t="s">
        <v>24</v>
      </c>
      <c r="N5" s="155" t="s">
        <v>1694</v>
      </c>
      <c r="O5" s="155" t="s">
        <v>1662</v>
      </c>
      <c r="P5" s="160" t="s">
        <v>1695</v>
      </c>
      <c r="Q5" s="160" t="s">
        <v>1696</v>
      </c>
    </row>
    <row r="6" spans="1:19">
      <c r="A6" s="156" t="s">
        <v>931</v>
      </c>
      <c r="B6" s="156" t="s">
        <v>932</v>
      </c>
      <c r="C6" s="156" t="s">
        <v>1674</v>
      </c>
      <c r="D6" s="154">
        <v>73050355</v>
      </c>
      <c r="E6" s="156" t="s">
        <v>1697</v>
      </c>
      <c r="F6" s="157">
        <v>36972</v>
      </c>
      <c r="G6" s="173"/>
      <c r="H6" s="158">
        <v>45415</v>
      </c>
      <c r="I6" s="173"/>
      <c r="J6" s="159">
        <v>1400</v>
      </c>
      <c r="K6" s="154" t="s">
        <v>1590</v>
      </c>
      <c r="L6" s="154" t="s">
        <v>111</v>
      </c>
      <c r="M6" s="154" t="s">
        <v>1698</v>
      </c>
      <c r="N6" s="155" t="s">
        <v>1699</v>
      </c>
      <c r="O6" s="155" t="s">
        <v>1662</v>
      </c>
      <c r="P6" s="161" t="s">
        <v>1700</v>
      </c>
      <c r="Q6" s="161" t="s">
        <v>1701</v>
      </c>
      <c r="R6">
        <v>29</v>
      </c>
      <c r="S6" s="151">
        <f t="shared" ref="S6:S12" si="0">+J6/30*R6</f>
        <v>1353.3333333333333</v>
      </c>
    </row>
    <row r="7" spans="1:19">
      <c r="A7" s="156" t="s">
        <v>116</v>
      </c>
      <c r="B7" s="156" t="s">
        <v>117</v>
      </c>
      <c r="C7" s="156" t="s">
        <v>1674</v>
      </c>
      <c r="D7" s="154">
        <v>46654814</v>
      </c>
      <c r="E7" s="156" t="s">
        <v>1702</v>
      </c>
      <c r="F7" s="157">
        <v>33103</v>
      </c>
      <c r="G7" s="173"/>
      <c r="H7" s="158">
        <v>45436</v>
      </c>
      <c r="I7" s="173"/>
      <c r="J7" s="159">
        <v>2400</v>
      </c>
      <c r="K7" s="154" t="s">
        <v>1590</v>
      </c>
      <c r="L7" s="154" t="s">
        <v>120</v>
      </c>
      <c r="M7" s="154" t="s">
        <v>1698</v>
      </c>
      <c r="N7" s="155" t="s">
        <v>1703</v>
      </c>
      <c r="O7" s="155" t="s">
        <v>1704</v>
      </c>
      <c r="P7" s="161">
        <v>1573302283014</v>
      </c>
      <c r="Q7" s="160" t="s">
        <v>1705</v>
      </c>
      <c r="R7">
        <v>8</v>
      </c>
      <c r="S7">
        <f t="shared" si="0"/>
        <v>640</v>
      </c>
    </row>
    <row r="8" spans="1:19">
      <c r="A8" s="316" t="s">
        <v>761</v>
      </c>
      <c r="B8" s="316" t="s">
        <v>762</v>
      </c>
      <c r="C8" s="316" t="s">
        <v>1706</v>
      </c>
      <c r="D8" s="154">
        <v>76517883</v>
      </c>
      <c r="E8" s="156" t="s">
        <v>1159</v>
      </c>
      <c r="F8" s="157">
        <v>35985</v>
      </c>
      <c r="G8" s="154">
        <v>1</v>
      </c>
      <c r="H8" s="158">
        <v>45432</v>
      </c>
      <c r="I8" s="173"/>
      <c r="J8" s="159">
        <v>1700</v>
      </c>
      <c r="K8" s="154" t="s">
        <v>1590</v>
      </c>
      <c r="L8" s="154" t="s">
        <v>111</v>
      </c>
      <c r="M8" s="154" t="s">
        <v>1698</v>
      </c>
      <c r="N8" s="155" t="s">
        <v>1707</v>
      </c>
      <c r="O8" s="155" t="s">
        <v>1662</v>
      </c>
      <c r="P8" s="160" t="s">
        <v>1708</v>
      </c>
      <c r="Q8" s="160" t="s">
        <v>1709</v>
      </c>
      <c r="R8">
        <v>12</v>
      </c>
      <c r="S8">
        <f t="shared" si="0"/>
        <v>680</v>
      </c>
    </row>
    <row r="9" spans="1:19">
      <c r="A9" s="316" t="s">
        <v>668</v>
      </c>
      <c r="B9" s="316" t="s">
        <v>669</v>
      </c>
      <c r="C9" s="316" t="s">
        <v>1710</v>
      </c>
      <c r="D9" s="154">
        <v>78374914</v>
      </c>
      <c r="E9" s="156" t="s">
        <v>1711</v>
      </c>
      <c r="F9" s="157">
        <v>35926</v>
      </c>
      <c r="G9" s="173"/>
      <c r="H9" s="158">
        <v>45432</v>
      </c>
      <c r="I9" s="173"/>
      <c r="J9" s="159">
        <v>1800</v>
      </c>
      <c r="K9" s="154" t="s">
        <v>1590</v>
      </c>
      <c r="L9" s="154" t="s">
        <v>111</v>
      </c>
      <c r="M9" s="154" t="s">
        <v>1698</v>
      </c>
      <c r="N9" s="155" t="s">
        <v>1712</v>
      </c>
      <c r="O9" s="155" t="s">
        <v>1662</v>
      </c>
      <c r="P9" s="160" t="s">
        <v>1713</v>
      </c>
      <c r="Q9" s="160" t="s">
        <v>1714</v>
      </c>
      <c r="R9">
        <v>12</v>
      </c>
      <c r="S9">
        <f t="shared" si="0"/>
        <v>720</v>
      </c>
    </row>
    <row r="10" spans="1:19">
      <c r="A10" s="156" t="s">
        <v>920</v>
      </c>
      <c r="B10" s="156" t="s">
        <v>921</v>
      </c>
      <c r="C10" s="156" t="s">
        <v>1715</v>
      </c>
      <c r="D10" s="154">
        <v>70384899</v>
      </c>
      <c r="E10" s="156" t="s">
        <v>1716</v>
      </c>
      <c r="F10" s="157">
        <v>35795</v>
      </c>
      <c r="G10" s="173"/>
      <c r="H10" s="158">
        <v>45432</v>
      </c>
      <c r="I10" s="173"/>
      <c r="J10" s="159">
        <v>2000</v>
      </c>
      <c r="K10" s="154" t="s">
        <v>1590</v>
      </c>
      <c r="L10" s="154" t="s">
        <v>111</v>
      </c>
      <c r="M10" s="154" t="s">
        <v>1698</v>
      </c>
      <c r="N10" s="155" t="s">
        <v>1717</v>
      </c>
      <c r="O10" s="155" t="s">
        <v>1662</v>
      </c>
      <c r="P10" s="160" t="s">
        <v>1718</v>
      </c>
      <c r="Q10" s="160" t="s">
        <v>1719</v>
      </c>
      <c r="R10">
        <v>12</v>
      </c>
      <c r="S10">
        <f t="shared" si="0"/>
        <v>800</v>
      </c>
    </row>
    <row r="11" spans="1:19">
      <c r="A11" s="316" t="s">
        <v>879</v>
      </c>
      <c r="B11" s="316" t="s">
        <v>880</v>
      </c>
      <c r="C11" s="316" t="s">
        <v>1706</v>
      </c>
      <c r="D11" s="154">
        <v>46595386</v>
      </c>
      <c r="E11" s="156" t="s">
        <v>1720</v>
      </c>
      <c r="F11" s="157">
        <v>33171</v>
      </c>
      <c r="G11" s="173"/>
      <c r="H11" s="158">
        <v>45432</v>
      </c>
      <c r="I11" s="173"/>
      <c r="J11" s="159">
        <v>1800</v>
      </c>
      <c r="K11" s="154" t="s">
        <v>1590</v>
      </c>
      <c r="L11" s="154" t="s">
        <v>85</v>
      </c>
      <c r="M11" s="154" t="s">
        <v>1698</v>
      </c>
      <c r="N11" s="155" t="s">
        <v>1721</v>
      </c>
      <c r="O11" s="155" t="s">
        <v>1461</v>
      </c>
      <c r="P11" s="161" t="s">
        <v>1722</v>
      </c>
      <c r="Q11" s="160" t="s">
        <v>1723</v>
      </c>
      <c r="R11">
        <v>12</v>
      </c>
      <c r="S11">
        <f t="shared" si="0"/>
        <v>720</v>
      </c>
    </row>
    <row r="12" spans="1:19">
      <c r="A12" s="316" t="s">
        <v>318</v>
      </c>
      <c r="B12" s="316" t="s">
        <v>319</v>
      </c>
      <c r="C12" s="316" t="s">
        <v>1715</v>
      </c>
      <c r="D12" s="154">
        <v>45457538</v>
      </c>
      <c r="E12" s="156" t="s">
        <v>1131</v>
      </c>
      <c r="F12" s="157">
        <v>32419</v>
      </c>
      <c r="G12" s="154">
        <v>1</v>
      </c>
      <c r="H12" s="158">
        <v>45432</v>
      </c>
      <c r="I12" s="173"/>
      <c r="J12" s="159">
        <v>2000</v>
      </c>
      <c r="K12" s="154" t="s">
        <v>1590</v>
      </c>
      <c r="L12" s="154" t="s">
        <v>111</v>
      </c>
      <c r="M12" s="154" t="s">
        <v>1698</v>
      </c>
      <c r="N12" s="155" t="s">
        <v>1724</v>
      </c>
      <c r="O12" s="155" t="s">
        <v>1461</v>
      </c>
      <c r="P12" s="161" t="s">
        <v>1725</v>
      </c>
      <c r="Q12" s="160" t="s">
        <v>1726</v>
      </c>
      <c r="R12">
        <v>12</v>
      </c>
      <c r="S12">
        <f t="shared" si="0"/>
        <v>800</v>
      </c>
    </row>
    <row r="13" spans="1:19">
      <c r="A13" s="174" t="s">
        <v>1727</v>
      </c>
      <c r="B13" s="174" t="s">
        <v>932</v>
      </c>
      <c r="C13" s="174" t="s">
        <v>1190</v>
      </c>
      <c r="D13" s="175"/>
      <c r="E13" s="174"/>
      <c r="F13" s="174"/>
      <c r="G13" s="174"/>
      <c r="H13" s="175"/>
      <c r="I13" s="176">
        <v>45413</v>
      </c>
      <c r="J13" s="177">
        <v>2000</v>
      </c>
      <c r="K13" s="174" t="s">
        <v>1590</v>
      </c>
      <c r="L13" s="174"/>
      <c r="M13" s="336"/>
      <c r="N13" s="174"/>
      <c r="O13" s="174"/>
      <c r="P13" s="174"/>
      <c r="Q13" s="175"/>
    </row>
    <row r="14" spans="1:19" ht="15" customHeight="1">
      <c r="A14" s="174" t="s">
        <v>1728</v>
      </c>
      <c r="B14" s="174" t="s">
        <v>324</v>
      </c>
      <c r="C14" s="174" t="s">
        <v>325</v>
      </c>
      <c r="D14" s="175"/>
      <c r="E14" s="175"/>
      <c r="F14" s="175"/>
      <c r="G14" s="175"/>
      <c r="H14" s="175"/>
      <c r="I14" s="176">
        <v>45413</v>
      </c>
      <c r="J14" s="177">
        <v>2400</v>
      </c>
      <c r="K14" s="178" t="s">
        <v>1590</v>
      </c>
      <c r="L14" s="178"/>
      <c r="M14" s="175"/>
      <c r="N14" s="175"/>
      <c r="O14" s="175"/>
      <c r="P14" s="175"/>
      <c r="Q14" s="175"/>
    </row>
    <row r="15" spans="1:19" ht="14.25" customHeight="1">
      <c r="A15" s="174" t="s">
        <v>1729</v>
      </c>
      <c r="B15" s="174" t="s">
        <v>1730</v>
      </c>
      <c r="C15" s="174" t="s">
        <v>904</v>
      </c>
      <c r="D15" s="175"/>
      <c r="E15" s="175"/>
      <c r="F15" s="175"/>
      <c r="G15" s="175"/>
      <c r="H15" s="175"/>
      <c r="I15" s="176">
        <v>45413</v>
      </c>
      <c r="J15" s="179" t="s">
        <v>1731</v>
      </c>
      <c r="K15" s="178" t="s">
        <v>1590</v>
      </c>
      <c r="L15" s="178"/>
      <c r="M15" s="175"/>
      <c r="N15" s="175"/>
      <c r="O15" s="175"/>
      <c r="P15" s="175"/>
      <c r="Q15" s="175"/>
    </row>
    <row r="16" spans="1:19" ht="14.25" customHeight="1">
      <c r="A16" s="180" t="s">
        <v>1732</v>
      </c>
      <c r="B16" s="174" t="s">
        <v>1733</v>
      </c>
      <c r="C16" s="174" t="s">
        <v>1734</v>
      </c>
      <c r="D16" s="175"/>
      <c r="E16" s="175"/>
      <c r="F16" s="175"/>
      <c r="G16" s="175"/>
      <c r="H16" s="175"/>
      <c r="I16" s="176">
        <v>45413</v>
      </c>
      <c r="J16" s="177">
        <v>1600</v>
      </c>
      <c r="K16" s="178" t="s">
        <v>1590</v>
      </c>
      <c r="L16" s="178"/>
      <c r="M16" s="175"/>
      <c r="N16" s="175"/>
      <c r="O16" s="175"/>
      <c r="P16" s="175"/>
      <c r="Q16" s="175"/>
    </row>
    <row r="17" spans="1:17" ht="14.25" customHeight="1">
      <c r="A17" s="174" t="s">
        <v>1735</v>
      </c>
      <c r="B17" s="174" t="s">
        <v>1736</v>
      </c>
      <c r="C17" s="174" t="s">
        <v>1737</v>
      </c>
      <c r="D17" s="175"/>
      <c r="E17" s="175"/>
      <c r="F17" s="175"/>
      <c r="G17" s="175"/>
      <c r="H17" s="175"/>
      <c r="I17" s="176">
        <v>45413</v>
      </c>
      <c r="J17" s="181" t="s">
        <v>1738</v>
      </c>
      <c r="K17" s="178" t="s">
        <v>1590</v>
      </c>
      <c r="L17" s="178"/>
      <c r="M17" s="175"/>
      <c r="N17" s="175"/>
      <c r="O17" s="175"/>
      <c r="P17" s="175"/>
      <c r="Q17" s="175"/>
    </row>
    <row r="18" spans="1:17" ht="14.25" customHeight="1">
      <c r="A18" s="174" t="s">
        <v>1576</v>
      </c>
      <c r="B18" s="174" t="s">
        <v>1739</v>
      </c>
      <c r="C18" s="174" t="s">
        <v>558</v>
      </c>
      <c r="D18" s="175"/>
      <c r="E18" s="175"/>
      <c r="F18" s="175"/>
      <c r="G18" s="175"/>
      <c r="H18" s="175"/>
      <c r="I18" s="176">
        <v>45413</v>
      </c>
      <c r="J18" s="177">
        <v>1400</v>
      </c>
      <c r="K18" s="178" t="s">
        <v>1590</v>
      </c>
      <c r="L18" s="178"/>
      <c r="M18" s="175"/>
      <c r="N18" s="175"/>
      <c r="O18" s="175"/>
      <c r="P18" s="175"/>
      <c r="Q18" s="175"/>
    </row>
    <row r="19" spans="1:17" ht="14.25" customHeight="1">
      <c r="A19" s="174" t="s">
        <v>1579</v>
      </c>
      <c r="B19" s="174" t="s">
        <v>1580</v>
      </c>
      <c r="C19" s="174" t="s">
        <v>558</v>
      </c>
      <c r="D19" s="175"/>
      <c r="E19" s="175"/>
      <c r="F19" s="175"/>
      <c r="G19" s="175"/>
      <c r="H19" s="175"/>
      <c r="I19" s="176">
        <v>45413</v>
      </c>
      <c r="J19" s="177">
        <v>1400</v>
      </c>
      <c r="K19" s="178" t="s">
        <v>1590</v>
      </c>
      <c r="L19" s="178"/>
      <c r="M19" s="175"/>
      <c r="N19" s="175"/>
      <c r="O19" s="175"/>
      <c r="P19" s="175"/>
      <c r="Q19" s="175"/>
    </row>
    <row r="20" spans="1:17" ht="14.25" customHeight="1">
      <c r="A20" s="174" t="s">
        <v>1740</v>
      </c>
      <c r="B20" s="174" t="s">
        <v>1741</v>
      </c>
      <c r="C20" s="174" t="s">
        <v>1742</v>
      </c>
      <c r="D20" s="175"/>
      <c r="E20" s="175"/>
      <c r="F20" s="175"/>
      <c r="G20" s="175"/>
      <c r="H20" s="175"/>
      <c r="I20" s="176">
        <v>45413</v>
      </c>
      <c r="J20" s="179" t="s">
        <v>1743</v>
      </c>
      <c r="K20" s="178" t="s">
        <v>1590</v>
      </c>
      <c r="L20" s="178"/>
      <c r="M20" s="175"/>
      <c r="N20" s="175"/>
      <c r="O20" s="175"/>
      <c r="P20" s="175"/>
      <c r="Q20" s="175"/>
    </row>
    <row r="21" spans="1:17" ht="14.25" customHeight="1">
      <c r="A21" s="174" t="s">
        <v>1744</v>
      </c>
      <c r="B21" s="174" t="s">
        <v>1745</v>
      </c>
      <c r="C21" s="174" t="s">
        <v>735</v>
      </c>
      <c r="D21" s="175"/>
      <c r="E21" s="175"/>
      <c r="F21" s="175"/>
      <c r="G21" s="175"/>
      <c r="H21" s="175"/>
      <c r="I21" s="176">
        <v>45413</v>
      </c>
      <c r="J21" s="177">
        <v>3000</v>
      </c>
      <c r="K21" s="178" t="s">
        <v>1590</v>
      </c>
      <c r="L21" s="178"/>
      <c r="M21" s="175"/>
      <c r="N21" s="175"/>
      <c r="O21" s="175"/>
      <c r="P21" s="175"/>
      <c r="Q21" s="175"/>
    </row>
    <row r="22" spans="1:17" ht="14.25" customHeight="1">
      <c r="A22" s="174" t="s">
        <v>1746</v>
      </c>
      <c r="B22" s="174" t="s">
        <v>1747</v>
      </c>
      <c r="C22" s="174" t="s">
        <v>1748</v>
      </c>
      <c r="D22" s="175"/>
      <c r="E22" s="175"/>
      <c r="F22" s="175"/>
      <c r="G22" s="175"/>
      <c r="H22" s="175"/>
      <c r="I22" s="176">
        <v>45413</v>
      </c>
      <c r="J22" s="179" t="s">
        <v>1749</v>
      </c>
      <c r="K22" s="178" t="s">
        <v>1590</v>
      </c>
      <c r="L22" s="178"/>
      <c r="M22" s="175"/>
      <c r="N22" s="175"/>
      <c r="O22" s="175"/>
      <c r="P22" s="175"/>
      <c r="Q22" s="175"/>
    </row>
    <row r="23" spans="1:17">
      <c r="A23" s="174" t="s">
        <v>1750</v>
      </c>
      <c r="B23" s="174" t="s">
        <v>1751</v>
      </c>
      <c r="C23" s="174" t="s">
        <v>1752</v>
      </c>
      <c r="D23" s="175"/>
      <c r="E23" s="175"/>
      <c r="F23" s="175"/>
      <c r="G23" s="175"/>
      <c r="H23" s="175"/>
      <c r="I23" s="176">
        <v>45413</v>
      </c>
      <c r="J23" s="177" t="s">
        <v>1753</v>
      </c>
      <c r="K23" s="178" t="s">
        <v>1590</v>
      </c>
      <c r="L23" s="178"/>
      <c r="M23" s="175"/>
      <c r="N23" s="175"/>
      <c r="O23" s="175"/>
      <c r="P23" s="175"/>
      <c r="Q23" s="175"/>
    </row>
    <row r="29" spans="1:17">
      <c r="A29" s="474" t="s">
        <v>1487</v>
      </c>
      <c r="B29" s="474"/>
      <c r="C29" s="474"/>
      <c r="E29" s="474" t="s">
        <v>1488</v>
      </c>
      <c r="F29" s="474"/>
      <c r="G29" s="474"/>
      <c r="H29" s="474"/>
    </row>
    <row r="30" spans="1:17">
      <c r="A30" s="77" t="s">
        <v>1489</v>
      </c>
      <c r="B30" s="77" t="s">
        <v>1490</v>
      </c>
      <c r="C30" s="77" t="s">
        <v>1491</v>
      </c>
      <c r="E30" s="77" t="s">
        <v>1492</v>
      </c>
      <c r="F30" s="77" t="s">
        <v>1493</v>
      </c>
      <c r="G30" s="442" t="s">
        <v>1494</v>
      </c>
      <c r="H30" s="444"/>
    </row>
    <row r="31" spans="1:17">
      <c r="A31" s="98" t="s">
        <v>1680</v>
      </c>
      <c r="B31" s="125">
        <v>45433</v>
      </c>
      <c r="C31" s="98" t="s">
        <v>1676</v>
      </c>
      <c r="E31" s="72" t="s">
        <v>1754</v>
      </c>
      <c r="F31" s="150">
        <v>4000</v>
      </c>
      <c r="G31" t="s">
        <v>1755</v>
      </c>
    </row>
    <row r="32" spans="1:17">
      <c r="A32" s="98" t="s">
        <v>1756</v>
      </c>
      <c r="B32" s="125">
        <v>45436</v>
      </c>
      <c r="C32" s="98" t="s">
        <v>1676</v>
      </c>
    </row>
    <row r="33" spans="1:9">
      <c r="A33" s="98" t="s">
        <v>1757</v>
      </c>
      <c r="B33" s="125">
        <v>45443</v>
      </c>
      <c r="C33" s="98" t="s">
        <v>1676</v>
      </c>
    </row>
    <row r="36" spans="1:9">
      <c r="A36" s="479" t="s">
        <v>1613</v>
      </c>
      <c r="B36" s="479"/>
      <c r="C36" s="479"/>
      <c r="D36" s="479"/>
      <c r="G36" s="474" t="s">
        <v>1501</v>
      </c>
      <c r="H36" s="474"/>
      <c r="I36" s="474"/>
    </row>
    <row r="37" spans="1:9">
      <c r="A37" s="77" t="s">
        <v>1492</v>
      </c>
      <c r="B37" s="77" t="s">
        <v>1493</v>
      </c>
      <c r="C37" s="117" t="s">
        <v>1494</v>
      </c>
      <c r="D37" s="118"/>
      <c r="G37" s="77" t="s">
        <v>1492</v>
      </c>
      <c r="H37" s="77" t="s">
        <v>1493</v>
      </c>
      <c r="I37" s="77" t="s">
        <v>1494</v>
      </c>
    </row>
    <row r="38" spans="1:9">
      <c r="A38" s="98" t="s">
        <v>1758</v>
      </c>
      <c r="B38" s="152">
        <v>150</v>
      </c>
      <c r="C38" s="100" t="s">
        <v>1759</v>
      </c>
      <c r="G38" s="98"/>
      <c r="H38" s="98"/>
      <c r="I38" s="100"/>
    </row>
  </sheetData>
  <autoFilter ref="A2:Q3" xr:uid="{B1F4CA5A-AB29-4BA9-B24B-08EF3F91D61B}"/>
  <mergeCells count="22">
    <mergeCell ref="L2:L3"/>
    <mergeCell ref="A29:C29"/>
    <mergeCell ref="E29:H29"/>
    <mergeCell ref="G30:H30"/>
    <mergeCell ref="A36:D36"/>
    <mergeCell ref="G36:I36"/>
    <mergeCell ref="Q2:Q3"/>
    <mergeCell ref="A1:Q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M2:M3"/>
    <mergeCell ref="O2:O3"/>
    <mergeCell ref="P2:P3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2C768-9E40-48FA-9C58-96AE1B2C6342}">
  <dimension ref="A1:AK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11" sqref="A11:N11"/>
    </sheetView>
  </sheetViews>
  <sheetFormatPr baseColWidth="10" defaultColWidth="11.42578125" defaultRowHeight="15"/>
  <cols>
    <col min="1" max="1" width="17.85546875" customWidth="1"/>
    <col min="2" max="2" width="17.42578125" customWidth="1"/>
    <col min="3" max="3" width="30.5703125" customWidth="1"/>
    <col min="4" max="4" width="17" customWidth="1"/>
    <col min="5" max="5" width="44.28515625" customWidth="1"/>
    <col min="6" max="7" width="11.42578125" customWidth="1"/>
    <col min="8" max="8" width="19.5703125" customWidth="1"/>
    <col min="9" max="13" width="11.42578125" customWidth="1"/>
    <col min="14" max="14" width="15.85546875" customWidth="1"/>
    <col min="16" max="16" width="23.7109375" bestFit="1" customWidth="1"/>
    <col min="17" max="17" width="26.7109375" customWidth="1"/>
  </cols>
  <sheetData>
    <row r="1" spans="1:19" ht="18.75">
      <c r="A1" s="462" t="s">
        <v>1429</v>
      </c>
      <c r="B1" s="462"/>
      <c r="C1" s="462"/>
      <c r="D1" s="462"/>
      <c r="E1" s="462"/>
      <c r="F1" s="462"/>
      <c r="G1" s="462"/>
      <c r="H1" s="462"/>
      <c r="I1" s="462"/>
      <c r="J1" s="462"/>
      <c r="K1" s="462"/>
      <c r="L1" s="462"/>
      <c r="M1" s="462"/>
      <c r="N1" s="462"/>
      <c r="O1" s="462"/>
      <c r="P1" s="462"/>
      <c r="Q1" s="462"/>
    </row>
    <row r="2" spans="1:19">
      <c r="A2" s="463" t="s">
        <v>8</v>
      </c>
      <c r="B2" s="463" t="s">
        <v>9</v>
      </c>
      <c r="C2" s="463" t="s">
        <v>10</v>
      </c>
      <c r="D2" s="465" t="s">
        <v>13</v>
      </c>
      <c r="E2" s="466" t="s">
        <v>3</v>
      </c>
      <c r="F2" s="468" t="s">
        <v>14</v>
      </c>
      <c r="G2" s="469" t="s">
        <v>18</v>
      </c>
      <c r="H2" s="470" t="s">
        <v>25</v>
      </c>
      <c r="I2" s="470" t="s">
        <v>1430</v>
      </c>
      <c r="J2" s="471" t="s">
        <v>1431</v>
      </c>
      <c r="K2" s="471" t="s">
        <v>1432</v>
      </c>
      <c r="L2" s="472" t="s">
        <v>1760</v>
      </c>
      <c r="M2" s="472" t="s">
        <v>1761</v>
      </c>
      <c r="N2" s="45" t="s">
        <v>1433</v>
      </c>
      <c r="O2" s="460" t="s">
        <v>1434</v>
      </c>
      <c r="P2" s="460" t="s">
        <v>1435</v>
      </c>
      <c r="Q2" s="460" t="s">
        <v>1436</v>
      </c>
    </row>
    <row r="3" spans="1:19">
      <c r="A3" s="481"/>
      <c r="B3" s="481"/>
      <c r="C3" s="481"/>
      <c r="D3" s="466"/>
      <c r="E3" s="482"/>
      <c r="F3" s="483"/>
      <c r="G3" s="484"/>
      <c r="H3" s="485"/>
      <c r="I3" s="485"/>
      <c r="J3" s="481"/>
      <c r="K3" s="481"/>
      <c r="L3" s="486"/>
      <c r="M3" s="487"/>
      <c r="N3" s="133"/>
      <c r="O3" s="480"/>
      <c r="P3" s="480"/>
      <c r="Q3" s="480"/>
    </row>
    <row r="4" spans="1:19" ht="15" customHeight="1">
      <c r="A4" s="174" t="s">
        <v>258</v>
      </c>
      <c r="B4" s="174" t="s">
        <v>1762</v>
      </c>
      <c r="C4" s="174" t="s">
        <v>1763</v>
      </c>
      <c r="D4" s="182">
        <v>72206166</v>
      </c>
      <c r="E4" s="174" t="s">
        <v>1764</v>
      </c>
      <c r="F4" s="183" t="s">
        <v>1765</v>
      </c>
      <c r="G4" s="178" t="s">
        <v>218</v>
      </c>
      <c r="H4" s="176">
        <v>45444</v>
      </c>
      <c r="I4" s="176"/>
      <c r="J4" s="177">
        <v>1500</v>
      </c>
      <c r="K4" s="178" t="s">
        <v>1590</v>
      </c>
      <c r="L4" s="178" t="s">
        <v>24</v>
      </c>
      <c r="M4" s="178" t="s">
        <v>1440</v>
      </c>
      <c r="N4" s="184" t="s">
        <v>1766</v>
      </c>
      <c r="O4" s="184" t="s">
        <v>1662</v>
      </c>
      <c r="P4" s="184" t="s">
        <v>1767</v>
      </c>
      <c r="Q4" s="185" t="s">
        <v>1768</v>
      </c>
      <c r="R4" s="151">
        <f>+J4</f>
        <v>1500</v>
      </c>
    </row>
    <row r="5" spans="1:19">
      <c r="A5" s="316" t="s">
        <v>45</v>
      </c>
      <c r="B5" s="316" t="s">
        <v>46</v>
      </c>
      <c r="C5" s="316" t="s">
        <v>1715</v>
      </c>
      <c r="D5" s="182">
        <v>75942652</v>
      </c>
      <c r="E5" s="174" t="s">
        <v>1109</v>
      </c>
      <c r="F5" s="183">
        <v>36531</v>
      </c>
      <c r="G5" s="178" t="s">
        <v>218</v>
      </c>
      <c r="H5" s="176">
        <v>45446</v>
      </c>
      <c r="I5" s="175"/>
      <c r="J5" s="177">
        <v>2000</v>
      </c>
      <c r="K5" s="178" t="s">
        <v>1590</v>
      </c>
      <c r="L5" s="178" t="s">
        <v>69</v>
      </c>
      <c r="M5" s="178"/>
      <c r="N5" s="178"/>
      <c r="O5" s="184" t="s">
        <v>1662</v>
      </c>
      <c r="P5" s="184" t="s">
        <v>1769</v>
      </c>
      <c r="Q5" s="186" t="s">
        <v>1770</v>
      </c>
      <c r="R5" s="151">
        <f>+J5/30*28</f>
        <v>1866.6666666666667</v>
      </c>
      <c r="S5" s="151"/>
    </row>
    <row r="6" spans="1:19" ht="16.899999999999999" customHeight="1">
      <c r="A6" s="316" t="s">
        <v>333</v>
      </c>
      <c r="B6" s="316" t="s">
        <v>334</v>
      </c>
      <c r="C6" s="316" t="s">
        <v>335</v>
      </c>
      <c r="D6" s="182">
        <v>47169287</v>
      </c>
      <c r="E6" s="174" t="s">
        <v>1771</v>
      </c>
      <c r="F6" s="183">
        <v>32886</v>
      </c>
      <c r="G6" s="178" t="s">
        <v>218</v>
      </c>
      <c r="H6" s="176">
        <v>45446</v>
      </c>
      <c r="I6" s="175"/>
      <c r="J6" s="209" t="s">
        <v>1772</v>
      </c>
      <c r="K6" s="178" t="s">
        <v>1590</v>
      </c>
      <c r="L6" s="178" t="s">
        <v>24</v>
      </c>
      <c r="M6" s="178" t="s">
        <v>1451</v>
      </c>
      <c r="N6" s="184" t="s">
        <v>1773</v>
      </c>
      <c r="O6" s="184" t="s">
        <v>1662</v>
      </c>
      <c r="P6" s="205" t="s">
        <v>1774</v>
      </c>
      <c r="Q6" s="205" t="s">
        <v>1775</v>
      </c>
      <c r="R6" s="151">
        <f>100*28</f>
        <v>2800</v>
      </c>
      <c r="S6" s="151">
        <f>13.3333333333333*28</f>
        <v>373.3333333333324</v>
      </c>
    </row>
    <row r="7" spans="1:19">
      <c r="A7" s="316" t="s">
        <v>968</v>
      </c>
      <c r="B7" s="316" t="s">
        <v>969</v>
      </c>
      <c r="C7" s="316" t="s">
        <v>1776</v>
      </c>
      <c r="D7" s="182">
        <v>47736129</v>
      </c>
      <c r="E7" s="174" t="s">
        <v>1193</v>
      </c>
      <c r="F7" s="176">
        <v>34087</v>
      </c>
      <c r="G7" s="178">
        <v>2</v>
      </c>
      <c r="H7" s="176">
        <v>45449</v>
      </c>
      <c r="I7" s="175"/>
      <c r="J7" s="177">
        <v>2000</v>
      </c>
      <c r="K7" s="178" t="s">
        <v>1590</v>
      </c>
      <c r="L7" s="178" t="s">
        <v>69</v>
      </c>
      <c r="M7" s="178"/>
      <c r="N7" s="178"/>
      <c r="O7" s="184" t="s">
        <v>1777</v>
      </c>
      <c r="P7" s="208" t="s">
        <v>1778</v>
      </c>
      <c r="Q7" s="178" t="s">
        <v>1779</v>
      </c>
      <c r="R7" s="151">
        <f>+J7/30*25</f>
        <v>1666.6666666666667</v>
      </c>
      <c r="S7" s="151"/>
    </row>
    <row r="8" spans="1:19">
      <c r="A8" s="316" t="s">
        <v>727</v>
      </c>
      <c r="B8" s="316" t="s">
        <v>728</v>
      </c>
      <c r="C8" s="316" t="s">
        <v>1780</v>
      </c>
      <c r="D8" s="182">
        <v>45238815</v>
      </c>
      <c r="E8" s="174" t="s">
        <v>1781</v>
      </c>
      <c r="F8" s="176">
        <v>32352</v>
      </c>
      <c r="G8" s="178">
        <v>1</v>
      </c>
      <c r="H8" s="176">
        <v>45453</v>
      </c>
      <c r="I8" s="175"/>
      <c r="J8" s="177">
        <v>1600</v>
      </c>
      <c r="K8" s="178" t="s">
        <v>1590</v>
      </c>
      <c r="L8" s="178" t="s">
        <v>24</v>
      </c>
      <c r="M8" s="178" t="s">
        <v>1440</v>
      </c>
      <c r="N8" s="178" t="s">
        <v>1782</v>
      </c>
      <c r="O8" s="184" t="s">
        <v>1662</v>
      </c>
      <c r="P8" s="178" t="s">
        <v>1783</v>
      </c>
      <c r="Q8" s="178" t="s">
        <v>1784</v>
      </c>
      <c r="R8" s="151">
        <f>+J8/30*21</f>
        <v>1120</v>
      </c>
      <c r="S8" s="151"/>
    </row>
    <row r="9" spans="1:19">
      <c r="A9" s="174" t="s">
        <v>1059</v>
      </c>
      <c r="B9" s="174" t="s">
        <v>1060</v>
      </c>
      <c r="C9" s="174" t="s">
        <v>1061</v>
      </c>
      <c r="D9" s="178">
        <v>75677856</v>
      </c>
      <c r="E9" s="174" t="s">
        <v>1785</v>
      </c>
      <c r="F9" s="176">
        <v>34788</v>
      </c>
      <c r="G9" s="178" t="s">
        <v>218</v>
      </c>
      <c r="H9" s="176">
        <v>45457</v>
      </c>
      <c r="I9" s="175"/>
      <c r="J9" s="177">
        <v>2200</v>
      </c>
      <c r="K9" s="178" t="s">
        <v>1590</v>
      </c>
      <c r="L9" s="178" t="s">
        <v>24</v>
      </c>
      <c r="M9" s="178" t="s">
        <v>1451</v>
      </c>
      <c r="N9" s="178" t="s">
        <v>1786</v>
      </c>
      <c r="O9" s="184" t="s">
        <v>1662</v>
      </c>
      <c r="P9" s="205" t="s">
        <v>1787</v>
      </c>
      <c r="Q9" s="205" t="s">
        <v>1788</v>
      </c>
      <c r="R9" s="151">
        <f>+J9/30*17</f>
        <v>1246.6666666666665</v>
      </c>
      <c r="S9" s="151"/>
    </row>
    <row r="10" spans="1:19">
      <c r="A10" s="316" t="s">
        <v>803</v>
      </c>
      <c r="B10" s="316" t="s">
        <v>804</v>
      </c>
      <c r="C10" s="316" t="s">
        <v>1061</v>
      </c>
      <c r="D10" s="182">
        <v>44128340</v>
      </c>
      <c r="E10" s="174" t="s">
        <v>1789</v>
      </c>
      <c r="F10" s="183">
        <v>30495</v>
      </c>
      <c r="G10" s="178">
        <v>2</v>
      </c>
      <c r="H10" s="176">
        <v>45460</v>
      </c>
      <c r="I10" s="175"/>
      <c r="J10" s="209" t="s">
        <v>1790</v>
      </c>
      <c r="K10" s="178" t="s">
        <v>1590</v>
      </c>
      <c r="L10" s="178" t="s">
        <v>69</v>
      </c>
      <c r="M10" s="178"/>
      <c r="N10" s="175"/>
      <c r="O10" s="184" t="s">
        <v>1662</v>
      </c>
      <c r="P10" s="205" t="s">
        <v>1791</v>
      </c>
      <c r="Q10" s="205" t="s">
        <v>1792</v>
      </c>
      <c r="R10" s="151">
        <f>126.666666666667*14</f>
        <v>1773.333333333338</v>
      </c>
      <c r="S10" s="151">
        <f>40*14</f>
        <v>560</v>
      </c>
    </row>
    <row r="11" spans="1:19">
      <c r="A11" s="316" t="s">
        <v>124</v>
      </c>
      <c r="B11" s="316" t="s">
        <v>125</v>
      </c>
      <c r="C11" s="316" t="s">
        <v>1780</v>
      </c>
      <c r="D11" s="178">
        <v>40989866</v>
      </c>
      <c r="E11" s="174" t="s">
        <v>1114</v>
      </c>
      <c r="F11" s="176">
        <v>29759</v>
      </c>
      <c r="G11" s="178">
        <v>2</v>
      </c>
      <c r="H11" s="176">
        <v>45460</v>
      </c>
      <c r="I11" s="175"/>
      <c r="J11" s="177">
        <v>1500</v>
      </c>
      <c r="K11" s="178" t="s">
        <v>1590</v>
      </c>
      <c r="L11" s="178" t="s">
        <v>24</v>
      </c>
      <c r="M11" s="178" t="s">
        <v>1440</v>
      </c>
      <c r="N11" s="178" t="s">
        <v>1793</v>
      </c>
      <c r="O11" s="184" t="s">
        <v>1662</v>
      </c>
      <c r="P11" s="205" t="s">
        <v>1794</v>
      </c>
      <c r="Q11" s="205" t="s">
        <v>1795</v>
      </c>
      <c r="R11" s="151">
        <f>+J11/30*14</f>
        <v>700</v>
      </c>
      <c r="S11" s="151"/>
    </row>
    <row r="12" spans="1:19">
      <c r="A12" s="187" t="s">
        <v>931</v>
      </c>
      <c r="B12" s="187" t="s">
        <v>932</v>
      </c>
      <c r="C12" s="187" t="s">
        <v>1674</v>
      </c>
      <c r="D12" s="190">
        <v>73050355</v>
      </c>
      <c r="E12" s="187" t="s">
        <v>1796</v>
      </c>
      <c r="F12" s="187"/>
      <c r="G12" s="187"/>
      <c r="H12" s="187"/>
      <c r="I12" s="187"/>
      <c r="J12" s="187"/>
      <c r="K12" s="187"/>
      <c r="L12" s="187"/>
      <c r="M12" s="187"/>
      <c r="N12" s="187"/>
      <c r="O12" s="190" t="s">
        <v>1662</v>
      </c>
      <c r="P12" s="196">
        <v>19298925011051</v>
      </c>
      <c r="Q12" s="205"/>
    </row>
    <row r="13" spans="1:19">
      <c r="A13" s="156" t="s">
        <v>1797</v>
      </c>
      <c r="B13" s="156" t="s">
        <v>1798</v>
      </c>
      <c r="C13" s="156" t="s">
        <v>1799</v>
      </c>
      <c r="D13" s="156"/>
      <c r="E13" s="156"/>
      <c r="F13" s="156"/>
      <c r="G13" s="156"/>
      <c r="H13" s="156"/>
      <c r="I13" s="156"/>
      <c r="J13" s="206" t="s">
        <v>1800</v>
      </c>
      <c r="K13" s="154" t="s">
        <v>1590</v>
      </c>
      <c r="L13" s="156"/>
      <c r="M13" s="156"/>
      <c r="N13" s="156"/>
      <c r="O13" s="156"/>
      <c r="P13" s="156"/>
      <c r="Q13" s="156"/>
    </row>
    <row r="14" spans="1:19" ht="15.75" customHeight="1">
      <c r="A14" s="156" t="s">
        <v>1801</v>
      </c>
      <c r="B14" s="156" t="s">
        <v>1802</v>
      </c>
      <c r="C14" s="156" t="s">
        <v>1803</v>
      </c>
      <c r="D14" s="154"/>
      <c r="E14" s="156"/>
      <c r="F14" s="156"/>
      <c r="G14" s="156"/>
      <c r="H14" s="156"/>
      <c r="I14" s="156"/>
      <c r="J14" s="159">
        <v>1700</v>
      </c>
      <c r="K14" s="154" t="s">
        <v>1590</v>
      </c>
      <c r="L14" s="156"/>
      <c r="M14" s="156"/>
      <c r="N14" s="156"/>
      <c r="O14" s="154"/>
      <c r="P14" s="161"/>
      <c r="Q14" s="160"/>
    </row>
    <row r="15" spans="1:19" ht="15.75" customHeight="1">
      <c r="A15" s="156" t="s">
        <v>1804</v>
      </c>
      <c r="B15" s="156" t="s">
        <v>1805</v>
      </c>
      <c r="C15" s="156" t="s">
        <v>47</v>
      </c>
      <c r="D15" s="154"/>
      <c r="E15" s="156"/>
      <c r="F15" s="156"/>
      <c r="G15" s="156"/>
      <c r="H15" s="156"/>
      <c r="I15" s="158">
        <v>45444</v>
      </c>
      <c r="J15" s="159" t="s">
        <v>1806</v>
      </c>
      <c r="K15" s="154" t="s">
        <v>1590</v>
      </c>
      <c r="L15" s="156"/>
      <c r="M15" s="156"/>
      <c r="N15" s="156"/>
      <c r="O15" s="154"/>
      <c r="P15" s="161"/>
      <c r="Q15" s="160"/>
    </row>
    <row r="16" spans="1:19" ht="15.75" customHeight="1">
      <c r="A16" s="156" t="s">
        <v>1807</v>
      </c>
      <c r="B16" s="156" t="s">
        <v>1808</v>
      </c>
      <c r="C16" s="156" t="s">
        <v>1674</v>
      </c>
      <c r="D16" s="154"/>
      <c r="E16" s="156"/>
      <c r="F16" s="156"/>
      <c r="G16" s="156"/>
      <c r="H16" s="156"/>
      <c r="I16" s="156"/>
      <c r="J16" s="206" t="s">
        <v>1809</v>
      </c>
      <c r="K16" s="154" t="s">
        <v>1590</v>
      </c>
      <c r="L16" s="156"/>
      <c r="M16" s="156"/>
      <c r="N16" s="156"/>
      <c r="O16" s="154"/>
      <c r="P16" s="161"/>
      <c r="Q16" s="160"/>
    </row>
    <row r="17" spans="1:37">
      <c r="A17" s="474" t="s">
        <v>1487</v>
      </c>
      <c r="B17" s="474"/>
      <c r="C17" s="474"/>
      <c r="E17" s="474" t="s">
        <v>1488</v>
      </c>
      <c r="F17" s="474"/>
      <c r="G17" s="474"/>
      <c r="H17" s="474"/>
      <c r="K17" s="207">
        <v>3.8E-3</v>
      </c>
      <c r="L17">
        <f>+K17*K18</f>
        <v>14.44</v>
      </c>
    </row>
    <row r="18" spans="1:37">
      <c r="A18" s="77" t="s">
        <v>1489</v>
      </c>
      <c r="B18" s="77" t="s">
        <v>1490</v>
      </c>
      <c r="C18" s="77" t="s">
        <v>1491</v>
      </c>
      <c r="E18" s="77" t="s">
        <v>1492</v>
      </c>
      <c r="F18" s="77" t="s">
        <v>1493</v>
      </c>
      <c r="G18" s="442" t="s">
        <v>1494</v>
      </c>
      <c r="H18" s="444"/>
      <c r="K18">
        <v>3800</v>
      </c>
    </row>
    <row r="19" spans="1:37" ht="36.75" customHeight="1">
      <c r="A19" s="98" t="s">
        <v>1810</v>
      </c>
      <c r="B19" s="125">
        <v>45460</v>
      </c>
      <c r="C19" s="98" t="s">
        <v>1676</v>
      </c>
      <c r="E19" t="s">
        <v>1811</v>
      </c>
      <c r="F19">
        <v>1000</v>
      </c>
      <c r="G19" t="s">
        <v>1812</v>
      </c>
    </row>
    <row r="20" spans="1:37" ht="39" customHeight="1">
      <c r="A20" s="98" t="s">
        <v>1813</v>
      </c>
      <c r="B20" s="125">
        <v>45471</v>
      </c>
      <c r="C20" s="98" t="s">
        <v>1676</v>
      </c>
      <c r="E20" t="s">
        <v>1814</v>
      </c>
      <c r="F20">
        <v>1000</v>
      </c>
      <c r="G20" t="s">
        <v>1815</v>
      </c>
    </row>
    <row r="21" spans="1:37">
      <c r="A21" s="125" t="s">
        <v>1816</v>
      </c>
      <c r="B21" s="125">
        <v>45471</v>
      </c>
      <c r="C21" s="98" t="s">
        <v>1676</v>
      </c>
      <c r="E21" t="s">
        <v>1817</v>
      </c>
    </row>
    <row r="26" spans="1:37">
      <c r="A26" s="479" t="s">
        <v>1613</v>
      </c>
      <c r="B26" s="479"/>
      <c r="C26" s="479"/>
      <c r="D26" s="479"/>
      <c r="G26" s="474" t="s">
        <v>1501</v>
      </c>
      <c r="H26" s="474"/>
      <c r="I26" s="474"/>
    </row>
    <row r="27" spans="1:37">
      <c r="A27" s="77" t="s">
        <v>1492</v>
      </c>
      <c r="B27" s="77" t="s">
        <v>1493</v>
      </c>
      <c r="C27" s="117" t="s">
        <v>1494</v>
      </c>
      <c r="D27" s="118"/>
      <c r="G27" s="77" t="s">
        <v>1492</v>
      </c>
      <c r="H27" s="77" t="s">
        <v>1493</v>
      </c>
      <c r="I27" s="77" t="s">
        <v>1494</v>
      </c>
    </row>
    <row r="28" spans="1:37" s="202" customFormat="1" ht="31.5" customHeight="1">
      <c r="A28" s="200" t="s">
        <v>1818</v>
      </c>
      <c r="B28" s="198">
        <v>90</v>
      </c>
      <c r="C28" s="490" t="s">
        <v>1819</v>
      </c>
      <c r="D28" s="490"/>
      <c r="E28"/>
      <c r="F28"/>
      <c r="G28" s="98"/>
      <c r="H28" s="98"/>
      <c r="I28" s="100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</row>
    <row r="29" spans="1:37">
      <c r="A29" s="200" t="s">
        <v>1614</v>
      </c>
      <c r="B29" s="198">
        <v>90</v>
      </c>
      <c r="C29" s="490" t="s">
        <v>1819</v>
      </c>
      <c r="D29" s="490"/>
      <c r="G29" s="98"/>
      <c r="H29" s="98"/>
      <c r="I29" s="100"/>
    </row>
    <row r="30" spans="1:37">
      <c r="A30" s="197" t="s">
        <v>1618</v>
      </c>
      <c r="B30" s="198">
        <v>90</v>
      </c>
      <c r="C30" s="490" t="s">
        <v>1819</v>
      </c>
      <c r="D30" s="490"/>
      <c r="G30" s="98"/>
      <c r="I30" s="100"/>
    </row>
    <row r="31" spans="1:37">
      <c r="A31" s="200" t="s">
        <v>1619</v>
      </c>
      <c r="B31" s="198">
        <v>90</v>
      </c>
      <c r="C31" s="490" t="s">
        <v>1819</v>
      </c>
      <c r="D31" s="490"/>
      <c r="G31" s="474"/>
      <c r="H31" s="474"/>
      <c r="I31" s="474"/>
    </row>
    <row r="32" spans="1:37" ht="21.75" customHeight="1">
      <c r="A32" s="200" t="s">
        <v>1621</v>
      </c>
      <c r="B32" s="198" t="s">
        <v>1622</v>
      </c>
      <c r="C32" s="490" t="s">
        <v>1820</v>
      </c>
      <c r="D32" s="490"/>
      <c r="G32" s="77"/>
      <c r="H32" s="77"/>
      <c r="I32" s="77"/>
    </row>
    <row r="33" spans="1:16">
      <c r="A33" s="201" t="s">
        <v>1624</v>
      </c>
      <c r="B33" s="198">
        <v>90</v>
      </c>
      <c r="C33" s="490" t="s">
        <v>1819</v>
      </c>
      <c r="D33" s="490"/>
      <c r="G33" s="98"/>
      <c r="H33" s="98"/>
      <c r="I33" s="100"/>
    </row>
    <row r="34" spans="1:16">
      <c r="A34" s="200" t="s">
        <v>1627</v>
      </c>
      <c r="B34" s="198">
        <v>90</v>
      </c>
      <c r="C34" s="490" t="s">
        <v>1819</v>
      </c>
      <c r="D34" s="490"/>
    </row>
    <row r="35" spans="1:16">
      <c r="A35" s="200" t="s">
        <v>1629</v>
      </c>
      <c r="B35" s="198">
        <v>90</v>
      </c>
      <c r="C35" s="490" t="s">
        <v>1819</v>
      </c>
      <c r="D35" s="490"/>
    </row>
    <row r="36" spans="1:16">
      <c r="A36" s="200" t="s">
        <v>1630</v>
      </c>
      <c r="B36" s="198">
        <v>90</v>
      </c>
      <c r="C36" s="490" t="s">
        <v>1819</v>
      </c>
      <c r="D36" s="490"/>
    </row>
    <row r="37" spans="1:16" ht="24" customHeight="1">
      <c r="A37" s="197" t="s">
        <v>1633</v>
      </c>
      <c r="B37" s="198" t="s">
        <v>1622</v>
      </c>
      <c r="C37" s="490" t="s">
        <v>1821</v>
      </c>
      <c r="D37" s="490"/>
    </row>
    <row r="38" spans="1:16">
      <c r="A38" s="200" t="s">
        <v>1616</v>
      </c>
      <c r="B38" s="198">
        <v>90</v>
      </c>
      <c r="C38" s="490" t="s">
        <v>1819</v>
      </c>
      <c r="D38" s="490"/>
    </row>
    <row r="39" spans="1:16">
      <c r="A39" s="200" t="s">
        <v>1637</v>
      </c>
      <c r="B39" s="198">
        <v>90</v>
      </c>
      <c r="C39" s="490" t="s">
        <v>1819</v>
      </c>
      <c r="D39" s="490"/>
    </row>
    <row r="40" spans="1:16" s="202" customFormat="1">
      <c r="A40" s="197" t="s">
        <v>1822</v>
      </c>
      <c r="B40" s="198">
        <v>90</v>
      </c>
      <c r="C40" s="490" t="s">
        <v>1819</v>
      </c>
      <c r="D40" s="490"/>
      <c r="E40"/>
      <c r="F40"/>
      <c r="G40"/>
      <c r="H40"/>
      <c r="I40"/>
      <c r="J40"/>
      <c r="K40"/>
      <c r="L40"/>
      <c r="M40"/>
      <c r="N40"/>
      <c r="O40"/>
      <c r="P40"/>
    </row>
    <row r="41" spans="1:16">
      <c r="A41" s="100"/>
      <c r="B41" s="240"/>
      <c r="C41" s="488"/>
      <c r="D41" s="489"/>
    </row>
    <row r="42" spans="1:16">
      <c r="A42" s="100"/>
      <c r="B42" s="240"/>
      <c r="C42" s="488"/>
      <c r="D42" s="489"/>
    </row>
    <row r="43" spans="1:16">
      <c r="A43" s="116"/>
      <c r="B43" s="240"/>
      <c r="C43" s="488"/>
      <c r="D43" s="489"/>
    </row>
    <row r="44" spans="1:16">
      <c r="A44" s="100"/>
      <c r="B44" s="240"/>
      <c r="C44" s="488"/>
      <c r="D44" s="489"/>
    </row>
    <row r="45" spans="1:16">
      <c r="A45" s="120"/>
      <c r="B45" s="240"/>
      <c r="C45" s="488"/>
      <c r="D45" s="489"/>
    </row>
    <row r="46" spans="1:16">
      <c r="A46" s="120"/>
      <c r="B46" s="240"/>
      <c r="C46" s="488"/>
      <c r="D46" s="489"/>
    </row>
  </sheetData>
  <mergeCells count="42">
    <mergeCell ref="G31:I31"/>
    <mergeCell ref="C37:D37"/>
    <mergeCell ref="C38:D38"/>
    <mergeCell ref="C39:D39"/>
    <mergeCell ref="C34:D34"/>
    <mergeCell ref="C35:D35"/>
    <mergeCell ref="C36:D36"/>
    <mergeCell ref="C29:D29"/>
    <mergeCell ref="C30:D30"/>
    <mergeCell ref="C31:D31"/>
    <mergeCell ref="C32:D32"/>
    <mergeCell ref="C33:D33"/>
    <mergeCell ref="A26:D26"/>
    <mergeCell ref="G26:I26"/>
    <mergeCell ref="M2:M3"/>
    <mergeCell ref="O2:O3"/>
    <mergeCell ref="P2:P3"/>
    <mergeCell ref="A17:C17"/>
    <mergeCell ref="E17:H17"/>
    <mergeCell ref="G18:H18"/>
    <mergeCell ref="C40:D40"/>
    <mergeCell ref="C28:D28"/>
    <mergeCell ref="Q2:Q3"/>
    <mergeCell ref="A1:Q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C45:D45"/>
    <mergeCell ref="C46:D46"/>
    <mergeCell ref="C41:D41"/>
    <mergeCell ref="C42:D42"/>
    <mergeCell ref="C43:D43"/>
    <mergeCell ref="C44:D4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6966C-1B0E-4B73-953A-681F382FB28B}">
  <dimension ref="A1:Q4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17" sqref="E17"/>
    </sheetView>
  </sheetViews>
  <sheetFormatPr baseColWidth="10" defaultColWidth="11.42578125" defaultRowHeight="15"/>
  <cols>
    <col min="1" max="1" width="17.85546875" customWidth="1"/>
    <col min="2" max="2" width="17.42578125" customWidth="1"/>
    <col min="3" max="3" width="30.5703125" customWidth="1"/>
    <col min="4" max="4" width="17" customWidth="1"/>
    <col min="5" max="5" width="49.5703125" customWidth="1"/>
    <col min="6" max="6" width="10.7109375" customWidth="1"/>
    <col min="7" max="7" width="15" customWidth="1"/>
    <col min="8" max="8" width="19.140625" customWidth="1"/>
    <col min="9" max="9" width="15" customWidth="1"/>
    <col min="10" max="10" width="14.5703125" customWidth="1"/>
    <col min="14" max="14" width="15.85546875" customWidth="1"/>
    <col min="16" max="16" width="23.28515625" bestFit="1" customWidth="1"/>
    <col min="17" max="17" width="22.85546875" customWidth="1"/>
  </cols>
  <sheetData>
    <row r="1" spans="1:17" ht="18.75">
      <c r="A1" s="462" t="s">
        <v>1429</v>
      </c>
      <c r="B1" s="462"/>
      <c r="C1" s="462"/>
      <c r="D1" s="462"/>
      <c r="E1" s="462"/>
      <c r="F1" s="462"/>
      <c r="G1" s="462"/>
      <c r="H1" s="462"/>
      <c r="I1" s="462"/>
      <c r="J1" s="462"/>
      <c r="K1" s="462"/>
      <c r="L1" s="462"/>
      <c r="M1" s="462"/>
      <c r="N1" s="462"/>
      <c r="O1" s="462"/>
      <c r="P1" s="462"/>
      <c r="Q1" s="462"/>
    </row>
    <row r="2" spans="1:17">
      <c r="A2" s="463" t="s">
        <v>8</v>
      </c>
      <c r="B2" s="463" t="s">
        <v>9</v>
      </c>
      <c r="C2" s="463" t="s">
        <v>10</v>
      </c>
      <c r="D2" s="465" t="s">
        <v>13</v>
      </c>
      <c r="E2" s="466" t="s">
        <v>3</v>
      </c>
      <c r="F2" s="468" t="s">
        <v>14</v>
      </c>
      <c r="G2" s="469" t="s">
        <v>18</v>
      </c>
      <c r="H2" s="470" t="s">
        <v>25</v>
      </c>
      <c r="I2" s="470" t="s">
        <v>1430</v>
      </c>
      <c r="J2" s="471" t="s">
        <v>1431</v>
      </c>
      <c r="K2" s="471" t="s">
        <v>1432</v>
      </c>
      <c r="L2" s="472" t="s">
        <v>1760</v>
      </c>
      <c r="M2" s="472" t="s">
        <v>1761</v>
      </c>
      <c r="N2" s="45" t="s">
        <v>1433</v>
      </c>
      <c r="O2" s="460" t="s">
        <v>1434</v>
      </c>
      <c r="P2" s="460" t="s">
        <v>1435</v>
      </c>
      <c r="Q2" s="460" t="s">
        <v>1436</v>
      </c>
    </row>
    <row r="3" spans="1:17">
      <c r="A3" s="481"/>
      <c r="B3" s="481"/>
      <c r="C3" s="481"/>
      <c r="D3" s="466"/>
      <c r="E3" s="482"/>
      <c r="F3" s="483"/>
      <c r="G3" s="484"/>
      <c r="H3" s="485"/>
      <c r="I3" s="485"/>
      <c r="J3" s="481"/>
      <c r="K3" s="481"/>
      <c r="L3" s="486"/>
      <c r="M3" s="487"/>
      <c r="N3" s="133"/>
      <c r="O3" s="480"/>
      <c r="P3" s="480"/>
      <c r="Q3" s="480"/>
    </row>
    <row r="4" spans="1:17">
      <c r="A4" s="174" t="s">
        <v>589</v>
      </c>
      <c r="B4" s="174" t="s">
        <v>1554</v>
      </c>
      <c r="C4" s="174" t="s">
        <v>1823</v>
      </c>
      <c r="D4" s="182">
        <v>75001279</v>
      </c>
      <c r="E4" s="174" t="s">
        <v>1824</v>
      </c>
      <c r="F4" s="183">
        <v>36448</v>
      </c>
      <c r="G4" s="178" t="s">
        <v>218</v>
      </c>
      <c r="H4" s="176">
        <v>45481</v>
      </c>
      <c r="I4" s="176"/>
      <c r="J4" s="177">
        <v>1500</v>
      </c>
      <c r="K4" s="178" t="s">
        <v>1590</v>
      </c>
      <c r="L4" s="178" t="s">
        <v>24</v>
      </c>
      <c r="M4" s="178" t="s">
        <v>111</v>
      </c>
      <c r="N4" s="184" t="s">
        <v>1557</v>
      </c>
      <c r="O4" s="184" t="s">
        <v>1442</v>
      </c>
      <c r="P4" s="185" t="s">
        <v>1825</v>
      </c>
      <c r="Q4" s="185"/>
    </row>
    <row r="5" spans="1:17">
      <c r="A5" s="316" t="s">
        <v>1826</v>
      </c>
      <c r="B5" s="316" t="s">
        <v>1827</v>
      </c>
      <c r="C5" s="316" t="s">
        <v>47</v>
      </c>
      <c r="D5" s="182">
        <v>41192835</v>
      </c>
      <c r="E5" s="174" t="s">
        <v>1828</v>
      </c>
      <c r="F5" s="183">
        <v>29902</v>
      </c>
      <c r="G5" s="178">
        <v>2</v>
      </c>
      <c r="H5" s="176">
        <v>45474</v>
      </c>
      <c r="I5" s="175"/>
      <c r="J5" s="179">
        <v>1900</v>
      </c>
      <c r="K5" s="178" t="s">
        <v>1590</v>
      </c>
      <c r="L5" s="178" t="s">
        <v>24</v>
      </c>
      <c r="M5" s="178" t="s">
        <v>98</v>
      </c>
      <c r="N5" s="184" t="s">
        <v>1829</v>
      </c>
      <c r="O5" s="184" t="s">
        <v>1442</v>
      </c>
      <c r="P5" s="217" t="s">
        <v>1830</v>
      </c>
      <c r="Q5" s="186" t="s">
        <v>1831</v>
      </c>
    </row>
    <row r="6" spans="1:17">
      <c r="A6" s="174" t="s">
        <v>252</v>
      </c>
      <c r="B6" s="174" t="s">
        <v>253</v>
      </c>
      <c r="C6" s="174" t="s">
        <v>1832</v>
      </c>
      <c r="D6" s="182">
        <v>73897476</v>
      </c>
      <c r="E6" s="174" t="s">
        <v>1115</v>
      </c>
      <c r="F6" s="183">
        <v>34260</v>
      </c>
      <c r="G6" s="178" t="s">
        <v>218</v>
      </c>
      <c r="H6" s="176">
        <v>45474</v>
      </c>
      <c r="I6" s="175"/>
      <c r="J6" s="179" t="s">
        <v>1833</v>
      </c>
      <c r="K6" s="178" t="s">
        <v>1590</v>
      </c>
      <c r="L6" s="178" t="s">
        <v>24</v>
      </c>
      <c r="M6" s="178" t="s">
        <v>111</v>
      </c>
      <c r="N6" s="184" t="s">
        <v>1834</v>
      </c>
      <c r="O6" s="184" t="s">
        <v>1461</v>
      </c>
      <c r="P6" s="218">
        <v>1.1057900023072301E+17</v>
      </c>
      <c r="Q6" s="175" t="s">
        <v>1835</v>
      </c>
    </row>
    <row r="7" spans="1:17">
      <c r="A7" s="174" t="s">
        <v>1054</v>
      </c>
      <c r="B7" s="174" t="s">
        <v>1055</v>
      </c>
      <c r="C7" s="174" t="s">
        <v>1190</v>
      </c>
      <c r="D7" s="182">
        <v>60971306</v>
      </c>
      <c r="E7" s="174" t="s">
        <v>1836</v>
      </c>
      <c r="F7" s="176">
        <v>35664</v>
      </c>
      <c r="G7" s="178" t="s">
        <v>218</v>
      </c>
      <c r="H7" s="176">
        <v>45474</v>
      </c>
      <c r="I7" s="175"/>
      <c r="J7" s="177" t="s">
        <v>1837</v>
      </c>
      <c r="K7" s="178" t="s">
        <v>1590</v>
      </c>
      <c r="L7" s="178" t="s">
        <v>24</v>
      </c>
      <c r="M7" s="178" t="s">
        <v>111</v>
      </c>
      <c r="N7" s="178" t="s">
        <v>1838</v>
      </c>
      <c r="O7" s="184" t="s">
        <v>1442</v>
      </c>
      <c r="P7" s="217" t="s">
        <v>1839</v>
      </c>
      <c r="Q7" s="186" t="s">
        <v>1840</v>
      </c>
    </row>
    <row r="8" spans="1:17">
      <c r="A8" s="174" t="s">
        <v>1063</v>
      </c>
      <c r="B8" s="174" t="s">
        <v>1064</v>
      </c>
      <c r="C8" s="174" t="s">
        <v>1841</v>
      </c>
      <c r="D8" s="178">
        <v>41343976</v>
      </c>
      <c r="E8" s="174" t="s">
        <v>1178</v>
      </c>
      <c r="F8" s="176">
        <v>30007</v>
      </c>
      <c r="G8" s="178">
        <v>2</v>
      </c>
      <c r="H8" s="176">
        <v>45491</v>
      </c>
      <c r="I8" s="175"/>
      <c r="J8" s="177" t="s">
        <v>1842</v>
      </c>
      <c r="K8" s="178" t="s">
        <v>1590</v>
      </c>
      <c r="L8" s="178" t="s">
        <v>24</v>
      </c>
      <c r="M8" s="178" t="s">
        <v>98</v>
      </c>
      <c r="N8" s="178" t="s">
        <v>1843</v>
      </c>
      <c r="O8" s="184" t="s">
        <v>1662</v>
      </c>
      <c r="P8" s="217" t="s">
        <v>1844</v>
      </c>
      <c r="Q8" s="186" t="s">
        <v>1845</v>
      </c>
    </row>
    <row r="9" spans="1:17">
      <c r="A9" s="156" t="s">
        <v>661</v>
      </c>
      <c r="B9" s="156" t="s">
        <v>1846</v>
      </c>
      <c r="C9" s="156" t="s">
        <v>1847</v>
      </c>
      <c r="D9" s="156"/>
      <c r="E9" s="156"/>
      <c r="F9" s="156"/>
      <c r="G9" s="156"/>
      <c r="H9" s="156"/>
      <c r="I9" s="156"/>
      <c r="J9" s="156" t="s">
        <v>1848</v>
      </c>
      <c r="K9" s="154" t="s">
        <v>1590</v>
      </c>
      <c r="L9" s="156"/>
      <c r="M9" s="156"/>
      <c r="N9" s="156"/>
      <c r="O9" s="156"/>
      <c r="P9" s="156"/>
      <c r="Q9" s="173"/>
    </row>
    <row r="10" spans="1:17">
      <c r="A10" s="156" t="s">
        <v>1804</v>
      </c>
      <c r="B10" s="156" t="s">
        <v>1849</v>
      </c>
      <c r="C10" s="156" t="s">
        <v>1606</v>
      </c>
      <c r="D10" s="154"/>
      <c r="E10" s="156"/>
      <c r="F10" s="156"/>
      <c r="G10" s="156"/>
      <c r="H10" s="156"/>
      <c r="I10" s="156"/>
      <c r="J10" s="156" t="s">
        <v>1850</v>
      </c>
      <c r="K10" s="154" t="s">
        <v>1590</v>
      </c>
      <c r="L10" s="156"/>
      <c r="M10" s="156"/>
      <c r="N10" s="156"/>
      <c r="O10" s="154"/>
      <c r="P10" s="161"/>
      <c r="Q10" s="160"/>
    </row>
    <row r="11" spans="1:17">
      <c r="A11" s="156" t="s">
        <v>1851</v>
      </c>
      <c r="B11" s="156" t="s">
        <v>1852</v>
      </c>
      <c r="C11" s="156" t="s">
        <v>1853</v>
      </c>
      <c r="D11" s="154"/>
      <c r="E11" s="156"/>
      <c r="F11" s="156"/>
      <c r="G11" s="156"/>
      <c r="H11" s="156"/>
      <c r="I11" s="156"/>
      <c r="J11" s="156" t="s">
        <v>1854</v>
      </c>
      <c r="K11" s="154" t="s">
        <v>1590</v>
      </c>
      <c r="L11" s="156"/>
      <c r="M11" s="156"/>
      <c r="N11" s="156"/>
      <c r="O11" s="154"/>
      <c r="P11" s="161"/>
      <c r="Q11" s="160"/>
    </row>
    <row r="12" spans="1:17">
      <c r="A12" s="156" t="s">
        <v>1855</v>
      </c>
      <c r="B12" s="156" t="s">
        <v>1856</v>
      </c>
      <c r="C12" s="156" t="s">
        <v>1190</v>
      </c>
      <c r="D12" s="154"/>
      <c r="E12" s="156"/>
      <c r="F12" s="156"/>
      <c r="G12" s="156"/>
      <c r="H12" s="156"/>
      <c r="I12" s="156"/>
      <c r="J12" s="156" t="s">
        <v>1857</v>
      </c>
      <c r="K12" s="154" t="s">
        <v>1590</v>
      </c>
      <c r="L12" s="156"/>
      <c r="M12" s="156"/>
      <c r="N12" s="156"/>
      <c r="O12" s="154"/>
      <c r="P12" s="161"/>
      <c r="Q12" s="160"/>
    </row>
    <row r="13" spans="1:17">
      <c r="A13" s="474" t="s">
        <v>1487</v>
      </c>
      <c r="B13" s="474"/>
      <c r="C13" s="474"/>
      <c r="E13" s="474" t="s">
        <v>1488</v>
      </c>
      <c r="F13" s="474"/>
      <c r="G13" s="474"/>
      <c r="H13" s="474"/>
    </row>
    <row r="14" spans="1:17">
      <c r="A14" s="77" t="s">
        <v>1489</v>
      </c>
      <c r="B14" s="77" t="s">
        <v>1490</v>
      </c>
      <c r="C14" s="77" t="s">
        <v>1491</v>
      </c>
      <c r="E14" s="77" t="s">
        <v>1492</v>
      </c>
      <c r="F14" s="77" t="s">
        <v>1493</v>
      </c>
      <c r="G14" s="442" t="s">
        <v>1494</v>
      </c>
      <c r="H14" s="444"/>
    </row>
    <row r="15" spans="1:17" ht="24" customHeight="1">
      <c r="A15" s="98" t="s">
        <v>1858</v>
      </c>
      <c r="B15" s="125">
        <v>45488</v>
      </c>
      <c r="C15" s="98" t="s">
        <v>205</v>
      </c>
      <c r="E15" s="98" t="s">
        <v>1859</v>
      </c>
      <c r="F15" s="216">
        <v>5000</v>
      </c>
      <c r="G15" s="491" t="s">
        <v>1860</v>
      </c>
      <c r="H15" s="492"/>
    </row>
    <row r="16" spans="1:17">
      <c r="A16" s="98"/>
      <c r="B16" s="125"/>
      <c r="C16" s="98"/>
      <c r="D16" s="98"/>
      <c r="E16" s="98"/>
      <c r="F16" s="125"/>
      <c r="G16" s="493"/>
      <c r="H16" s="494"/>
    </row>
    <row r="17" spans="1:9">
      <c r="A17" s="98" t="s">
        <v>1861</v>
      </c>
      <c r="B17" s="125">
        <v>45474</v>
      </c>
      <c r="C17" s="98" t="s">
        <v>205</v>
      </c>
    </row>
    <row r="20" spans="1:9">
      <c r="A20" s="479" t="s">
        <v>1613</v>
      </c>
      <c r="B20" s="479"/>
      <c r="C20" s="479"/>
      <c r="D20" s="479"/>
      <c r="G20" s="474" t="s">
        <v>1501</v>
      </c>
      <c r="H20" s="474"/>
      <c r="I20" s="474"/>
    </row>
    <row r="21" spans="1:9">
      <c r="A21" s="77" t="s">
        <v>1492</v>
      </c>
      <c r="B21" s="77" t="s">
        <v>1493</v>
      </c>
      <c r="C21" s="117" t="s">
        <v>1494</v>
      </c>
      <c r="D21" s="118"/>
      <c r="G21" s="77" t="s">
        <v>1492</v>
      </c>
      <c r="H21" s="77" t="s">
        <v>1493</v>
      </c>
      <c r="I21" s="77" t="s">
        <v>1494</v>
      </c>
    </row>
    <row r="22" spans="1:9" ht="31.5" customHeight="1">
      <c r="A22" s="100"/>
      <c r="B22" s="119"/>
      <c r="C22" s="475"/>
      <c r="D22" s="475"/>
      <c r="G22" s="98" t="s">
        <v>1862</v>
      </c>
      <c r="H22" s="98" t="s">
        <v>1863</v>
      </c>
      <c r="I22" s="100" t="s">
        <v>1864</v>
      </c>
    </row>
    <row r="23" spans="1:9">
      <c r="A23" s="100"/>
      <c r="B23" s="119"/>
      <c r="C23" s="475"/>
      <c r="D23" s="475"/>
      <c r="G23" s="98"/>
      <c r="H23" s="98"/>
      <c r="I23" s="100"/>
    </row>
    <row r="24" spans="1:9">
      <c r="A24" s="116"/>
      <c r="B24" s="119"/>
      <c r="C24" s="475"/>
      <c r="D24" s="475"/>
      <c r="G24" s="98"/>
      <c r="I24" s="100"/>
    </row>
    <row r="25" spans="1:9">
      <c r="A25" s="100"/>
      <c r="B25" s="119"/>
      <c r="C25" s="475"/>
      <c r="D25" s="475"/>
      <c r="G25" s="474"/>
      <c r="H25" s="474"/>
      <c r="I25" s="474"/>
    </row>
    <row r="26" spans="1:9" ht="21.75" customHeight="1">
      <c r="A26" s="100"/>
      <c r="B26" s="119"/>
      <c r="C26" s="475"/>
      <c r="D26" s="475"/>
      <c r="G26" s="77"/>
      <c r="H26" s="77"/>
      <c r="I26" s="77"/>
    </row>
    <row r="27" spans="1:9">
      <c r="A27" s="120"/>
      <c r="B27" s="119"/>
      <c r="C27" s="475"/>
      <c r="D27" s="475"/>
      <c r="G27" s="98"/>
      <c r="H27" s="98"/>
      <c r="I27" s="100"/>
    </row>
    <row r="28" spans="1:9">
      <c r="A28" s="100"/>
      <c r="B28" s="119"/>
      <c r="C28" s="488"/>
      <c r="D28" s="489"/>
    </row>
    <row r="29" spans="1:9">
      <c r="A29" s="116"/>
      <c r="B29" s="119"/>
      <c r="C29" s="488"/>
      <c r="D29" s="489"/>
    </row>
    <row r="30" spans="1:9">
      <c r="A30" s="100"/>
      <c r="B30" s="119"/>
      <c r="C30" s="488"/>
      <c r="D30" s="489"/>
    </row>
    <row r="31" spans="1:9" ht="15" customHeight="1">
      <c r="A31" s="100"/>
      <c r="B31" s="119"/>
      <c r="C31" s="488"/>
      <c r="D31" s="489"/>
    </row>
    <row r="32" spans="1:9" ht="24" customHeight="1">
      <c r="A32" s="116"/>
      <c r="B32" s="119"/>
      <c r="C32" s="488"/>
      <c r="D32" s="489"/>
    </row>
    <row r="33" spans="1:4">
      <c r="A33" s="100"/>
      <c r="B33" s="119"/>
      <c r="C33" s="488"/>
      <c r="D33" s="489"/>
    </row>
    <row r="34" spans="1:4">
      <c r="A34" s="100"/>
      <c r="B34" s="119"/>
      <c r="C34" s="488"/>
      <c r="D34" s="489"/>
    </row>
    <row r="35" spans="1:4">
      <c r="A35" s="116"/>
      <c r="B35" s="119"/>
      <c r="C35" s="488"/>
      <c r="D35" s="489"/>
    </row>
    <row r="36" spans="1:4">
      <c r="A36" s="100"/>
      <c r="B36" s="119"/>
      <c r="C36" s="488"/>
      <c r="D36" s="489"/>
    </row>
    <row r="37" spans="1:4">
      <c r="A37" s="100"/>
      <c r="B37" s="119"/>
      <c r="C37" s="488"/>
      <c r="D37" s="489"/>
    </row>
    <row r="38" spans="1:4">
      <c r="A38" s="116"/>
      <c r="B38" s="119"/>
      <c r="C38" s="488"/>
      <c r="D38" s="489"/>
    </row>
    <row r="39" spans="1:4">
      <c r="A39" s="100"/>
      <c r="B39" s="119"/>
      <c r="C39" s="488"/>
      <c r="D39" s="489"/>
    </row>
    <row r="40" spans="1:4">
      <c r="A40" s="120"/>
      <c r="B40" s="119"/>
      <c r="C40" s="488"/>
      <c r="D40" s="489"/>
    </row>
    <row r="41" spans="1:4">
      <c r="A41" s="120"/>
      <c r="B41" s="119"/>
      <c r="C41" s="488"/>
      <c r="D41" s="489"/>
    </row>
  </sheetData>
  <mergeCells count="45">
    <mergeCell ref="A1:Q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Q2:Q3"/>
    <mergeCell ref="P2:P3"/>
    <mergeCell ref="G16:H16"/>
    <mergeCell ref="J2:J3"/>
    <mergeCell ref="K2:K3"/>
    <mergeCell ref="L2:L3"/>
    <mergeCell ref="M2:M3"/>
    <mergeCell ref="A13:C13"/>
    <mergeCell ref="E13:H13"/>
    <mergeCell ref="G14:H14"/>
    <mergeCell ref="G15:H15"/>
    <mergeCell ref="O2:O3"/>
    <mergeCell ref="C31:D31"/>
    <mergeCell ref="A20:D20"/>
    <mergeCell ref="G20:I20"/>
    <mergeCell ref="C22:D22"/>
    <mergeCell ref="C23:D23"/>
    <mergeCell ref="C24:D24"/>
    <mergeCell ref="C25:D25"/>
    <mergeCell ref="G25:I25"/>
    <mergeCell ref="C26:D26"/>
    <mergeCell ref="C27:D27"/>
    <mergeCell ref="C28:D28"/>
    <mergeCell ref="C29:D29"/>
    <mergeCell ref="C30:D30"/>
    <mergeCell ref="C38:D38"/>
    <mergeCell ref="C39:D39"/>
    <mergeCell ref="C40:D40"/>
    <mergeCell ref="C41:D41"/>
    <mergeCell ref="C32:D32"/>
    <mergeCell ref="C33:D33"/>
    <mergeCell ref="C34:D34"/>
    <mergeCell ref="C35:D35"/>
    <mergeCell ref="C36:D36"/>
    <mergeCell ref="C37:D37"/>
  </mergeCells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FB16A-0B5F-4BBE-A9C4-1AB23863A145}">
  <dimension ref="A1:R52"/>
  <sheetViews>
    <sheetView zoomScale="90" zoomScaleNormal="9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20" sqref="A20:XFD20"/>
    </sheetView>
  </sheetViews>
  <sheetFormatPr baseColWidth="10" defaultColWidth="11.42578125" defaultRowHeight="15"/>
  <cols>
    <col min="1" max="1" width="17.85546875" customWidth="1"/>
    <col min="2" max="2" width="17.42578125" customWidth="1"/>
    <col min="3" max="3" width="34.7109375" bestFit="1" customWidth="1"/>
    <col min="4" max="4" width="17" customWidth="1"/>
    <col min="5" max="5" width="49" customWidth="1"/>
    <col min="7" max="7" width="19" customWidth="1"/>
    <col min="8" max="8" width="13.7109375" customWidth="1"/>
    <col min="9" max="10" width="24.7109375" customWidth="1"/>
    <col min="11" max="13" width="11.42578125" customWidth="1"/>
    <col min="14" max="14" width="11.42578125" style="29" customWidth="1"/>
    <col min="15" max="15" width="15.85546875" style="29" customWidth="1"/>
    <col min="16" max="16" width="11.42578125" customWidth="1"/>
    <col min="17" max="17" width="23.28515625" style="29" bestFit="1" customWidth="1"/>
    <col min="18" max="18" width="33.42578125" customWidth="1"/>
  </cols>
  <sheetData>
    <row r="1" spans="1:18" ht="18.75">
      <c r="A1" s="462" t="s">
        <v>1429</v>
      </c>
      <c r="B1" s="462"/>
      <c r="C1" s="462"/>
      <c r="D1" s="462"/>
      <c r="E1" s="462"/>
      <c r="F1" s="462"/>
      <c r="G1" s="462"/>
      <c r="H1" s="462"/>
      <c r="I1" s="462"/>
      <c r="J1" s="462"/>
      <c r="K1" s="462"/>
      <c r="L1" s="462"/>
      <c r="M1" s="462"/>
      <c r="N1" s="462"/>
      <c r="O1" s="462"/>
      <c r="P1" s="462"/>
      <c r="Q1" s="462"/>
      <c r="R1" s="462"/>
    </row>
    <row r="2" spans="1:18">
      <c r="A2" s="463" t="s">
        <v>8</v>
      </c>
      <c r="B2" s="463" t="s">
        <v>9</v>
      </c>
      <c r="C2" s="463" t="s">
        <v>10</v>
      </c>
      <c r="D2" s="465" t="s">
        <v>13</v>
      </c>
      <c r="E2" s="466" t="s">
        <v>3</v>
      </c>
      <c r="F2" s="468" t="s">
        <v>14</v>
      </c>
      <c r="G2" s="469" t="s">
        <v>18</v>
      </c>
      <c r="H2" s="470" t="s">
        <v>25</v>
      </c>
      <c r="I2" s="470" t="s">
        <v>1430</v>
      </c>
      <c r="J2" s="242"/>
      <c r="K2" s="471" t="s">
        <v>1431</v>
      </c>
      <c r="L2" s="471" t="s">
        <v>1432</v>
      </c>
      <c r="M2" s="472" t="s">
        <v>1760</v>
      </c>
      <c r="N2" s="472" t="s">
        <v>1761</v>
      </c>
      <c r="O2" s="45" t="s">
        <v>1433</v>
      </c>
      <c r="P2" s="460" t="s">
        <v>1434</v>
      </c>
      <c r="Q2" s="460" t="s">
        <v>1435</v>
      </c>
      <c r="R2" s="460" t="s">
        <v>1436</v>
      </c>
    </row>
    <row r="3" spans="1:18">
      <c r="A3" s="481"/>
      <c r="B3" s="481"/>
      <c r="C3" s="481"/>
      <c r="D3" s="466"/>
      <c r="E3" s="482"/>
      <c r="F3" s="483"/>
      <c r="G3" s="484"/>
      <c r="H3" s="485"/>
      <c r="I3" s="485"/>
      <c r="J3" s="243"/>
      <c r="K3" s="481"/>
      <c r="L3" s="481"/>
      <c r="M3" s="486"/>
      <c r="N3" s="487"/>
      <c r="O3" s="133"/>
      <c r="P3" s="480"/>
      <c r="Q3" s="480"/>
      <c r="R3" s="480"/>
    </row>
    <row r="4" spans="1:18">
      <c r="A4" s="156" t="s">
        <v>304</v>
      </c>
      <c r="B4" s="156" t="s">
        <v>305</v>
      </c>
      <c r="C4" s="156" t="s">
        <v>306</v>
      </c>
      <c r="D4" s="235">
        <v>47084643</v>
      </c>
      <c r="E4" s="156"/>
      <c r="F4" s="157"/>
      <c r="G4" s="154"/>
      <c r="H4" s="158"/>
      <c r="I4" s="158">
        <v>45505</v>
      </c>
      <c r="J4" s="158"/>
      <c r="K4" s="159">
        <v>2500</v>
      </c>
      <c r="L4" s="154" t="s">
        <v>1590</v>
      </c>
      <c r="M4" s="154"/>
      <c r="N4" s="154"/>
      <c r="O4" s="155"/>
      <c r="P4" s="155"/>
      <c r="Q4" s="160"/>
      <c r="R4" s="160"/>
    </row>
    <row r="5" spans="1:18">
      <c r="A5" s="156" t="s">
        <v>581</v>
      </c>
      <c r="B5" s="156" t="s">
        <v>1865</v>
      </c>
      <c r="C5" s="156" t="s">
        <v>583</v>
      </c>
      <c r="D5" s="235">
        <v>3626584</v>
      </c>
      <c r="E5" s="156"/>
      <c r="F5" s="157"/>
      <c r="G5" s="154"/>
      <c r="H5" s="158"/>
      <c r="I5" s="158">
        <v>45505</v>
      </c>
      <c r="J5" s="158"/>
      <c r="K5" s="236">
        <v>2100</v>
      </c>
      <c r="L5" s="154" t="s">
        <v>1590</v>
      </c>
      <c r="M5" s="154"/>
      <c r="N5" s="154"/>
      <c r="O5" s="155"/>
      <c r="P5" s="155"/>
      <c r="Q5" s="245"/>
      <c r="R5" s="173"/>
    </row>
    <row r="6" spans="1:18">
      <c r="A6" s="156" t="s">
        <v>1866</v>
      </c>
      <c r="B6" s="156" t="s">
        <v>1019</v>
      </c>
      <c r="C6" s="156" t="s">
        <v>1669</v>
      </c>
      <c r="D6" s="235">
        <v>48425267</v>
      </c>
      <c r="E6" s="156"/>
      <c r="F6" s="157"/>
      <c r="G6" s="154"/>
      <c r="H6" s="158"/>
      <c r="I6" s="158">
        <v>45505</v>
      </c>
      <c r="J6" s="158"/>
      <c r="K6" s="236">
        <v>2000</v>
      </c>
      <c r="L6" s="154" t="s">
        <v>1590</v>
      </c>
      <c r="M6" s="154"/>
      <c r="N6" s="154"/>
      <c r="O6" s="155"/>
      <c r="P6" s="155"/>
      <c r="Q6" s="245"/>
      <c r="R6" s="173"/>
    </row>
    <row r="7" spans="1:18">
      <c r="A7" s="156" t="s">
        <v>954</v>
      </c>
      <c r="B7" s="156" t="s">
        <v>955</v>
      </c>
      <c r="C7" s="156" t="s">
        <v>1674</v>
      </c>
      <c r="D7" s="235">
        <v>72736698</v>
      </c>
      <c r="E7" s="156"/>
      <c r="F7" s="157"/>
      <c r="G7" s="154"/>
      <c r="H7" s="158"/>
      <c r="I7" s="158">
        <v>45505</v>
      </c>
      <c r="J7" s="158"/>
      <c r="K7" s="236" t="s">
        <v>1867</v>
      </c>
      <c r="L7" s="154" t="s">
        <v>1590</v>
      </c>
      <c r="M7" s="154"/>
      <c r="N7" s="154"/>
      <c r="O7" s="155"/>
      <c r="P7" s="155"/>
      <c r="Q7" s="245"/>
      <c r="R7" s="173"/>
    </row>
    <row r="8" spans="1:18">
      <c r="A8" s="156" t="s">
        <v>323</v>
      </c>
      <c r="B8" s="156" t="s">
        <v>324</v>
      </c>
      <c r="C8" s="156" t="s">
        <v>1210</v>
      </c>
      <c r="D8" s="235">
        <v>72809515</v>
      </c>
      <c r="E8" s="156"/>
      <c r="F8" s="157"/>
      <c r="G8" s="154"/>
      <c r="H8" s="158"/>
      <c r="I8" s="158">
        <v>45505</v>
      </c>
      <c r="J8" s="158"/>
      <c r="K8" s="236">
        <v>2500</v>
      </c>
      <c r="L8" s="154" t="s">
        <v>1590</v>
      </c>
      <c r="M8" s="154"/>
      <c r="N8" s="154"/>
      <c r="O8" s="155"/>
      <c r="P8" s="155"/>
      <c r="Q8" s="245"/>
      <c r="R8" s="173"/>
    </row>
    <row r="9" spans="1:18" s="144" customFormat="1">
      <c r="A9" s="156" t="s">
        <v>1729</v>
      </c>
      <c r="B9" s="156" t="s">
        <v>1730</v>
      </c>
      <c r="C9" s="156" t="s">
        <v>1868</v>
      </c>
      <c r="D9" s="154">
        <v>45805956</v>
      </c>
      <c r="E9" s="156" t="s">
        <v>1869</v>
      </c>
      <c r="F9" s="158"/>
      <c r="G9" s="154"/>
      <c r="H9" s="158"/>
      <c r="I9" s="156"/>
      <c r="J9" s="156"/>
      <c r="K9" s="159"/>
      <c r="L9" s="154"/>
      <c r="M9" s="156"/>
      <c r="N9" s="154"/>
      <c r="O9" s="154"/>
      <c r="P9" s="245" t="s">
        <v>1704</v>
      </c>
      <c r="Q9" s="246" t="s">
        <v>1870</v>
      </c>
      <c r="R9" s="247" t="s">
        <v>1871</v>
      </c>
    </row>
    <row r="10" spans="1:18" s="144" customFormat="1">
      <c r="A10" s="156" t="s">
        <v>1583</v>
      </c>
      <c r="B10" s="156" t="s">
        <v>1872</v>
      </c>
      <c r="C10" s="156" t="s">
        <v>47</v>
      </c>
      <c r="D10" s="235"/>
      <c r="E10" s="156"/>
      <c r="F10" s="158"/>
      <c r="G10" s="154"/>
      <c r="H10" s="158"/>
      <c r="I10" s="156"/>
      <c r="J10" s="156"/>
      <c r="K10" s="159" t="s">
        <v>1873</v>
      </c>
      <c r="L10" s="154" t="s">
        <v>1590</v>
      </c>
      <c r="M10" s="156"/>
      <c r="N10" s="154"/>
      <c r="O10" s="154"/>
      <c r="P10" s="245"/>
      <c r="Q10" s="246"/>
      <c r="R10" s="247"/>
    </row>
    <row r="11" spans="1:18">
      <c r="A11" s="316" t="s">
        <v>1082</v>
      </c>
      <c r="B11" s="316" t="s">
        <v>1083</v>
      </c>
      <c r="C11" s="316" t="s">
        <v>1145</v>
      </c>
      <c r="D11" s="182">
        <v>47167412</v>
      </c>
      <c r="E11" s="174" t="s">
        <v>1146</v>
      </c>
      <c r="F11" s="176">
        <v>32808</v>
      </c>
      <c r="G11" s="178">
        <v>1</v>
      </c>
      <c r="H11" s="176">
        <v>45505</v>
      </c>
      <c r="I11" s="176"/>
      <c r="J11" s="176"/>
      <c r="K11" s="177">
        <v>1800</v>
      </c>
      <c r="L11" s="178" t="s">
        <v>1590</v>
      </c>
      <c r="M11" s="178" t="s">
        <v>69</v>
      </c>
      <c r="N11" s="178"/>
      <c r="O11" s="178"/>
      <c r="P11" s="205" t="s">
        <v>1442</v>
      </c>
      <c r="Q11" s="248" t="s">
        <v>1700</v>
      </c>
      <c r="R11" s="248"/>
    </row>
    <row r="12" spans="1:18">
      <c r="A12" s="166" t="s">
        <v>1085</v>
      </c>
      <c r="B12" s="166" t="s">
        <v>1086</v>
      </c>
      <c r="C12" s="166" t="s">
        <v>1190</v>
      </c>
      <c r="D12" s="178">
        <v>71224242</v>
      </c>
      <c r="E12" s="174" t="s">
        <v>1181</v>
      </c>
      <c r="F12" s="176">
        <v>36294</v>
      </c>
      <c r="G12" s="178" t="s">
        <v>218</v>
      </c>
      <c r="H12" s="176">
        <v>45505</v>
      </c>
      <c r="I12" s="176"/>
      <c r="J12" s="176"/>
      <c r="K12" s="177">
        <v>1800</v>
      </c>
      <c r="L12" s="178" t="s">
        <v>1590</v>
      </c>
      <c r="M12" s="178" t="s">
        <v>24</v>
      </c>
      <c r="N12" s="178" t="s">
        <v>111</v>
      </c>
      <c r="O12" s="178" t="s">
        <v>1874</v>
      </c>
      <c r="P12" s="205" t="s">
        <v>1442</v>
      </c>
      <c r="Q12" s="251" t="s">
        <v>1875</v>
      </c>
      <c r="R12" s="251"/>
    </row>
    <row r="13" spans="1:18">
      <c r="A13" s="166" t="s">
        <v>1091</v>
      </c>
      <c r="B13" s="166" t="s">
        <v>1092</v>
      </c>
      <c r="C13" s="166" t="s">
        <v>1150</v>
      </c>
      <c r="D13" s="178">
        <v>72566924</v>
      </c>
      <c r="E13" s="174" t="s">
        <v>1151</v>
      </c>
      <c r="F13" s="176">
        <v>34362</v>
      </c>
      <c r="G13" s="178" t="s">
        <v>218</v>
      </c>
      <c r="H13" s="176">
        <v>45509</v>
      </c>
      <c r="I13" s="174">
        <v>27</v>
      </c>
      <c r="J13" s="174">
        <f>4000/30*27</f>
        <v>3600.0000000000005</v>
      </c>
      <c r="K13" s="233" t="s">
        <v>1876</v>
      </c>
      <c r="L13" s="178" t="s">
        <v>1590</v>
      </c>
      <c r="M13" s="178" t="s">
        <v>24</v>
      </c>
      <c r="N13" s="178" t="s">
        <v>85</v>
      </c>
      <c r="O13" s="178" t="s">
        <v>1877</v>
      </c>
      <c r="P13" s="205" t="s">
        <v>1442</v>
      </c>
      <c r="Q13" s="249" t="s">
        <v>1878</v>
      </c>
      <c r="R13" s="249"/>
    </row>
    <row r="14" spans="1:18">
      <c r="A14" s="166" t="s">
        <v>1097</v>
      </c>
      <c r="B14" s="166" t="s">
        <v>1098</v>
      </c>
      <c r="C14" s="166" t="s">
        <v>1190</v>
      </c>
      <c r="D14" s="178">
        <v>47579101</v>
      </c>
      <c r="E14" s="174" t="s">
        <v>1191</v>
      </c>
      <c r="F14" s="176">
        <v>33872</v>
      </c>
      <c r="G14" s="178" t="s">
        <v>218</v>
      </c>
      <c r="H14" s="176">
        <v>45513</v>
      </c>
      <c r="I14" s="174">
        <v>23</v>
      </c>
      <c r="J14" s="174">
        <f>3000/30*23</f>
        <v>2300</v>
      </c>
      <c r="K14" s="177">
        <v>3000</v>
      </c>
      <c r="L14" s="178" t="s">
        <v>1590</v>
      </c>
      <c r="M14" s="178" t="s">
        <v>24</v>
      </c>
      <c r="N14" s="178" t="s">
        <v>85</v>
      </c>
      <c r="O14" s="178" t="s">
        <v>1879</v>
      </c>
      <c r="P14" s="205" t="s">
        <v>1461</v>
      </c>
      <c r="Q14" s="249" t="s">
        <v>1880</v>
      </c>
      <c r="R14" s="249" t="s">
        <v>1881</v>
      </c>
    </row>
    <row r="15" spans="1:18">
      <c r="A15" s="166" t="s">
        <v>1100</v>
      </c>
      <c r="B15" s="166" t="s">
        <v>1101</v>
      </c>
      <c r="C15" s="166" t="s">
        <v>1195</v>
      </c>
      <c r="D15" s="178">
        <v>76594746</v>
      </c>
      <c r="E15" s="174" t="s">
        <v>1196</v>
      </c>
      <c r="F15" s="176">
        <v>36550</v>
      </c>
      <c r="G15" s="178" t="s">
        <v>218</v>
      </c>
      <c r="H15" s="176">
        <v>45516</v>
      </c>
      <c r="I15" s="174">
        <v>20</v>
      </c>
      <c r="J15" s="174">
        <f>1500/30*20</f>
        <v>1000</v>
      </c>
      <c r="K15" s="177">
        <v>1500</v>
      </c>
      <c r="L15" s="178" t="s">
        <v>1590</v>
      </c>
      <c r="M15" s="178" t="s">
        <v>24</v>
      </c>
      <c r="N15" s="178" t="s">
        <v>85</v>
      </c>
      <c r="O15" s="178" t="s">
        <v>1882</v>
      </c>
      <c r="P15" s="205" t="s">
        <v>1442</v>
      </c>
      <c r="Q15" s="249" t="s">
        <v>1883</v>
      </c>
      <c r="R15" s="249"/>
    </row>
    <row r="16" spans="1:18">
      <c r="A16" s="166" t="s">
        <v>1088</v>
      </c>
      <c r="B16" s="166" t="s">
        <v>1089</v>
      </c>
      <c r="C16" s="166" t="s">
        <v>1674</v>
      </c>
      <c r="D16" s="178">
        <v>47402706</v>
      </c>
      <c r="E16" s="174" t="s">
        <v>1142</v>
      </c>
      <c r="F16" s="176">
        <v>33926</v>
      </c>
      <c r="G16" s="178">
        <v>2</v>
      </c>
      <c r="H16" s="176">
        <v>45516</v>
      </c>
      <c r="I16" s="174">
        <v>20</v>
      </c>
      <c r="J16" s="175">
        <f>2000/30*20</f>
        <v>1333.3333333333335</v>
      </c>
      <c r="K16" s="179" t="s">
        <v>1867</v>
      </c>
      <c r="L16" s="178" t="s">
        <v>1590</v>
      </c>
      <c r="M16" s="178" t="s">
        <v>24</v>
      </c>
      <c r="N16" s="178" t="s">
        <v>120</v>
      </c>
      <c r="O16" s="178" t="s">
        <v>1884</v>
      </c>
      <c r="P16" s="205" t="s">
        <v>1704</v>
      </c>
      <c r="Q16" s="251" t="s">
        <v>1885</v>
      </c>
      <c r="R16" s="251" t="s">
        <v>1886</v>
      </c>
    </row>
    <row r="17" spans="1:18">
      <c r="A17" s="166" t="s">
        <v>1094</v>
      </c>
      <c r="B17" s="166" t="s">
        <v>1095</v>
      </c>
      <c r="C17" s="166" t="s">
        <v>1154</v>
      </c>
      <c r="D17" s="178">
        <v>73122487</v>
      </c>
      <c r="E17" s="174" t="s">
        <v>1155</v>
      </c>
      <c r="F17" s="234">
        <v>34833</v>
      </c>
      <c r="G17" s="178"/>
      <c r="H17" s="176">
        <v>45518</v>
      </c>
      <c r="I17" s="174">
        <v>18</v>
      </c>
      <c r="J17" s="174">
        <f>2800/30*18</f>
        <v>1680</v>
      </c>
      <c r="K17" s="233" t="s">
        <v>1887</v>
      </c>
      <c r="L17" s="178" t="s">
        <v>1590</v>
      </c>
      <c r="M17" s="178" t="s">
        <v>24</v>
      </c>
      <c r="N17" s="178" t="s">
        <v>85</v>
      </c>
      <c r="O17" s="178" t="s">
        <v>1888</v>
      </c>
      <c r="P17" s="205" t="s">
        <v>1442</v>
      </c>
      <c r="Q17" s="249" t="s">
        <v>1889</v>
      </c>
      <c r="R17" s="249"/>
    </row>
    <row r="18" spans="1:18">
      <c r="A18" s="166" t="s">
        <v>1076</v>
      </c>
      <c r="B18" s="166" t="s">
        <v>1077</v>
      </c>
      <c r="C18" s="166" t="s">
        <v>47</v>
      </c>
      <c r="D18" s="182">
        <v>78198590</v>
      </c>
      <c r="E18" s="174" t="s">
        <v>1149</v>
      </c>
      <c r="F18" s="176">
        <v>36597</v>
      </c>
      <c r="G18" s="178" t="s">
        <v>218</v>
      </c>
      <c r="H18" s="176">
        <v>45519</v>
      </c>
      <c r="I18" s="175">
        <v>17</v>
      </c>
      <c r="J18" s="175">
        <f>1700/30*17</f>
        <v>963.33333333333326</v>
      </c>
      <c r="K18" s="177">
        <v>1700</v>
      </c>
      <c r="L18" s="178" t="s">
        <v>1590</v>
      </c>
      <c r="M18" s="178" t="s">
        <v>24</v>
      </c>
      <c r="N18" s="178" t="s">
        <v>111</v>
      </c>
      <c r="O18" s="178" t="s">
        <v>1890</v>
      </c>
      <c r="P18" s="205" t="s">
        <v>1442</v>
      </c>
      <c r="Q18" s="248" t="s">
        <v>1891</v>
      </c>
      <c r="R18" s="248"/>
    </row>
    <row r="19" spans="1:18">
      <c r="A19" s="166" t="s">
        <v>1079</v>
      </c>
      <c r="B19" s="166" t="s">
        <v>1080</v>
      </c>
      <c r="C19" s="166" t="s">
        <v>47</v>
      </c>
      <c r="D19" s="182">
        <v>72903347</v>
      </c>
      <c r="E19" s="174" t="s">
        <v>1200</v>
      </c>
      <c r="F19" s="176">
        <v>34245</v>
      </c>
      <c r="G19" s="178">
        <v>3</v>
      </c>
      <c r="H19" s="176">
        <v>45519</v>
      </c>
      <c r="I19" s="175">
        <v>17</v>
      </c>
      <c r="J19" s="175">
        <f>1700/30*17</f>
        <v>963.33333333333326</v>
      </c>
      <c r="K19" s="177">
        <v>1700</v>
      </c>
      <c r="L19" s="178" t="s">
        <v>1590</v>
      </c>
      <c r="M19" s="178" t="s">
        <v>24</v>
      </c>
      <c r="N19" s="178" t="s">
        <v>111</v>
      </c>
      <c r="O19" s="178" t="s">
        <v>1892</v>
      </c>
      <c r="P19" s="205" t="s">
        <v>1442</v>
      </c>
      <c r="Q19" s="248" t="s">
        <v>1893</v>
      </c>
      <c r="R19" s="248"/>
    </row>
    <row r="20" spans="1:18" s="218" customFormat="1">
      <c r="A20" s="166" t="s">
        <v>1894</v>
      </c>
      <c r="B20" s="166" t="s">
        <v>1167</v>
      </c>
      <c r="C20" s="166" t="s">
        <v>873</v>
      </c>
      <c r="D20" s="178">
        <v>73005538</v>
      </c>
      <c r="E20" s="174" t="s">
        <v>1895</v>
      </c>
      <c r="F20" s="176">
        <v>36780</v>
      </c>
      <c r="G20" s="178" t="s">
        <v>218</v>
      </c>
      <c r="H20" s="176">
        <v>45523</v>
      </c>
      <c r="I20" s="174">
        <v>13</v>
      </c>
      <c r="J20" s="174">
        <f>1300/30*13</f>
        <v>563.33333333333337</v>
      </c>
      <c r="K20" s="177">
        <v>1300</v>
      </c>
      <c r="L20" s="178" t="s">
        <v>1590</v>
      </c>
      <c r="M20" s="178" t="s">
        <v>24</v>
      </c>
      <c r="N20" s="178" t="s">
        <v>111</v>
      </c>
      <c r="O20" s="178" t="s">
        <v>1896</v>
      </c>
      <c r="P20" s="205" t="s">
        <v>1442</v>
      </c>
      <c r="Q20" s="249" t="s">
        <v>1897</v>
      </c>
      <c r="R20" s="249"/>
    </row>
    <row r="21" spans="1:18" s="218" customFormat="1">
      <c r="A21" s="166" t="s">
        <v>1898</v>
      </c>
      <c r="B21" s="166" t="s">
        <v>1899</v>
      </c>
      <c r="C21" s="166" t="s">
        <v>1900</v>
      </c>
      <c r="D21" s="178">
        <v>75265169</v>
      </c>
      <c r="E21" s="174" t="s">
        <v>1901</v>
      </c>
      <c r="F21" s="176">
        <v>38313</v>
      </c>
      <c r="G21" s="178" t="s">
        <v>218</v>
      </c>
      <c r="H21" s="176">
        <v>45524</v>
      </c>
      <c r="I21" s="174">
        <v>12</v>
      </c>
      <c r="J21" s="174">
        <f>1025/30*12</f>
        <v>410</v>
      </c>
      <c r="K21" s="177">
        <v>1025</v>
      </c>
      <c r="L21" s="178" t="s">
        <v>1590</v>
      </c>
      <c r="M21" s="174"/>
      <c r="N21" s="178" t="s">
        <v>1176</v>
      </c>
      <c r="O21" s="178"/>
      <c r="P21" s="205" t="s">
        <v>1442</v>
      </c>
      <c r="Q21" s="249" t="s">
        <v>1902</v>
      </c>
      <c r="R21" s="250"/>
    </row>
    <row r="23" spans="1:18">
      <c r="A23" s="474" t="s">
        <v>1487</v>
      </c>
      <c r="B23" s="474"/>
      <c r="C23" s="474"/>
      <c r="I23" s="474" t="s">
        <v>1488</v>
      </c>
      <c r="J23" s="474"/>
      <c r="K23" s="474"/>
      <c r="L23" s="474"/>
    </row>
    <row r="24" spans="1:18">
      <c r="A24" s="77" t="s">
        <v>1489</v>
      </c>
      <c r="B24" s="77" t="s">
        <v>1490</v>
      </c>
      <c r="C24" s="77" t="s">
        <v>1491</v>
      </c>
      <c r="D24" s="77" t="s">
        <v>1903</v>
      </c>
      <c r="I24" s="77" t="s">
        <v>1492</v>
      </c>
      <c r="J24" s="77" t="s">
        <v>1493</v>
      </c>
      <c r="K24" s="442" t="s">
        <v>1494</v>
      </c>
      <c r="L24" s="444"/>
    </row>
    <row r="25" spans="1:18" ht="40.5" customHeight="1">
      <c r="A25" s="98" t="s">
        <v>1904</v>
      </c>
      <c r="B25" s="125">
        <v>45530</v>
      </c>
      <c r="C25" s="98" t="s">
        <v>1905</v>
      </c>
      <c r="D25" s="98" t="s">
        <v>550</v>
      </c>
      <c r="I25" s="98" t="s">
        <v>1906</v>
      </c>
      <c r="J25" s="216">
        <v>1500</v>
      </c>
      <c r="K25" s="491" t="s">
        <v>1907</v>
      </c>
      <c r="L25" s="492"/>
    </row>
    <row r="26" spans="1:18">
      <c r="A26" s="98" t="s">
        <v>1908</v>
      </c>
      <c r="B26" s="125">
        <v>45526</v>
      </c>
      <c r="C26" s="98" t="s">
        <v>1905</v>
      </c>
      <c r="D26" s="98" t="s">
        <v>550</v>
      </c>
      <c r="I26" s="98"/>
      <c r="J26" s="125"/>
      <c r="K26" s="493"/>
      <c r="L26" s="494"/>
    </row>
    <row r="27" spans="1:18">
      <c r="A27" s="98" t="s">
        <v>1624</v>
      </c>
      <c r="B27" s="273">
        <v>45535</v>
      </c>
      <c r="C27" s="98" t="s">
        <v>1286</v>
      </c>
      <c r="D27" s="98" t="s">
        <v>1590</v>
      </c>
    </row>
    <row r="28" spans="1:18">
      <c r="A28" s="98" t="s">
        <v>1909</v>
      </c>
      <c r="B28" s="273">
        <v>45535</v>
      </c>
      <c r="C28" s="98" t="s">
        <v>1500</v>
      </c>
      <c r="D28" s="98" t="s">
        <v>1590</v>
      </c>
    </row>
    <row r="29" spans="1:18">
      <c r="A29" s="98"/>
    </row>
    <row r="30" spans="1:18">
      <c r="A30" s="479" t="s">
        <v>1613</v>
      </c>
      <c r="B30" s="479"/>
      <c r="C30" s="479"/>
      <c r="D30" s="479"/>
      <c r="G30" s="474" t="s">
        <v>1501</v>
      </c>
      <c r="H30" s="474"/>
      <c r="I30" s="474"/>
      <c r="J30" s="241"/>
    </row>
    <row r="31" spans="1:18">
      <c r="A31" s="77" t="s">
        <v>1492</v>
      </c>
      <c r="B31" s="77" t="s">
        <v>1493</v>
      </c>
      <c r="C31" s="117" t="s">
        <v>1494</v>
      </c>
      <c r="D31" s="118"/>
      <c r="G31" s="77" t="s">
        <v>1492</v>
      </c>
      <c r="H31" s="77" t="s">
        <v>1493</v>
      </c>
      <c r="I31" s="77" t="s">
        <v>1494</v>
      </c>
      <c r="J31" s="118"/>
    </row>
    <row r="32" spans="1:18" ht="25.5" customHeight="1">
      <c r="A32" s="100"/>
      <c r="B32" s="240"/>
      <c r="C32" s="475"/>
      <c r="D32" s="475"/>
      <c r="G32" s="98" t="s">
        <v>1910</v>
      </c>
      <c r="H32" s="276">
        <v>30</v>
      </c>
      <c r="I32" s="100" t="s">
        <v>1911</v>
      </c>
      <c r="J32" s="277"/>
    </row>
    <row r="33" spans="1:10">
      <c r="A33" s="100"/>
      <c r="B33" s="240"/>
      <c r="C33" s="475"/>
      <c r="D33" s="475"/>
      <c r="G33" s="98" t="s">
        <v>1910</v>
      </c>
      <c r="H33" s="276">
        <v>30</v>
      </c>
      <c r="I33" s="278" t="s">
        <v>1912</v>
      </c>
      <c r="J33" s="279"/>
    </row>
    <row r="34" spans="1:10">
      <c r="A34" s="100"/>
      <c r="B34" s="240"/>
      <c r="C34" s="475"/>
      <c r="D34" s="475"/>
      <c r="G34" s="98" t="s">
        <v>1913</v>
      </c>
      <c r="H34" s="280">
        <v>6.5</v>
      </c>
      <c r="I34" s="278" t="s">
        <v>1914</v>
      </c>
      <c r="J34" s="279"/>
    </row>
    <row r="35" spans="1:10">
      <c r="A35" s="116"/>
      <c r="B35" s="240"/>
      <c r="C35" s="475"/>
      <c r="D35" s="475"/>
      <c r="G35" s="98" t="s">
        <v>1915</v>
      </c>
      <c r="H35" s="281">
        <v>40</v>
      </c>
      <c r="I35" s="278" t="s">
        <v>1916</v>
      </c>
      <c r="J35" s="279"/>
    </row>
    <row r="36" spans="1:10">
      <c r="A36" s="100"/>
      <c r="B36" s="240"/>
      <c r="C36" s="475"/>
      <c r="D36" s="475"/>
      <c r="G36" s="284" t="s">
        <v>1917</v>
      </c>
      <c r="H36" s="284">
        <v>72.22</v>
      </c>
      <c r="I36" s="285" t="s">
        <v>1918</v>
      </c>
      <c r="J36" s="279"/>
    </row>
    <row r="37" spans="1:10" ht="21.75" customHeight="1">
      <c r="A37" s="100"/>
      <c r="B37" s="240"/>
      <c r="C37" s="475"/>
      <c r="D37" s="475"/>
      <c r="G37" s="284" t="s">
        <v>1919</v>
      </c>
      <c r="H37" s="284">
        <v>136.25</v>
      </c>
      <c r="I37" s="285" t="s">
        <v>1920</v>
      </c>
      <c r="J37" s="279"/>
    </row>
    <row r="38" spans="1:10">
      <c r="A38" s="120"/>
      <c r="B38" s="240"/>
      <c r="C38" s="475"/>
      <c r="D38" s="475"/>
      <c r="G38" s="98"/>
      <c r="H38" s="98"/>
      <c r="I38" s="278"/>
      <c r="J38" s="279"/>
    </row>
    <row r="39" spans="1:10">
      <c r="A39" s="100"/>
      <c r="B39" s="240"/>
      <c r="C39" s="488"/>
      <c r="D39" s="489"/>
    </row>
    <row r="40" spans="1:10">
      <c r="A40" s="116"/>
      <c r="B40" s="240"/>
      <c r="C40" s="488"/>
      <c r="D40" s="489"/>
    </row>
    <row r="41" spans="1:10">
      <c r="A41" s="100"/>
      <c r="B41" s="240"/>
      <c r="C41" s="488"/>
      <c r="D41" s="489"/>
    </row>
    <row r="42" spans="1:10" ht="15" customHeight="1">
      <c r="A42" s="100"/>
      <c r="B42" s="240"/>
      <c r="C42" s="488"/>
      <c r="D42" s="489"/>
    </row>
    <row r="43" spans="1:10" ht="24" customHeight="1">
      <c r="A43" s="116"/>
      <c r="B43" s="240"/>
      <c r="C43" s="488"/>
      <c r="D43" s="489"/>
    </row>
    <row r="44" spans="1:10">
      <c r="A44" s="100"/>
      <c r="B44" s="240"/>
      <c r="C44" s="488"/>
      <c r="D44" s="489"/>
    </row>
    <row r="45" spans="1:10">
      <c r="A45" s="100"/>
      <c r="B45" s="240"/>
      <c r="C45" s="488"/>
      <c r="D45" s="489"/>
    </row>
    <row r="46" spans="1:10">
      <c r="A46" s="116"/>
      <c r="B46" s="240"/>
      <c r="C46" s="488"/>
      <c r="D46" s="489"/>
    </row>
    <row r="47" spans="1:10">
      <c r="A47" s="100"/>
      <c r="B47" s="240"/>
      <c r="C47" s="488"/>
      <c r="D47" s="489"/>
    </row>
    <row r="48" spans="1:10">
      <c r="A48" s="100"/>
      <c r="B48" s="240"/>
      <c r="C48" s="488"/>
      <c r="D48" s="489"/>
    </row>
    <row r="49" spans="1:4">
      <c r="A49" s="116"/>
      <c r="B49" s="240"/>
      <c r="C49" s="488"/>
      <c r="D49" s="489"/>
    </row>
    <row r="50" spans="1:4">
      <c r="A50" s="100"/>
      <c r="B50" s="240"/>
      <c r="C50" s="488"/>
      <c r="D50" s="489"/>
    </row>
    <row r="51" spans="1:4">
      <c r="A51" s="120"/>
      <c r="B51" s="240"/>
      <c r="C51" s="488"/>
      <c r="D51" s="489"/>
    </row>
    <row r="52" spans="1:4">
      <c r="A52" s="120"/>
      <c r="B52" s="240"/>
      <c r="C52" s="488"/>
      <c r="D52" s="489"/>
    </row>
  </sheetData>
  <mergeCells count="45">
    <mergeCell ref="A1:R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R2:R3"/>
    <mergeCell ref="Q2:Q3"/>
    <mergeCell ref="K26:L26"/>
    <mergeCell ref="K2:K3"/>
    <mergeCell ref="L2:L3"/>
    <mergeCell ref="M2:M3"/>
    <mergeCell ref="N2:N3"/>
    <mergeCell ref="A23:C23"/>
    <mergeCell ref="I23:L23"/>
    <mergeCell ref="K24:L24"/>
    <mergeCell ref="K25:L25"/>
    <mergeCell ref="P2:P3"/>
    <mergeCell ref="C42:D42"/>
    <mergeCell ref="A30:D30"/>
    <mergeCell ref="G30:I30"/>
    <mergeCell ref="C32:D32"/>
    <mergeCell ref="C33:D33"/>
    <mergeCell ref="C35:D35"/>
    <mergeCell ref="C36:D36"/>
    <mergeCell ref="C37:D37"/>
    <mergeCell ref="C38:D38"/>
    <mergeCell ref="C39:D39"/>
    <mergeCell ref="C40:D40"/>
    <mergeCell ref="C41:D41"/>
    <mergeCell ref="C34:D34"/>
    <mergeCell ref="C49:D49"/>
    <mergeCell ref="C50:D50"/>
    <mergeCell ref="C51:D51"/>
    <mergeCell ref="C52:D52"/>
    <mergeCell ref="C43:D43"/>
    <mergeCell ref="C44:D44"/>
    <mergeCell ref="C45:D45"/>
    <mergeCell ref="C46:D46"/>
    <mergeCell ref="C47:D47"/>
    <mergeCell ref="C48:D48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35621-B7E1-429F-972E-EF2D91A563BF}">
  <sheetPr>
    <pageSetUpPr fitToPage="1"/>
  </sheetPr>
  <dimension ref="A1:W62"/>
  <sheetViews>
    <sheetView zoomScale="90" zoomScaleNormal="90" workbookViewId="0">
      <pane xSplit="3" ySplit="3" topLeftCell="D7" activePane="bottomRight" state="frozen"/>
      <selection pane="topRight" activeCell="D1" sqref="D1"/>
      <selection pane="bottomLeft" activeCell="A4" sqref="A4"/>
      <selection pane="bottomRight" activeCell="B27" sqref="B27"/>
    </sheetView>
  </sheetViews>
  <sheetFormatPr baseColWidth="10" defaultColWidth="11.42578125" defaultRowHeight="15"/>
  <cols>
    <col min="1" max="1" width="19.7109375" customWidth="1"/>
    <col min="2" max="2" width="17.42578125" customWidth="1"/>
    <col min="3" max="3" width="25.42578125" customWidth="1"/>
    <col min="4" max="4" width="17" customWidth="1"/>
    <col min="5" max="5" width="62.85546875" customWidth="1"/>
    <col min="6" max="6" width="11.42578125" customWidth="1"/>
    <col min="7" max="7" width="16.42578125" customWidth="1"/>
    <col min="8" max="8" width="11.28515625" customWidth="1"/>
    <col min="9" max="9" width="21.28515625" bestFit="1" customWidth="1"/>
    <col min="10" max="10" width="33.42578125" bestFit="1" customWidth="1"/>
    <col min="11" max="11" width="11" bestFit="1" customWidth="1"/>
    <col min="12" max="14" width="11.42578125" customWidth="1"/>
    <col min="15" max="15" width="15.85546875" customWidth="1"/>
    <col min="16" max="16" width="15.7109375" bestFit="1" customWidth="1"/>
    <col min="17" max="17" width="23.28515625" customWidth="1"/>
    <col min="18" max="18" width="11" customWidth="1"/>
    <col min="19" max="20" width="11.42578125" customWidth="1"/>
  </cols>
  <sheetData>
    <row r="1" spans="1:23" ht="18.75">
      <c r="A1" s="462" t="s">
        <v>1429</v>
      </c>
      <c r="B1" s="462"/>
      <c r="C1" s="462"/>
      <c r="D1" s="462"/>
      <c r="E1" s="462"/>
      <c r="F1" s="462"/>
      <c r="G1" s="462"/>
      <c r="H1" s="462"/>
      <c r="I1" s="462"/>
      <c r="J1" s="462"/>
      <c r="K1" s="462"/>
      <c r="L1" s="462"/>
      <c r="M1" s="462"/>
      <c r="N1" s="462"/>
      <c r="O1" s="462"/>
      <c r="P1" s="462"/>
      <c r="Q1" s="462"/>
      <c r="R1" s="462"/>
    </row>
    <row r="2" spans="1:23" ht="15" customHeight="1">
      <c r="A2" s="495" t="s">
        <v>8</v>
      </c>
      <c r="B2" s="495" t="s">
        <v>9</v>
      </c>
      <c r="C2" s="495" t="s">
        <v>10</v>
      </c>
      <c r="D2" s="466" t="s">
        <v>13</v>
      </c>
      <c r="E2" s="466" t="s">
        <v>3</v>
      </c>
      <c r="F2" s="483" t="s">
        <v>14</v>
      </c>
      <c r="G2" s="484" t="s">
        <v>18</v>
      </c>
      <c r="H2" s="312"/>
      <c r="I2" s="485" t="s">
        <v>25</v>
      </c>
      <c r="J2" s="485" t="s">
        <v>1921</v>
      </c>
      <c r="K2" s="472" t="s">
        <v>1431</v>
      </c>
      <c r="L2" s="472" t="s">
        <v>1432</v>
      </c>
      <c r="M2" s="472" t="s">
        <v>1760</v>
      </c>
      <c r="N2" s="472" t="s">
        <v>1761</v>
      </c>
      <c r="O2" s="45" t="s">
        <v>1433</v>
      </c>
      <c r="P2" s="460" t="s">
        <v>1434</v>
      </c>
      <c r="Q2" s="460" t="s">
        <v>1435</v>
      </c>
      <c r="R2" s="460" t="s">
        <v>1436</v>
      </c>
    </row>
    <row r="3" spans="1:23">
      <c r="A3" s="495"/>
      <c r="B3" s="495"/>
      <c r="C3" s="495"/>
      <c r="D3" s="466"/>
      <c r="E3" s="466"/>
      <c r="F3" s="483"/>
      <c r="G3" s="484"/>
      <c r="H3" s="315"/>
      <c r="I3" s="485"/>
      <c r="J3" s="485"/>
      <c r="K3" s="472"/>
      <c r="L3" s="472"/>
      <c r="M3" s="472"/>
      <c r="N3" s="472"/>
      <c r="O3" s="133"/>
      <c r="P3" s="460"/>
      <c r="Q3" s="460"/>
      <c r="R3" s="460"/>
    </row>
    <row r="4" spans="1:23">
      <c r="A4" s="156" t="s">
        <v>536</v>
      </c>
      <c r="B4" s="156" t="s">
        <v>537</v>
      </c>
      <c r="C4" s="156" t="s">
        <v>538</v>
      </c>
      <c r="D4" s="154">
        <v>43976727</v>
      </c>
      <c r="E4" s="156" t="s">
        <v>541</v>
      </c>
      <c r="F4" s="157"/>
      <c r="G4" s="173"/>
      <c r="H4" s="173"/>
      <c r="I4" s="157"/>
      <c r="J4" s="319"/>
      <c r="K4" s="159">
        <v>2800</v>
      </c>
      <c r="L4" s="154" t="s">
        <v>1590</v>
      </c>
      <c r="M4" s="154"/>
      <c r="N4" s="154"/>
      <c r="O4" s="155"/>
      <c r="P4" s="155"/>
      <c r="Q4" s="160"/>
      <c r="R4" s="160"/>
    </row>
    <row r="5" spans="1:23">
      <c r="A5" s="156" t="s">
        <v>1872</v>
      </c>
      <c r="B5" s="156" t="s">
        <v>1583</v>
      </c>
      <c r="C5" s="156"/>
      <c r="D5" s="156"/>
      <c r="E5" s="156"/>
      <c r="F5" s="157"/>
      <c r="G5" s="173"/>
      <c r="H5" s="173"/>
      <c r="I5" s="157"/>
      <c r="J5" s="319"/>
      <c r="K5" s="159" t="s">
        <v>1922</v>
      </c>
      <c r="L5" s="154" t="s">
        <v>1590</v>
      </c>
      <c r="M5" s="154"/>
      <c r="N5" s="154"/>
      <c r="O5" s="155"/>
      <c r="P5" s="155"/>
      <c r="Q5" s="160"/>
      <c r="R5" s="160"/>
    </row>
    <row r="6" spans="1:23">
      <c r="A6" s="156" t="s">
        <v>1923</v>
      </c>
      <c r="B6" s="156" t="s">
        <v>1849</v>
      </c>
      <c r="C6" s="156"/>
      <c r="D6" s="156"/>
      <c r="E6" s="156"/>
      <c r="F6" s="157"/>
      <c r="G6" s="173"/>
      <c r="H6" s="173"/>
      <c r="I6" s="157"/>
      <c r="J6" s="319"/>
      <c r="K6" s="159">
        <v>1700</v>
      </c>
      <c r="L6" s="154"/>
      <c r="M6" s="154"/>
      <c r="N6" s="154"/>
      <c r="O6" s="155"/>
      <c r="P6" s="155"/>
      <c r="Q6" s="330"/>
      <c r="R6" s="330"/>
    </row>
    <row r="7" spans="1:23">
      <c r="A7" s="329" t="s">
        <v>1924</v>
      </c>
      <c r="B7" s="174" t="s">
        <v>1925</v>
      </c>
      <c r="C7" s="174" t="s">
        <v>1210</v>
      </c>
      <c r="D7" s="248" t="s">
        <v>1371</v>
      </c>
      <c r="E7" s="174" t="s">
        <v>1926</v>
      </c>
      <c r="F7" s="176">
        <v>23460</v>
      </c>
      <c r="G7" s="178">
        <v>1</v>
      </c>
      <c r="H7" s="178" t="str">
        <f>+IF(G7&gt;0,"SI","NO")</f>
        <v>SI</v>
      </c>
      <c r="I7" s="183" t="s">
        <v>1927</v>
      </c>
      <c r="J7" s="320"/>
      <c r="K7" s="177">
        <v>4000</v>
      </c>
      <c r="L7" s="178" t="s">
        <v>1590</v>
      </c>
      <c r="M7" s="178" t="s">
        <v>24</v>
      </c>
      <c r="N7" s="178" t="s">
        <v>85</v>
      </c>
      <c r="O7" s="178" t="s">
        <v>1928</v>
      </c>
      <c r="P7" s="205" t="s">
        <v>1442</v>
      </c>
      <c r="Q7" s="321" t="s">
        <v>1929</v>
      </c>
      <c r="R7" s="321" t="s">
        <v>1930</v>
      </c>
      <c r="S7" s="318">
        <v>4000</v>
      </c>
      <c r="T7">
        <v>102.5</v>
      </c>
      <c r="U7" s="353">
        <f>+S7+T7</f>
        <v>4102.5</v>
      </c>
      <c r="V7" s="151">
        <f>+U7/6</f>
        <v>683.75</v>
      </c>
      <c r="W7" s="151">
        <f>+(U7*9%)/6</f>
        <v>61.537499999999994</v>
      </c>
    </row>
    <row r="8" spans="1:23">
      <c r="A8" s="329" t="s">
        <v>1211</v>
      </c>
      <c r="B8" s="174" t="s">
        <v>1212</v>
      </c>
      <c r="C8" s="174" t="s">
        <v>1210</v>
      </c>
      <c r="D8" s="182">
        <v>73334536</v>
      </c>
      <c r="E8" s="174" t="s">
        <v>1381</v>
      </c>
      <c r="F8" s="183">
        <v>35374</v>
      </c>
      <c r="G8" s="178">
        <v>0</v>
      </c>
      <c r="H8" s="178" t="str">
        <f>+IF(G8&gt;0,"SI","NO")</f>
        <v>NO</v>
      </c>
      <c r="I8" s="183">
        <v>45537</v>
      </c>
      <c r="J8" s="320"/>
      <c r="K8" s="177" t="s">
        <v>1931</v>
      </c>
      <c r="L8" s="178" t="s">
        <v>1590</v>
      </c>
      <c r="M8" s="178" t="s">
        <v>24</v>
      </c>
      <c r="N8" s="178" t="s">
        <v>1932</v>
      </c>
      <c r="O8" s="184" t="s">
        <v>1933</v>
      </c>
      <c r="P8" s="184" t="s">
        <v>1442</v>
      </c>
      <c r="Q8" s="321" t="s">
        <v>1934</v>
      </c>
      <c r="R8" s="321" t="s">
        <v>1935</v>
      </c>
      <c r="S8" s="318">
        <v>3000</v>
      </c>
      <c r="T8" s="318"/>
      <c r="U8" s="353">
        <f t="shared" ref="U8:U31" si="0">+S8+T8</f>
        <v>3000</v>
      </c>
      <c r="V8" s="151">
        <f>+((U8/6)/30)*29</f>
        <v>483.33333333333337</v>
      </c>
      <c r="W8" s="151">
        <f>+(((U8*9%)/6)/30)*29</f>
        <v>43.5</v>
      </c>
    </row>
    <row r="9" spans="1:23">
      <c r="A9" s="174" t="s">
        <v>1203</v>
      </c>
      <c r="B9" s="174" t="s">
        <v>1204</v>
      </c>
      <c r="C9" s="174" t="s">
        <v>1205</v>
      </c>
      <c r="D9" s="178">
        <v>47393968</v>
      </c>
      <c r="E9" s="174" t="s">
        <v>1356</v>
      </c>
      <c r="F9" s="183">
        <v>33535</v>
      </c>
      <c r="G9" s="178">
        <v>0</v>
      </c>
      <c r="H9" s="178" t="str">
        <f t="shared" ref="H9:H31" si="1">+IF(G9&gt;0,"SI","NO")</f>
        <v>NO</v>
      </c>
      <c r="I9" s="183">
        <v>45537</v>
      </c>
      <c r="J9" s="320"/>
      <c r="K9" s="177">
        <v>3500</v>
      </c>
      <c r="L9" s="178" t="s">
        <v>1590</v>
      </c>
      <c r="M9" s="178" t="s">
        <v>24</v>
      </c>
      <c r="N9" s="178" t="s">
        <v>85</v>
      </c>
      <c r="O9" s="184" t="s">
        <v>1936</v>
      </c>
      <c r="P9" s="184" t="s">
        <v>1461</v>
      </c>
      <c r="Q9" s="249" t="s">
        <v>1937</v>
      </c>
      <c r="R9" s="249" t="s">
        <v>1938</v>
      </c>
      <c r="S9" s="318">
        <f>+K9</f>
        <v>3500</v>
      </c>
      <c r="U9" s="353">
        <f t="shared" si="0"/>
        <v>3500</v>
      </c>
      <c r="V9" s="151">
        <f t="shared" ref="V9:V24" si="2">+((U9/6)/30)*29</f>
        <v>563.88888888888891</v>
      </c>
      <c r="W9" s="151">
        <f t="shared" ref="W9:W24" si="3">+(((U9*9%)/6)/30)*29</f>
        <v>50.75</v>
      </c>
    </row>
    <row r="10" spans="1:23">
      <c r="A10" s="174" t="s">
        <v>1213</v>
      </c>
      <c r="B10" s="174" t="s">
        <v>1214</v>
      </c>
      <c r="C10" s="174" t="s">
        <v>47</v>
      </c>
      <c r="D10" s="248" t="s">
        <v>1939</v>
      </c>
      <c r="E10" s="174" t="s">
        <v>1311</v>
      </c>
      <c r="F10" s="183">
        <v>31337</v>
      </c>
      <c r="G10" s="178">
        <v>0</v>
      </c>
      <c r="H10" s="178" t="str">
        <f t="shared" si="1"/>
        <v>NO</v>
      </c>
      <c r="I10" s="183">
        <v>45537</v>
      </c>
      <c r="J10" s="320"/>
      <c r="K10" s="177">
        <v>1800</v>
      </c>
      <c r="L10" s="178" t="s">
        <v>1590</v>
      </c>
      <c r="M10" s="178" t="s">
        <v>69</v>
      </c>
      <c r="N10" s="178"/>
      <c r="O10" s="178"/>
      <c r="P10" s="184" t="s">
        <v>1442</v>
      </c>
      <c r="Q10" s="321" t="s">
        <v>1940</v>
      </c>
      <c r="R10" s="321" t="s">
        <v>1941</v>
      </c>
      <c r="S10" s="318">
        <f t="shared" ref="S10:S31" si="4">+K10</f>
        <v>1800</v>
      </c>
      <c r="T10" s="318"/>
      <c r="U10" s="353">
        <f t="shared" si="0"/>
        <v>1800</v>
      </c>
      <c r="V10" s="151">
        <f t="shared" si="2"/>
        <v>290</v>
      </c>
      <c r="W10" s="151">
        <f t="shared" si="3"/>
        <v>26.1</v>
      </c>
    </row>
    <row r="11" spans="1:23">
      <c r="A11" s="174" t="s">
        <v>1215</v>
      </c>
      <c r="B11" s="174" t="s">
        <v>694</v>
      </c>
      <c r="C11" s="174" t="s">
        <v>47</v>
      </c>
      <c r="D11" s="182">
        <v>70318507</v>
      </c>
      <c r="E11" s="174" t="s">
        <v>1320</v>
      </c>
      <c r="F11" s="183">
        <v>33283</v>
      </c>
      <c r="G11" s="178">
        <v>2</v>
      </c>
      <c r="H11" s="178" t="str">
        <f t="shared" si="1"/>
        <v>SI</v>
      </c>
      <c r="I11" s="183">
        <v>45537</v>
      </c>
      <c r="J11" s="320"/>
      <c r="K11" s="177">
        <v>1800</v>
      </c>
      <c r="L11" s="178" t="s">
        <v>1590</v>
      </c>
      <c r="M11" s="178" t="s">
        <v>24</v>
      </c>
      <c r="N11" s="178" t="s">
        <v>120</v>
      </c>
      <c r="O11" s="178" t="s">
        <v>1942</v>
      </c>
      <c r="P11" s="184" t="s">
        <v>1442</v>
      </c>
      <c r="Q11" s="321" t="s">
        <v>1943</v>
      </c>
      <c r="R11" s="321" t="s">
        <v>1944</v>
      </c>
      <c r="S11" s="318">
        <f t="shared" si="4"/>
        <v>1800</v>
      </c>
      <c r="T11">
        <v>102.5</v>
      </c>
      <c r="U11" s="353">
        <f t="shared" si="0"/>
        <v>1902.5</v>
      </c>
      <c r="V11" s="151">
        <f t="shared" si="2"/>
        <v>306.51388888888891</v>
      </c>
      <c r="W11" s="151">
        <f t="shared" si="3"/>
        <v>27.58625</v>
      </c>
    </row>
    <row r="12" spans="1:23" ht="15.75" customHeight="1">
      <c r="A12" s="174" t="s">
        <v>1216</v>
      </c>
      <c r="B12" s="174" t="s">
        <v>1217</v>
      </c>
      <c r="C12" s="174" t="s">
        <v>47</v>
      </c>
      <c r="D12" s="182">
        <v>76975814</v>
      </c>
      <c r="E12" s="174" t="s">
        <v>1333</v>
      </c>
      <c r="F12" s="183">
        <v>36481</v>
      </c>
      <c r="G12" s="178">
        <v>1</v>
      </c>
      <c r="H12" s="178" t="str">
        <f t="shared" si="1"/>
        <v>SI</v>
      </c>
      <c r="I12" s="183">
        <v>45537</v>
      </c>
      <c r="J12" s="320"/>
      <c r="K12" s="177">
        <v>2000</v>
      </c>
      <c r="L12" s="178" t="s">
        <v>1590</v>
      </c>
      <c r="M12" s="178" t="s">
        <v>24</v>
      </c>
      <c r="N12" s="178" t="s">
        <v>1932</v>
      </c>
      <c r="O12" s="178" t="s">
        <v>1945</v>
      </c>
      <c r="P12" s="184" t="s">
        <v>1442</v>
      </c>
      <c r="Q12" s="321" t="s">
        <v>1946</v>
      </c>
      <c r="R12" s="321" t="s">
        <v>1947</v>
      </c>
      <c r="S12" s="318">
        <f t="shared" si="4"/>
        <v>2000</v>
      </c>
      <c r="T12">
        <v>102.5</v>
      </c>
      <c r="U12" s="353">
        <f t="shared" si="0"/>
        <v>2102.5</v>
      </c>
      <c r="V12" s="151">
        <f t="shared" si="2"/>
        <v>338.73611111111109</v>
      </c>
      <c r="W12" s="151">
        <f t="shared" si="3"/>
        <v>30.486250000000002</v>
      </c>
    </row>
    <row r="13" spans="1:23">
      <c r="A13" s="174" t="s">
        <v>1218</v>
      </c>
      <c r="B13" s="174" t="s">
        <v>1219</v>
      </c>
      <c r="C13" s="174" t="s">
        <v>47</v>
      </c>
      <c r="D13" s="335" t="s">
        <v>1358</v>
      </c>
      <c r="E13" s="174" t="s">
        <v>1359</v>
      </c>
      <c r="F13" s="183">
        <v>27111</v>
      </c>
      <c r="G13" s="178">
        <v>1</v>
      </c>
      <c r="H13" s="178" t="str">
        <f t="shared" si="1"/>
        <v>SI</v>
      </c>
      <c r="I13" s="183">
        <v>45537</v>
      </c>
      <c r="J13" s="320"/>
      <c r="K13" s="177">
        <v>1800</v>
      </c>
      <c r="L13" s="178" t="s">
        <v>1590</v>
      </c>
      <c r="M13" s="178" t="s">
        <v>24</v>
      </c>
      <c r="N13" s="178" t="s">
        <v>1932</v>
      </c>
      <c r="O13" s="178" t="s">
        <v>1948</v>
      </c>
      <c r="P13" s="184" t="s">
        <v>1442</v>
      </c>
      <c r="Q13" s="321" t="s">
        <v>1949</v>
      </c>
      <c r="R13" s="321" t="s">
        <v>1950</v>
      </c>
      <c r="S13" s="318">
        <f t="shared" si="4"/>
        <v>1800</v>
      </c>
      <c r="T13">
        <v>102.5</v>
      </c>
      <c r="U13" s="353">
        <f t="shared" si="0"/>
        <v>1902.5</v>
      </c>
      <c r="V13" s="151">
        <f t="shared" si="2"/>
        <v>306.51388888888891</v>
      </c>
      <c r="W13" s="151">
        <f t="shared" si="3"/>
        <v>27.58625</v>
      </c>
    </row>
    <row r="14" spans="1:23" ht="14.25" customHeight="1">
      <c r="A14" s="174" t="s">
        <v>1220</v>
      </c>
      <c r="B14" s="174" t="s">
        <v>1221</v>
      </c>
      <c r="C14" s="174" t="s">
        <v>47</v>
      </c>
      <c r="D14" s="248" t="s">
        <v>1951</v>
      </c>
      <c r="E14" s="174" t="s">
        <v>1303</v>
      </c>
      <c r="F14" s="183">
        <v>29050</v>
      </c>
      <c r="G14" s="178">
        <v>2</v>
      </c>
      <c r="H14" s="178" t="str">
        <f t="shared" si="1"/>
        <v>SI</v>
      </c>
      <c r="I14" s="183">
        <v>45537</v>
      </c>
      <c r="J14" s="320"/>
      <c r="K14" s="177">
        <v>2000</v>
      </c>
      <c r="L14" s="178" t="s">
        <v>1590</v>
      </c>
      <c r="M14" s="178" t="s">
        <v>24</v>
      </c>
      <c r="N14" s="178" t="s">
        <v>1932</v>
      </c>
      <c r="O14" s="178" t="s">
        <v>1952</v>
      </c>
      <c r="P14" s="184" t="s">
        <v>1442</v>
      </c>
      <c r="Q14" s="321" t="s">
        <v>1953</v>
      </c>
      <c r="R14" s="321" t="s">
        <v>1954</v>
      </c>
      <c r="S14" s="318">
        <f t="shared" si="4"/>
        <v>2000</v>
      </c>
      <c r="T14">
        <v>102.5</v>
      </c>
      <c r="U14" s="353">
        <f t="shared" si="0"/>
        <v>2102.5</v>
      </c>
      <c r="V14" s="151">
        <f t="shared" si="2"/>
        <v>338.73611111111109</v>
      </c>
      <c r="W14" s="151">
        <f t="shared" si="3"/>
        <v>30.486250000000002</v>
      </c>
    </row>
    <row r="15" spans="1:23">
      <c r="A15" s="174" t="s">
        <v>1222</v>
      </c>
      <c r="B15" s="174" t="s">
        <v>1223</v>
      </c>
      <c r="C15" s="174" t="s">
        <v>47</v>
      </c>
      <c r="D15" s="182">
        <v>42132935</v>
      </c>
      <c r="E15" s="174" t="s">
        <v>1336</v>
      </c>
      <c r="F15" s="183">
        <v>30627</v>
      </c>
      <c r="G15" s="178">
        <v>2</v>
      </c>
      <c r="H15" s="178" t="str">
        <f t="shared" si="1"/>
        <v>SI</v>
      </c>
      <c r="I15" s="183">
        <v>45537</v>
      </c>
      <c r="J15" s="320"/>
      <c r="K15" s="177">
        <v>1800</v>
      </c>
      <c r="L15" s="178" t="s">
        <v>1590</v>
      </c>
      <c r="M15" s="178" t="s">
        <v>69</v>
      </c>
      <c r="N15" s="178"/>
      <c r="O15" s="178"/>
      <c r="P15" s="184" t="s">
        <v>1442</v>
      </c>
      <c r="Q15" s="321" t="s">
        <v>1955</v>
      </c>
      <c r="R15" s="321" t="s">
        <v>1956</v>
      </c>
      <c r="S15" s="318">
        <f t="shared" si="4"/>
        <v>1800</v>
      </c>
      <c r="T15">
        <v>102.5</v>
      </c>
      <c r="U15" s="353">
        <f t="shared" si="0"/>
        <v>1902.5</v>
      </c>
      <c r="V15" s="151">
        <f t="shared" si="2"/>
        <v>306.51388888888891</v>
      </c>
      <c r="W15" s="151">
        <f t="shared" si="3"/>
        <v>27.58625</v>
      </c>
    </row>
    <row r="16" spans="1:23">
      <c r="A16" s="174" t="s">
        <v>1224</v>
      </c>
      <c r="B16" s="174" t="s">
        <v>1225</v>
      </c>
      <c r="C16" s="174" t="s">
        <v>47</v>
      </c>
      <c r="D16" s="182">
        <v>72563668</v>
      </c>
      <c r="E16" s="174" t="s">
        <v>1361</v>
      </c>
      <c r="F16" s="183">
        <v>35469</v>
      </c>
      <c r="G16" s="178">
        <v>1</v>
      </c>
      <c r="H16" s="178" t="str">
        <f t="shared" si="1"/>
        <v>SI</v>
      </c>
      <c r="I16" s="183">
        <v>45537</v>
      </c>
      <c r="J16" s="320"/>
      <c r="K16" s="177">
        <v>1800</v>
      </c>
      <c r="L16" s="178" t="s">
        <v>1590</v>
      </c>
      <c r="M16" s="178" t="s">
        <v>24</v>
      </c>
      <c r="N16" s="178" t="s">
        <v>85</v>
      </c>
      <c r="O16" s="178" t="s">
        <v>1957</v>
      </c>
      <c r="P16" s="184" t="s">
        <v>1442</v>
      </c>
      <c r="Q16" s="321" t="s">
        <v>1958</v>
      </c>
      <c r="R16" s="321" t="s">
        <v>1959</v>
      </c>
      <c r="S16" s="318">
        <f t="shared" si="4"/>
        <v>1800</v>
      </c>
      <c r="T16">
        <v>102.5</v>
      </c>
      <c r="U16" s="353">
        <f t="shared" si="0"/>
        <v>1902.5</v>
      </c>
      <c r="V16" s="151">
        <f t="shared" si="2"/>
        <v>306.51388888888891</v>
      </c>
      <c r="W16" s="151">
        <f t="shared" si="3"/>
        <v>27.58625</v>
      </c>
    </row>
    <row r="17" spans="1:23">
      <c r="A17" s="174" t="s">
        <v>1226</v>
      </c>
      <c r="B17" s="174" t="s">
        <v>1227</v>
      </c>
      <c r="C17" s="174" t="s">
        <v>47</v>
      </c>
      <c r="D17" s="182">
        <v>48368590</v>
      </c>
      <c r="E17" s="174" t="s">
        <v>1409</v>
      </c>
      <c r="F17" s="183">
        <v>34555</v>
      </c>
      <c r="G17" s="178">
        <v>0</v>
      </c>
      <c r="H17" s="178" t="str">
        <f t="shared" si="1"/>
        <v>NO</v>
      </c>
      <c r="I17" s="183">
        <v>45537</v>
      </c>
      <c r="J17" s="320"/>
      <c r="K17" s="177">
        <v>1800</v>
      </c>
      <c r="L17" s="178" t="s">
        <v>1590</v>
      </c>
      <c r="M17" s="178" t="s">
        <v>24</v>
      </c>
      <c r="N17" s="178" t="s">
        <v>85</v>
      </c>
      <c r="O17" s="178" t="s">
        <v>1960</v>
      </c>
      <c r="P17" s="184" t="s">
        <v>1442</v>
      </c>
      <c r="Q17" s="321" t="s">
        <v>1961</v>
      </c>
      <c r="R17" s="321" t="s">
        <v>1962</v>
      </c>
      <c r="S17" s="318">
        <f t="shared" si="4"/>
        <v>1800</v>
      </c>
      <c r="T17" s="318"/>
      <c r="U17" s="353">
        <f t="shared" si="0"/>
        <v>1800</v>
      </c>
      <c r="V17" s="151">
        <f t="shared" si="2"/>
        <v>290</v>
      </c>
      <c r="W17" s="151">
        <f t="shared" si="3"/>
        <v>26.1</v>
      </c>
    </row>
    <row r="18" spans="1:23">
      <c r="A18" s="174" t="s">
        <v>1228</v>
      </c>
      <c r="B18" s="174" t="s">
        <v>1229</v>
      </c>
      <c r="C18" s="174" t="s">
        <v>47</v>
      </c>
      <c r="D18" s="248" t="s">
        <v>1963</v>
      </c>
      <c r="E18" s="174" t="s">
        <v>1313</v>
      </c>
      <c r="F18" s="183">
        <v>31684</v>
      </c>
      <c r="G18" s="178">
        <v>3</v>
      </c>
      <c r="H18" s="178" t="str">
        <f t="shared" si="1"/>
        <v>SI</v>
      </c>
      <c r="I18" s="183">
        <v>45537</v>
      </c>
      <c r="J18" s="320"/>
      <c r="K18" s="177">
        <v>1800</v>
      </c>
      <c r="L18" s="178" t="s">
        <v>1590</v>
      </c>
      <c r="M18" s="178" t="s">
        <v>24</v>
      </c>
      <c r="N18" s="178" t="s">
        <v>120</v>
      </c>
      <c r="O18" s="178" t="s">
        <v>1964</v>
      </c>
      <c r="P18" s="184" t="s">
        <v>1442</v>
      </c>
      <c r="Q18" s="321" t="s">
        <v>1965</v>
      </c>
      <c r="R18" s="321" t="s">
        <v>1966</v>
      </c>
      <c r="S18" s="318">
        <f t="shared" si="4"/>
        <v>1800</v>
      </c>
      <c r="T18">
        <v>102.5</v>
      </c>
      <c r="U18" s="353">
        <f t="shared" si="0"/>
        <v>1902.5</v>
      </c>
      <c r="V18" s="151">
        <f t="shared" si="2"/>
        <v>306.51388888888891</v>
      </c>
      <c r="W18" s="151">
        <f t="shared" si="3"/>
        <v>27.58625</v>
      </c>
    </row>
    <row r="19" spans="1:23">
      <c r="A19" s="174" t="s">
        <v>1329</v>
      </c>
      <c r="B19" s="174" t="s">
        <v>1231</v>
      </c>
      <c r="C19" s="174" t="s">
        <v>763</v>
      </c>
      <c r="D19" s="182">
        <v>74158219</v>
      </c>
      <c r="E19" s="174" t="s">
        <v>1330</v>
      </c>
      <c r="F19" s="183">
        <v>34566</v>
      </c>
      <c r="G19" s="178">
        <v>1</v>
      </c>
      <c r="H19" s="178" t="str">
        <f t="shared" si="1"/>
        <v>SI</v>
      </c>
      <c r="I19" s="183">
        <v>45537</v>
      </c>
      <c r="J19" s="320"/>
      <c r="K19" s="177">
        <v>1800</v>
      </c>
      <c r="L19" s="178" t="s">
        <v>1590</v>
      </c>
      <c r="M19" s="178" t="s">
        <v>24</v>
      </c>
      <c r="N19" s="178" t="s">
        <v>120</v>
      </c>
      <c r="O19" s="178" t="s">
        <v>1967</v>
      </c>
      <c r="P19" s="184" t="s">
        <v>1442</v>
      </c>
      <c r="Q19" s="321" t="s">
        <v>1968</v>
      </c>
      <c r="R19" s="321" t="s">
        <v>1969</v>
      </c>
      <c r="S19" s="318">
        <f t="shared" si="4"/>
        <v>1800</v>
      </c>
      <c r="T19">
        <v>102.5</v>
      </c>
      <c r="U19" s="353">
        <f t="shared" si="0"/>
        <v>1902.5</v>
      </c>
      <c r="V19" s="151">
        <f t="shared" si="2"/>
        <v>306.51388888888891</v>
      </c>
      <c r="W19" s="151">
        <f t="shared" si="3"/>
        <v>27.58625</v>
      </c>
    </row>
    <row r="20" spans="1:23">
      <c r="A20" s="174" t="s">
        <v>1232</v>
      </c>
      <c r="B20" s="174" t="s">
        <v>1233</v>
      </c>
      <c r="C20" s="174" t="s">
        <v>763</v>
      </c>
      <c r="D20" s="182">
        <v>48301427</v>
      </c>
      <c r="E20" s="174" t="s">
        <v>1398</v>
      </c>
      <c r="F20" s="183">
        <v>33656</v>
      </c>
      <c r="G20" s="178">
        <v>1</v>
      </c>
      <c r="H20" s="178" t="str">
        <f t="shared" si="1"/>
        <v>SI</v>
      </c>
      <c r="I20" s="183">
        <v>45537</v>
      </c>
      <c r="J20" s="320"/>
      <c r="K20" s="177">
        <v>1800</v>
      </c>
      <c r="L20" s="178" t="s">
        <v>1590</v>
      </c>
      <c r="M20" s="178" t="s">
        <v>69</v>
      </c>
      <c r="N20" s="178"/>
      <c r="O20" s="178"/>
      <c r="P20" s="184" t="s">
        <v>1442</v>
      </c>
      <c r="Q20" s="321" t="s">
        <v>1970</v>
      </c>
      <c r="R20" s="321" t="s">
        <v>1971</v>
      </c>
      <c r="S20" s="318">
        <f t="shared" si="4"/>
        <v>1800</v>
      </c>
      <c r="T20">
        <v>102.5</v>
      </c>
      <c r="U20" s="353">
        <f t="shared" si="0"/>
        <v>1902.5</v>
      </c>
      <c r="V20" s="151">
        <f t="shared" si="2"/>
        <v>306.51388888888891</v>
      </c>
      <c r="W20" s="151">
        <f t="shared" si="3"/>
        <v>27.58625</v>
      </c>
    </row>
    <row r="21" spans="1:23">
      <c r="A21" s="368" t="s">
        <v>1234</v>
      </c>
      <c r="B21" s="174" t="s">
        <v>1235</v>
      </c>
      <c r="C21" s="174" t="s">
        <v>763</v>
      </c>
      <c r="D21" s="182">
        <v>70414298</v>
      </c>
      <c r="E21" s="174" t="s">
        <v>1403</v>
      </c>
      <c r="F21" s="183">
        <v>34768</v>
      </c>
      <c r="G21" s="178">
        <v>1</v>
      </c>
      <c r="H21" s="178" t="str">
        <f t="shared" si="1"/>
        <v>SI</v>
      </c>
      <c r="I21" s="183">
        <v>45537</v>
      </c>
      <c r="J21" s="320"/>
      <c r="K21" s="177">
        <v>1800</v>
      </c>
      <c r="L21" s="178" t="s">
        <v>1590</v>
      </c>
      <c r="M21" s="178" t="s">
        <v>24</v>
      </c>
      <c r="N21" s="178" t="s">
        <v>120</v>
      </c>
      <c r="O21" s="178" t="s">
        <v>1972</v>
      </c>
      <c r="P21" s="184" t="s">
        <v>1442</v>
      </c>
      <c r="Q21" s="321" t="s">
        <v>1973</v>
      </c>
      <c r="R21" s="321" t="s">
        <v>1974</v>
      </c>
      <c r="S21" s="318">
        <f t="shared" si="4"/>
        <v>1800</v>
      </c>
      <c r="T21">
        <v>102.5</v>
      </c>
      <c r="U21" s="353">
        <f t="shared" si="0"/>
        <v>1902.5</v>
      </c>
      <c r="V21" s="151">
        <f t="shared" si="2"/>
        <v>306.51388888888891</v>
      </c>
      <c r="W21" s="151">
        <f t="shared" si="3"/>
        <v>27.58625</v>
      </c>
    </row>
    <row r="22" spans="1:23">
      <c r="A22" s="174" t="s">
        <v>1236</v>
      </c>
      <c r="B22" s="174" t="s">
        <v>1237</v>
      </c>
      <c r="C22" s="174" t="s">
        <v>763</v>
      </c>
      <c r="D22" s="248" t="s">
        <v>1975</v>
      </c>
      <c r="E22" s="174" t="s">
        <v>1413</v>
      </c>
      <c r="F22" s="183">
        <v>33969</v>
      </c>
      <c r="G22" s="178">
        <v>0</v>
      </c>
      <c r="H22" s="178" t="str">
        <f t="shared" si="1"/>
        <v>NO</v>
      </c>
      <c r="I22" s="183">
        <v>45537</v>
      </c>
      <c r="J22" s="320"/>
      <c r="K22" s="177">
        <v>1800</v>
      </c>
      <c r="L22" s="178" t="s">
        <v>1590</v>
      </c>
      <c r="M22" s="178" t="s">
        <v>1698</v>
      </c>
      <c r="N22" s="178" t="s">
        <v>120</v>
      </c>
      <c r="O22" s="178" t="s">
        <v>1976</v>
      </c>
      <c r="P22" s="184" t="s">
        <v>1442</v>
      </c>
      <c r="Q22" s="321" t="s">
        <v>1977</v>
      </c>
      <c r="R22" s="321" t="s">
        <v>1978</v>
      </c>
      <c r="S22" s="318">
        <f t="shared" si="4"/>
        <v>1800</v>
      </c>
      <c r="T22" s="318"/>
      <c r="U22" s="353">
        <f t="shared" si="0"/>
        <v>1800</v>
      </c>
      <c r="V22" s="151">
        <f t="shared" si="2"/>
        <v>290</v>
      </c>
      <c r="W22" s="151">
        <f t="shared" si="3"/>
        <v>26.1</v>
      </c>
    </row>
    <row r="23" spans="1:23">
      <c r="A23" s="174" t="s">
        <v>1238</v>
      </c>
      <c r="B23" s="174" t="s">
        <v>1239</v>
      </c>
      <c r="C23" s="174" t="s">
        <v>763</v>
      </c>
      <c r="D23" s="182">
        <v>43303472</v>
      </c>
      <c r="E23" s="174" t="s">
        <v>1323</v>
      </c>
      <c r="F23" s="183">
        <v>30712</v>
      </c>
      <c r="G23" s="178">
        <v>1</v>
      </c>
      <c r="H23" s="178" t="str">
        <f t="shared" si="1"/>
        <v>SI</v>
      </c>
      <c r="I23" s="183">
        <v>45537</v>
      </c>
      <c r="J23" s="320"/>
      <c r="K23" s="177">
        <v>1800</v>
      </c>
      <c r="L23" s="178" t="s">
        <v>1590</v>
      </c>
      <c r="M23" s="178" t="s">
        <v>24</v>
      </c>
      <c r="N23" s="178" t="s">
        <v>85</v>
      </c>
      <c r="O23" s="178" t="s">
        <v>1979</v>
      </c>
      <c r="P23" s="184" t="s">
        <v>1442</v>
      </c>
      <c r="Q23" s="321" t="s">
        <v>1980</v>
      </c>
      <c r="R23" s="321" t="s">
        <v>1981</v>
      </c>
      <c r="S23" s="318">
        <f t="shared" si="4"/>
        <v>1800</v>
      </c>
      <c r="T23">
        <v>102.5</v>
      </c>
      <c r="U23" s="353">
        <f t="shared" si="0"/>
        <v>1902.5</v>
      </c>
      <c r="V23" s="151">
        <f t="shared" si="2"/>
        <v>306.51388888888891</v>
      </c>
      <c r="W23" s="151">
        <f t="shared" si="3"/>
        <v>27.58625</v>
      </c>
    </row>
    <row r="24" spans="1:23">
      <c r="A24" s="174" t="s">
        <v>1240</v>
      </c>
      <c r="B24" s="174" t="s">
        <v>1241</v>
      </c>
      <c r="C24" s="174" t="s">
        <v>763</v>
      </c>
      <c r="D24" s="182">
        <v>47744413</v>
      </c>
      <c r="E24" s="174" t="s">
        <v>1406</v>
      </c>
      <c r="F24" s="183">
        <v>34044</v>
      </c>
      <c r="G24" s="178">
        <v>1</v>
      </c>
      <c r="H24" s="178" t="str">
        <f t="shared" si="1"/>
        <v>SI</v>
      </c>
      <c r="I24" s="183">
        <v>45537</v>
      </c>
      <c r="J24" s="320"/>
      <c r="K24" s="177">
        <v>1800</v>
      </c>
      <c r="L24" s="178" t="s">
        <v>1590</v>
      </c>
      <c r="M24" s="178" t="s">
        <v>24</v>
      </c>
      <c r="N24" s="178" t="s">
        <v>85</v>
      </c>
      <c r="O24" s="178" t="s">
        <v>1982</v>
      </c>
      <c r="P24" s="184" t="s">
        <v>1442</v>
      </c>
      <c r="Q24" s="321" t="s">
        <v>1983</v>
      </c>
      <c r="R24" s="321" t="s">
        <v>1984</v>
      </c>
      <c r="S24" s="318">
        <f t="shared" si="4"/>
        <v>1800</v>
      </c>
      <c r="T24">
        <v>102.5</v>
      </c>
      <c r="U24" s="353">
        <f t="shared" si="0"/>
        <v>1902.5</v>
      </c>
      <c r="V24" s="151">
        <f t="shared" si="2"/>
        <v>306.51388888888891</v>
      </c>
      <c r="W24" s="151">
        <f t="shared" si="3"/>
        <v>27.58625</v>
      </c>
    </row>
    <row r="25" spans="1:23">
      <c r="A25" s="174" t="s">
        <v>1207</v>
      </c>
      <c r="B25" s="174" t="s">
        <v>1985</v>
      </c>
      <c r="C25" s="174" t="s">
        <v>735</v>
      </c>
      <c r="D25" s="178">
        <v>48197929</v>
      </c>
      <c r="E25" s="174" t="s">
        <v>1347</v>
      </c>
      <c r="F25" s="183">
        <v>34368</v>
      </c>
      <c r="G25" s="178">
        <v>1</v>
      </c>
      <c r="H25" s="178" t="str">
        <f t="shared" si="1"/>
        <v>SI</v>
      </c>
      <c r="I25" s="183">
        <v>45538</v>
      </c>
      <c r="J25" s="320"/>
      <c r="K25" s="177">
        <v>3000</v>
      </c>
      <c r="L25" s="178" t="s">
        <v>1590</v>
      </c>
      <c r="M25" s="178" t="s">
        <v>24</v>
      </c>
      <c r="N25" s="178" t="s">
        <v>85</v>
      </c>
      <c r="O25" s="184" t="s">
        <v>1986</v>
      </c>
      <c r="P25" s="184" t="s">
        <v>1442</v>
      </c>
      <c r="Q25" s="321" t="s">
        <v>1987</v>
      </c>
      <c r="R25" s="321" t="s">
        <v>1988</v>
      </c>
      <c r="S25" s="318">
        <f t="shared" si="4"/>
        <v>3000</v>
      </c>
      <c r="T25">
        <v>102.5</v>
      </c>
      <c r="U25" s="353">
        <f t="shared" si="0"/>
        <v>3102.5</v>
      </c>
      <c r="V25" s="151">
        <f>+((U25/6)/30)*28</f>
        <v>482.61111111111109</v>
      </c>
      <c r="W25" s="151">
        <f>+(((U25*9%)/6)/30)*28</f>
        <v>43.434999999999995</v>
      </c>
    </row>
    <row r="26" spans="1:23">
      <c r="A26" s="174" t="s">
        <v>1242</v>
      </c>
      <c r="B26" s="174" t="s">
        <v>1243</v>
      </c>
      <c r="C26" s="174" t="s">
        <v>763</v>
      </c>
      <c r="D26" s="182">
        <v>47247029</v>
      </c>
      <c r="E26" s="174" t="s">
        <v>1377</v>
      </c>
      <c r="F26" s="183">
        <v>33220</v>
      </c>
      <c r="G26" s="178">
        <v>1</v>
      </c>
      <c r="H26" s="178" t="str">
        <f t="shared" si="1"/>
        <v>SI</v>
      </c>
      <c r="I26" s="183">
        <v>45546</v>
      </c>
      <c r="J26" s="320"/>
      <c r="K26" s="177">
        <v>1800</v>
      </c>
      <c r="L26" s="178" t="s">
        <v>1590</v>
      </c>
      <c r="M26" s="178" t="s">
        <v>24</v>
      </c>
      <c r="N26" s="178" t="s">
        <v>111</v>
      </c>
      <c r="O26" s="178" t="s">
        <v>1989</v>
      </c>
      <c r="P26" s="184" t="s">
        <v>1442</v>
      </c>
      <c r="Q26" s="321" t="s">
        <v>1990</v>
      </c>
      <c r="R26" s="321" t="s">
        <v>1991</v>
      </c>
      <c r="S26" s="318">
        <f t="shared" si="4"/>
        <v>1800</v>
      </c>
      <c r="T26">
        <v>102.5</v>
      </c>
      <c r="U26" s="353">
        <f t="shared" si="0"/>
        <v>1902.5</v>
      </c>
      <c r="V26" s="151">
        <f>+((U26/6)/30)*20</f>
        <v>211.38888888888889</v>
      </c>
      <c r="W26" s="151">
        <f>+(((U26*9%)/6)/30)*20</f>
        <v>19.024999999999999</v>
      </c>
    </row>
    <row r="27" spans="1:23">
      <c r="A27" s="174" t="s">
        <v>1306</v>
      </c>
      <c r="B27" s="174" t="s">
        <v>651</v>
      </c>
      <c r="C27" s="174" t="s">
        <v>763</v>
      </c>
      <c r="D27" s="248" t="s">
        <v>1992</v>
      </c>
      <c r="E27" s="174" t="s">
        <v>1388</v>
      </c>
      <c r="F27" s="183">
        <v>33794</v>
      </c>
      <c r="G27" s="178">
        <v>1</v>
      </c>
      <c r="H27" s="178" t="str">
        <f t="shared" si="1"/>
        <v>SI</v>
      </c>
      <c r="I27" s="183">
        <v>45548</v>
      </c>
      <c r="J27" s="320"/>
      <c r="K27" s="177">
        <v>1800</v>
      </c>
      <c r="L27" s="178" t="s">
        <v>1590</v>
      </c>
      <c r="M27" s="178" t="s">
        <v>24</v>
      </c>
      <c r="N27" s="178" t="s">
        <v>120</v>
      </c>
      <c r="O27" s="178" t="s">
        <v>1993</v>
      </c>
      <c r="P27" s="184" t="s">
        <v>1442</v>
      </c>
      <c r="Q27" s="321" t="s">
        <v>1994</v>
      </c>
      <c r="R27" s="321" t="s">
        <v>1995</v>
      </c>
      <c r="S27" s="318">
        <f t="shared" si="4"/>
        <v>1800</v>
      </c>
      <c r="T27">
        <v>102.5</v>
      </c>
      <c r="U27" s="353">
        <f t="shared" si="0"/>
        <v>1902.5</v>
      </c>
      <c r="V27" s="151">
        <f>+((U27/6)/30)*18</f>
        <v>190.25</v>
      </c>
      <c r="W27" s="151">
        <f>+(((U27*9%)/6)/30)*18</f>
        <v>17.122499999999999</v>
      </c>
    </row>
    <row r="28" spans="1:23">
      <c r="A28" s="174" t="s">
        <v>1415</v>
      </c>
      <c r="B28" s="174" t="s">
        <v>1416</v>
      </c>
      <c r="C28" s="174" t="s">
        <v>1210</v>
      </c>
      <c r="D28" s="182">
        <v>40916021</v>
      </c>
      <c r="E28" s="174" t="s">
        <v>1417</v>
      </c>
      <c r="F28" s="183">
        <v>29275</v>
      </c>
      <c r="G28" s="178">
        <v>2</v>
      </c>
      <c r="H28" s="178" t="str">
        <f t="shared" si="1"/>
        <v>SI</v>
      </c>
      <c r="I28" s="183">
        <v>45551</v>
      </c>
      <c r="J28" s="320"/>
      <c r="K28" s="177" t="s">
        <v>1931</v>
      </c>
      <c r="L28" s="178" t="s">
        <v>1590</v>
      </c>
      <c r="M28" s="178" t="s">
        <v>24</v>
      </c>
      <c r="N28" s="178" t="s">
        <v>1932</v>
      </c>
      <c r="O28" s="178" t="s">
        <v>1996</v>
      </c>
      <c r="P28" s="184" t="s">
        <v>1442</v>
      </c>
      <c r="Q28" s="321" t="s">
        <v>1997</v>
      </c>
      <c r="R28" s="321" t="s">
        <v>1998</v>
      </c>
      <c r="S28" s="318">
        <v>3000</v>
      </c>
      <c r="T28">
        <v>102.5</v>
      </c>
      <c r="U28" s="353">
        <f t="shared" si="0"/>
        <v>3102.5</v>
      </c>
      <c r="V28" s="151">
        <f>+((U28/6)/30)*15</f>
        <v>258.54166666666669</v>
      </c>
      <c r="W28" s="151">
        <f>+(((U28*9%)/6)/30)*15</f>
        <v>23.268749999999997</v>
      </c>
    </row>
    <row r="29" spans="1:23" ht="16.899999999999999" customHeight="1">
      <c r="A29" s="174" t="s">
        <v>1295</v>
      </c>
      <c r="B29" s="174" t="s">
        <v>1296</v>
      </c>
      <c r="C29" s="174" t="s">
        <v>1999</v>
      </c>
      <c r="D29" s="182">
        <v>72941697</v>
      </c>
      <c r="E29" s="174" t="s">
        <v>1298</v>
      </c>
      <c r="F29" s="183">
        <v>36347</v>
      </c>
      <c r="G29" s="178">
        <v>0</v>
      </c>
      <c r="H29" s="178" t="str">
        <f t="shared" si="1"/>
        <v>NO</v>
      </c>
      <c r="I29" s="183">
        <v>45551</v>
      </c>
      <c r="J29" s="320"/>
      <c r="K29" s="177">
        <v>2000</v>
      </c>
      <c r="L29" s="178" t="s">
        <v>1590</v>
      </c>
      <c r="M29" s="178" t="s">
        <v>24</v>
      </c>
      <c r="N29" s="178" t="s">
        <v>1932</v>
      </c>
      <c r="O29" s="184" t="s">
        <v>2000</v>
      </c>
      <c r="P29" s="184" t="s">
        <v>1442</v>
      </c>
      <c r="Q29" s="321" t="s">
        <v>2001</v>
      </c>
      <c r="R29" s="321" t="s">
        <v>2002</v>
      </c>
      <c r="S29" s="318">
        <f t="shared" si="4"/>
        <v>2000</v>
      </c>
      <c r="U29" s="353">
        <f t="shared" si="0"/>
        <v>2000</v>
      </c>
      <c r="V29" s="151">
        <f>+((U29/6)/30)*14</f>
        <v>155.55555555555554</v>
      </c>
      <c r="W29" s="151">
        <f>+(((U29*9%)/6)/30)*14</f>
        <v>14</v>
      </c>
    </row>
    <row r="30" spans="1:23">
      <c r="A30" s="174" t="s">
        <v>1394</v>
      </c>
      <c r="B30" s="174" t="s">
        <v>1395</v>
      </c>
      <c r="C30" s="174" t="s">
        <v>1367</v>
      </c>
      <c r="D30" s="182">
        <v>43117509</v>
      </c>
      <c r="E30" s="174" t="s">
        <v>1396</v>
      </c>
      <c r="F30" s="176">
        <v>31222</v>
      </c>
      <c r="G30" s="178">
        <v>1</v>
      </c>
      <c r="H30" s="178" t="str">
        <f t="shared" si="1"/>
        <v>SI</v>
      </c>
      <c r="I30" s="183">
        <v>45552</v>
      </c>
      <c r="J30" s="320"/>
      <c r="K30" s="177">
        <v>1500</v>
      </c>
      <c r="L30" s="178" t="s">
        <v>1590</v>
      </c>
      <c r="M30" s="178" t="s">
        <v>24</v>
      </c>
      <c r="N30" s="178" t="s">
        <v>1932</v>
      </c>
      <c r="O30" s="178" t="s">
        <v>2003</v>
      </c>
      <c r="P30" s="184" t="s">
        <v>1461</v>
      </c>
      <c r="Q30" s="322" t="s">
        <v>2004</v>
      </c>
      <c r="R30" s="322" t="s">
        <v>2005</v>
      </c>
      <c r="S30" s="318">
        <f t="shared" si="4"/>
        <v>1500</v>
      </c>
      <c r="T30">
        <v>102.5</v>
      </c>
      <c r="U30" s="353">
        <f t="shared" si="0"/>
        <v>1602.5</v>
      </c>
      <c r="V30" s="151">
        <f>+((U30/6)/30)*13</f>
        <v>115.7361111111111</v>
      </c>
      <c r="W30" s="151">
        <f>+(((U30*9%)/6)/30)*13</f>
        <v>10.416249999999998</v>
      </c>
    </row>
    <row r="31" spans="1:23" hidden="1">
      <c r="A31" s="174" t="s">
        <v>2006</v>
      </c>
      <c r="B31" s="174" t="s">
        <v>1288</v>
      </c>
      <c r="C31" s="174" t="s">
        <v>1847</v>
      </c>
      <c r="D31" s="182">
        <v>74326142</v>
      </c>
      <c r="E31" s="174" t="s">
        <v>1289</v>
      </c>
      <c r="F31" s="183">
        <v>37206</v>
      </c>
      <c r="G31" s="178">
        <v>1</v>
      </c>
      <c r="H31" s="178" t="str">
        <f t="shared" si="1"/>
        <v>SI</v>
      </c>
      <c r="I31" s="183">
        <v>45553</v>
      </c>
      <c r="J31" s="320"/>
      <c r="K31" s="177">
        <v>1800</v>
      </c>
      <c r="L31" s="178" t="s">
        <v>1590</v>
      </c>
      <c r="M31" s="178" t="s">
        <v>24</v>
      </c>
      <c r="N31" s="178" t="s">
        <v>1932</v>
      </c>
      <c r="O31" s="184" t="s">
        <v>2007</v>
      </c>
      <c r="P31" s="323" t="s">
        <v>1442</v>
      </c>
      <c r="Q31" s="249" t="s">
        <v>2008</v>
      </c>
      <c r="R31" s="324" t="s">
        <v>2009</v>
      </c>
      <c r="S31" s="318">
        <f t="shared" si="4"/>
        <v>1800</v>
      </c>
      <c r="T31">
        <v>102.5</v>
      </c>
      <c r="U31" s="353">
        <f t="shared" si="0"/>
        <v>1902.5</v>
      </c>
      <c r="V31" s="151">
        <f>+((U31/6)/30)*13</f>
        <v>137.40277777777777</v>
      </c>
      <c r="W31" s="151">
        <f>+(((U31*9%)/6)/30)*13</f>
        <v>12.366249999999999</v>
      </c>
    </row>
    <row r="34" spans="1:10">
      <c r="A34" s="438" t="s">
        <v>1487</v>
      </c>
      <c r="B34" s="438"/>
      <c r="C34" s="438"/>
      <c r="D34" s="438"/>
      <c r="F34" s="474" t="s">
        <v>1488</v>
      </c>
      <c r="G34" s="474"/>
      <c r="H34" s="474"/>
      <c r="I34" s="474"/>
      <c r="J34" s="474"/>
    </row>
    <row r="35" spans="1:10">
      <c r="A35" s="77" t="s">
        <v>1489</v>
      </c>
      <c r="B35" s="77" t="s">
        <v>1490</v>
      </c>
      <c r="C35" s="77" t="s">
        <v>1491</v>
      </c>
      <c r="D35" s="77" t="s">
        <v>1903</v>
      </c>
      <c r="F35" s="77" t="s">
        <v>1492</v>
      </c>
      <c r="G35" s="77" t="s">
        <v>1493</v>
      </c>
      <c r="H35" s="442" t="s">
        <v>1494</v>
      </c>
      <c r="I35" s="442"/>
      <c r="J35" s="442"/>
    </row>
    <row r="36" spans="1:10">
      <c r="A36" s="334" t="s">
        <v>2010</v>
      </c>
      <c r="B36" s="125">
        <v>45548</v>
      </c>
      <c r="C36" s="98" t="s">
        <v>205</v>
      </c>
      <c r="D36" s="98" t="s">
        <v>1590</v>
      </c>
      <c r="F36" s="98"/>
      <c r="G36" s="125"/>
      <c r="H36" s="493"/>
      <c r="I36" s="493"/>
      <c r="J36" s="493"/>
    </row>
    <row r="37" spans="1:10">
      <c r="A37" s="334" t="s">
        <v>2011</v>
      </c>
      <c r="B37" s="125">
        <v>45562</v>
      </c>
      <c r="C37" s="98" t="s">
        <v>2012</v>
      </c>
      <c r="D37" s="98" t="s">
        <v>1590</v>
      </c>
      <c r="F37" s="98"/>
      <c r="G37" s="125"/>
      <c r="H37" s="493"/>
      <c r="I37" s="493"/>
      <c r="J37" s="493"/>
    </row>
    <row r="38" spans="1:10" ht="16.5" customHeight="1">
      <c r="A38" t="s">
        <v>2013</v>
      </c>
      <c r="B38" s="125">
        <v>45559</v>
      </c>
      <c r="C38" s="98" t="s">
        <v>205</v>
      </c>
      <c r="D38" s="98" t="s">
        <v>550</v>
      </c>
    </row>
    <row r="41" spans="1:10">
      <c r="A41" s="479" t="s">
        <v>1613</v>
      </c>
      <c r="B41" s="479"/>
      <c r="C41" s="479"/>
      <c r="D41" s="479"/>
      <c r="G41" s="474" t="s">
        <v>1501</v>
      </c>
      <c r="H41" s="474"/>
      <c r="I41" s="474"/>
      <c r="J41" s="474"/>
    </row>
    <row r="42" spans="1:10">
      <c r="A42" s="77" t="s">
        <v>1492</v>
      </c>
      <c r="B42" s="77" t="s">
        <v>1493</v>
      </c>
      <c r="C42" s="117" t="s">
        <v>1494</v>
      </c>
      <c r="D42" s="118"/>
      <c r="G42" s="77" t="s">
        <v>1492</v>
      </c>
      <c r="H42" s="77"/>
      <c r="I42" s="77" t="s">
        <v>1493</v>
      </c>
      <c r="J42" s="77" t="s">
        <v>1494</v>
      </c>
    </row>
    <row r="43" spans="1:10" ht="31.5" customHeight="1">
      <c r="A43" s="100" t="s">
        <v>1818</v>
      </c>
      <c r="B43" s="119">
        <v>90</v>
      </c>
      <c r="C43" s="475"/>
      <c r="D43" s="475"/>
      <c r="G43" s="98" t="s">
        <v>2014</v>
      </c>
      <c r="H43" s="98" t="s">
        <v>2015</v>
      </c>
      <c r="I43" s="272">
        <v>200</v>
      </c>
      <c r="J43" s="100" t="s">
        <v>2016</v>
      </c>
    </row>
    <row r="44" spans="1:10">
      <c r="A44" s="100" t="s">
        <v>1614</v>
      </c>
      <c r="B44" s="119">
        <v>90</v>
      </c>
      <c r="C44" s="475"/>
      <c r="D44" s="475"/>
      <c r="G44" s="98" t="s">
        <v>2017</v>
      </c>
      <c r="H44" s="98" t="s">
        <v>2018</v>
      </c>
      <c r="I44" s="98">
        <v>666.66</v>
      </c>
      <c r="J44" s="100" t="s">
        <v>2019</v>
      </c>
    </row>
    <row r="45" spans="1:10">
      <c r="A45" s="116" t="s">
        <v>1618</v>
      </c>
      <c r="B45" s="119">
        <v>90</v>
      </c>
      <c r="C45" s="311"/>
      <c r="D45" s="311"/>
      <c r="G45" s="98" t="s">
        <v>2020</v>
      </c>
      <c r="H45" s="98" t="s">
        <v>2021</v>
      </c>
      <c r="I45" s="98">
        <v>153.33000000000001</v>
      </c>
      <c r="J45" s="100"/>
    </row>
    <row r="46" spans="1:10">
      <c r="A46" s="100" t="s">
        <v>1619</v>
      </c>
      <c r="B46" s="119">
        <v>90</v>
      </c>
      <c r="C46" s="311"/>
      <c r="D46" s="311"/>
      <c r="G46" s="98" t="s">
        <v>1910</v>
      </c>
      <c r="H46" s="276" t="s">
        <v>1911</v>
      </c>
      <c r="I46" s="325">
        <v>30</v>
      </c>
      <c r="J46" s="100"/>
    </row>
    <row r="47" spans="1:10">
      <c r="A47" s="100" t="s">
        <v>1621</v>
      </c>
      <c r="B47" s="119" t="s">
        <v>1622</v>
      </c>
      <c r="C47" s="311"/>
      <c r="D47" s="311"/>
      <c r="G47" s="98" t="s">
        <v>2022</v>
      </c>
      <c r="H47" s="98" t="s">
        <v>2023</v>
      </c>
      <c r="I47" s="272">
        <v>100</v>
      </c>
      <c r="J47" s="100" t="s">
        <v>2024</v>
      </c>
    </row>
    <row r="48" spans="1:10">
      <c r="A48" s="100" t="s">
        <v>1627</v>
      </c>
      <c r="B48" s="119">
        <v>90</v>
      </c>
      <c r="C48" s="313"/>
      <c r="D48" s="314"/>
      <c r="G48" s="98" t="s">
        <v>1910</v>
      </c>
      <c r="H48" s="98" t="s">
        <v>1912</v>
      </c>
      <c r="I48" s="276">
        <v>30</v>
      </c>
      <c r="J48" s="326"/>
    </row>
    <row r="49" spans="1:10" ht="21.75" customHeight="1">
      <c r="A49" s="100" t="s">
        <v>1629</v>
      </c>
      <c r="B49" s="119">
        <v>90</v>
      </c>
      <c r="C49" s="313"/>
      <c r="D49" s="314"/>
      <c r="G49" s="98" t="s">
        <v>2025</v>
      </c>
      <c r="H49" s="98" t="s">
        <v>2026</v>
      </c>
      <c r="I49" s="98"/>
      <c r="J49" s="77"/>
    </row>
    <row r="50" spans="1:10">
      <c r="A50" s="100" t="s">
        <v>1630</v>
      </c>
      <c r="B50" s="119">
        <v>90</v>
      </c>
      <c r="C50" s="313"/>
      <c r="D50" s="314"/>
    </row>
    <row r="51" spans="1:10">
      <c r="A51" s="116" t="s">
        <v>1633</v>
      </c>
      <c r="B51" s="119" t="s">
        <v>1622</v>
      </c>
      <c r="C51" s="313"/>
      <c r="D51" s="314"/>
    </row>
    <row r="52" spans="1:10" ht="15" customHeight="1">
      <c r="A52" s="100" t="s">
        <v>1616</v>
      </c>
      <c r="B52" s="119">
        <v>90</v>
      </c>
      <c r="C52" s="313"/>
      <c r="D52" s="314"/>
    </row>
    <row r="53" spans="1:10" ht="24" customHeight="1">
      <c r="A53" s="100" t="s">
        <v>1637</v>
      </c>
      <c r="B53" s="119">
        <v>90</v>
      </c>
      <c r="C53" s="313"/>
      <c r="D53" s="314"/>
    </row>
    <row r="54" spans="1:10">
      <c r="A54" s="116" t="s">
        <v>1822</v>
      </c>
      <c r="B54" s="119">
        <v>90</v>
      </c>
      <c r="C54" s="313"/>
      <c r="D54" s="314"/>
    </row>
    <row r="55" spans="1:10">
      <c r="A55" s="100" t="s">
        <v>2027</v>
      </c>
      <c r="B55" s="119">
        <v>90</v>
      </c>
      <c r="C55" s="313"/>
      <c r="D55" s="314"/>
    </row>
    <row r="56" spans="1:10">
      <c r="A56" s="100" t="s">
        <v>2028</v>
      </c>
      <c r="B56" s="119">
        <v>30</v>
      </c>
      <c r="C56" s="488"/>
      <c r="D56" s="489"/>
    </row>
    <row r="57" spans="1:10">
      <c r="A57" s="116"/>
      <c r="B57" s="119"/>
      <c r="C57" s="488"/>
      <c r="D57" s="489"/>
    </row>
    <row r="58" spans="1:10">
      <c r="A58" s="328"/>
      <c r="B58" s="119"/>
    </row>
    <row r="59" spans="1:10">
      <c r="B59" s="119"/>
    </row>
    <row r="60" spans="1:10">
      <c r="A60" s="100"/>
      <c r="B60" s="119"/>
      <c r="C60" s="488"/>
      <c r="D60" s="489"/>
    </row>
    <row r="61" spans="1:10">
      <c r="A61" s="120"/>
      <c r="B61" s="119"/>
      <c r="C61" s="488"/>
      <c r="D61" s="489"/>
    </row>
    <row r="62" spans="1:10">
      <c r="A62" s="120"/>
      <c r="B62" s="119"/>
      <c r="C62" s="488"/>
      <c r="D62" s="489"/>
    </row>
  </sheetData>
  <mergeCells count="31">
    <mergeCell ref="N2:N3"/>
    <mergeCell ref="A1:R1"/>
    <mergeCell ref="A2:A3"/>
    <mergeCell ref="B2:B3"/>
    <mergeCell ref="C2:C3"/>
    <mergeCell ref="D2:D3"/>
    <mergeCell ref="E2:E3"/>
    <mergeCell ref="F2:F3"/>
    <mergeCell ref="G2:G3"/>
    <mergeCell ref="I2:I3"/>
    <mergeCell ref="J2:J3"/>
    <mergeCell ref="R2:R3"/>
    <mergeCell ref="Q2:Q3"/>
    <mergeCell ref="P2:P3"/>
    <mergeCell ref="K2:K3"/>
    <mergeCell ref="L2:L3"/>
    <mergeCell ref="M2:M3"/>
    <mergeCell ref="A41:D41"/>
    <mergeCell ref="G41:J41"/>
    <mergeCell ref="C43:D43"/>
    <mergeCell ref="C44:D44"/>
    <mergeCell ref="F34:J34"/>
    <mergeCell ref="H35:J35"/>
    <mergeCell ref="H36:J36"/>
    <mergeCell ref="H37:J37"/>
    <mergeCell ref="A34:D34"/>
    <mergeCell ref="C57:D57"/>
    <mergeCell ref="C60:D60"/>
    <mergeCell ref="C61:D61"/>
    <mergeCell ref="C62:D62"/>
    <mergeCell ref="C56:D56"/>
  </mergeCells>
  <pageMargins left="0.7" right="0.7" top="0.75" bottom="0.75" header="0.3" footer="0.3"/>
  <pageSetup paperSize="9" scale="41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155B6-1DE8-427E-A756-62C1E80AF935}">
  <dimension ref="A1:Q37"/>
  <sheetViews>
    <sheetView tabSelected="1" zoomScale="80" zoomScaleNormal="80" workbookViewId="0">
      <selection activeCell="N28" sqref="N28"/>
    </sheetView>
  </sheetViews>
  <sheetFormatPr baseColWidth="10" defaultColWidth="11.42578125" defaultRowHeight="15"/>
  <cols>
    <col min="1" max="1" width="17.85546875" customWidth="1"/>
    <col min="2" max="2" width="17.42578125" customWidth="1"/>
    <col min="3" max="3" width="28.5703125" bestFit="1" customWidth="1"/>
    <col min="4" max="4" width="16.7109375" bestFit="1" customWidth="1"/>
    <col min="5" max="5" width="45.85546875" customWidth="1"/>
    <col min="6" max="6" width="13.42578125" customWidth="1"/>
    <col min="8" max="8" width="17.85546875" bestFit="1" customWidth="1"/>
    <col min="9" max="9" width="18" customWidth="1"/>
    <col min="10" max="10" width="14.42578125" bestFit="1" customWidth="1"/>
    <col min="14" max="14" width="15.85546875" customWidth="1"/>
    <col min="16" max="16" width="16.85546875" bestFit="1" customWidth="1"/>
    <col min="17" max="17" width="23" bestFit="1" customWidth="1"/>
  </cols>
  <sheetData>
    <row r="1" spans="1:17" ht="18.75">
      <c r="A1" s="462" t="s">
        <v>1429</v>
      </c>
      <c r="B1" s="462"/>
      <c r="C1" s="462"/>
      <c r="D1" s="462"/>
      <c r="E1" s="462"/>
      <c r="F1" s="462"/>
      <c r="G1" s="462"/>
      <c r="H1" s="462"/>
      <c r="I1" s="462"/>
      <c r="J1" s="462"/>
      <c r="K1" s="462"/>
      <c r="L1" s="462"/>
      <c r="M1" s="462"/>
      <c r="N1" s="462"/>
      <c r="O1" s="462"/>
      <c r="P1" s="462"/>
      <c r="Q1" s="462"/>
    </row>
    <row r="2" spans="1:17">
      <c r="A2" s="463" t="s">
        <v>8</v>
      </c>
      <c r="B2" s="463" t="s">
        <v>9</v>
      </c>
      <c r="C2" s="463" t="s">
        <v>10</v>
      </c>
      <c r="D2" s="465" t="s">
        <v>13</v>
      </c>
      <c r="E2" s="466" t="s">
        <v>3</v>
      </c>
      <c r="F2" s="468" t="s">
        <v>14</v>
      </c>
      <c r="G2" s="469" t="s">
        <v>18</v>
      </c>
      <c r="H2" s="470" t="s">
        <v>25</v>
      </c>
      <c r="I2" s="470" t="s">
        <v>1430</v>
      </c>
      <c r="J2" s="471" t="s">
        <v>1431</v>
      </c>
      <c r="K2" s="471" t="s">
        <v>1432</v>
      </c>
      <c r="L2" s="472" t="s">
        <v>1760</v>
      </c>
      <c r="M2" s="472" t="s">
        <v>1761</v>
      </c>
      <c r="N2" s="45" t="s">
        <v>1433</v>
      </c>
      <c r="O2" s="460" t="s">
        <v>1434</v>
      </c>
      <c r="P2" s="460" t="s">
        <v>1435</v>
      </c>
      <c r="Q2" s="460" t="s">
        <v>1436</v>
      </c>
    </row>
    <row r="3" spans="1:17">
      <c r="A3" s="481"/>
      <c r="B3" s="481"/>
      <c r="C3" s="481"/>
      <c r="D3" s="466"/>
      <c r="E3" s="482"/>
      <c r="F3" s="483"/>
      <c r="G3" s="484"/>
      <c r="H3" s="485"/>
      <c r="I3" s="485"/>
      <c r="J3" s="481"/>
      <c r="K3" s="481"/>
      <c r="L3" s="486"/>
      <c r="M3" s="487"/>
      <c r="N3" s="133"/>
      <c r="O3" s="480"/>
      <c r="P3" s="480"/>
      <c r="Q3" s="480"/>
    </row>
    <row r="4" spans="1:17">
      <c r="A4" s="156" t="s">
        <v>2029</v>
      </c>
      <c r="B4" s="156" t="s">
        <v>2109</v>
      </c>
      <c r="C4" s="156"/>
      <c r="D4" s="235"/>
      <c r="E4" s="156"/>
      <c r="F4" s="157"/>
      <c r="G4" s="154"/>
      <c r="H4" s="158"/>
      <c r="I4" s="158">
        <v>45566</v>
      </c>
      <c r="J4" s="236" t="s">
        <v>2110</v>
      </c>
      <c r="K4" s="154"/>
      <c r="L4" s="154"/>
      <c r="M4" s="154"/>
      <c r="N4" s="155"/>
      <c r="O4" s="155"/>
      <c r="P4" s="160"/>
      <c r="Q4" s="160"/>
    </row>
    <row r="5" spans="1:17">
      <c r="A5" s="156" t="s">
        <v>2030</v>
      </c>
      <c r="B5" s="156" t="s">
        <v>2031</v>
      </c>
      <c r="C5" s="156"/>
      <c r="D5" s="235"/>
      <c r="E5" s="156"/>
      <c r="F5" s="157"/>
      <c r="G5" s="154"/>
      <c r="H5" s="158"/>
      <c r="I5" s="158">
        <v>45566</v>
      </c>
      <c r="J5" s="236" t="s">
        <v>2032</v>
      </c>
      <c r="K5" s="154"/>
      <c r="L5" s="154"/>
      <c r="M5" s="154"/>
      <c r="N5" s="155"/>
      <c r="O5" s="155"/>
      <c r="P5" s="173"/>
      <c r="Q5" s="173"/>
    </row>
    <row r="6" spans="1:17">
      <c r="A6" s="156" t="s">
        <v>2103</v>
      </c>
      <c r="B6" s="156" t="s">
        <v>1107</v>
      </c>
      <c r="C6" s="156" t="s">
        <v>2104</v>
      </c>
      <c r="D6" s="235"/>
      <c r="E6" s="156"/>
      <c r="F6" s="157"/>
      <c r="G6" s="154"/>
      <c r="H6" s="158"/>
      <c r="I6" s="158">
        <v>45577</v>
      </c>
      <c r="J6" s="236">
        <v>4300</v>
      </c>
      <c r="K6" s="154"/>
      <c r="L6" s="154"/>
      <c r="M6" s="154"/>
      <c r="N6" s="155"/>
      <c r="O6" s="155"/>
      <c r="P6" s="173"/>
      <c r="Q6" s="173"/>
    </row>
    <row r="7" spans="1:17">
      <c r="A7" s="166" t="s">
        <v>2033</v>
      </c>
      <c r="B7" s="166" t="s">
        <v>2034</v>
      </c>
      <c r="C7" s="166" t="s">
        <v>325</v>
      </c>
      <c r="D7" s="362">
        <v>71894231</v>
      </c>
      <c r="E7" s="166" t="s">
        <v>2035</v>
      </c>
      <c r="F7" s="363">
        <v>34961</v>
      </c>
      <c r="G7" s="167">
        <v>0</v>
      </c>
      <c r="H7" s="363">
        <v>45566</v>
      </c>
      <c r="I7" s="363"/>
      <c r="J7" s="364" t="s">
        <v>2036</v>
      </c>
      <c r="K7" s="167" t="s">
        <v>1590</v>
      </c>
      <c r="L7" s="167" t="s">
        <v>24</v>
      </c>
      <c r="M7" s="167" t="s">
        <v>1440</v>
      </c>
      <c r="N7" s="167" t="s">
        <v>2037</v>
      </c>
      <c r="O7" s="141" t="s">
        <v>1442</v>
      </c>
      <c r="P7" s="366" t="s">
        <v>2038</v>
      </c>
      <c r="Q7" s="367" t="s">
        <v>2039</v>
      </c>
    </row>
    <row r="8" spans="1:17">
      <c r="A8" s="166" t="s">
        <v>1342</v>
      </c>
      <c r="B8" s="166" t="s">
        <v>1343</v>
      </c>
      <c r="C8" s="166" t="s">
        <v>1674</v>
      </c>
      <c r="D8" s="362">
        <v>70441872</v>
      </c>
      <c r="E8" s="166" t="s">
        <v>1344</v>
      </c>
      <c r="F8" s="363">
        <v>33913</v>
      </c>
      <c r="G8" s="167">
        <v>0</v>
      </c>
      <c r="H8" s="363">
        <v>45567</v>
      </c>
      <c r="I8" s="363"/>
      <c r="J8" s="169">
        <v>2500</v>
      </c>
      <c r="K8" s="167" t="s">
        <v>1590</v>
      </c>
      <c r="L8" s="167" t="s">
        <v>24</v>
      </c>
      <c r="M8" s="167" t="s">
        <v>1440</v>
      </c>
      <c r="N8" s="167" t="s">
        <v>2040</v>
      </c>
      <c r="O8" s="141" t="s">
        <v>1442</v>
      </c>
      <c r="P8" s="366" t="s">
        <v>2041</v>
      </c>
      <c r="Q8" s="366" t="s">
        <v>2042</v>
      </c>
    </row>
    <row r="9" spans="1:17">
      <c r="A9" s="166" t="s">
        <v>1423</v>
      </c>
      <c r="B9" s="166" t="s">
        <v>1424</v>
      </c>
      <c r="C9" s="166" t="s">
        <v>1425</v>
      </c>
      <c r="D9" s="167">
        <v>45911292</v>
      </c>
      <c r="E9" s="166" t="s">
        <v>2107</v>
      </c>
      <c r="F9" s="363">
        <v>31882</v>
      </c>
      <c r="G9" s="167">
        <v>1</v>
      </c>
      <c r="H9" s="363">
        <v>45569</v>
      </c>
      <c r="I9" s="167" t="e">
        <f>+J9/30*28</f>
        <v>#VALUE!</v>
      </c>
      <c r="J9" s="169" t="s">
        <v>2142</v>
      </c>
      <c r="K9" s="167" t="s">
        <v>1590</v>
      </c>
      <c r="L9" s="167" t="s">
        <v>24</v>
      </c>
      <c r="M9" s="167" t="s">
        <v>1440</v>
      </c>
      <c r="N9" s="167" t="s">
        <v>2065</v>
      </c>
      <c r="O9" s="141" t="s">
        <v>1442</v>
      </c>
      <c r="P9" s="366" t="s">
        <v>2066</v>
      </c>
      <c r="Q9" s="366" t="s">
        <v>2067</v>
      </c>
    </row>
    <row r="10" spans="1:17">
      <c r="A10" s="166" t="s">
        <v>1427</v>
      </c>
      <c r="B10" s="166" t="s">
        <v>368</v>
      </c>
      <c r="C10" s="166" t="s">
        <v>1425</v>
      </c>
      <c r="D10" s="167">
        <v>46400071</v>
      </c>
      <c r="E10" s="166" t="s">
        <v>2108</v>
      </c>
      <c r="F10" s="363">
        <v>33012</v>
      </c>
      <c r="G10" s="167">
        <v>1</v>
      </c>
      <c r="H10" s="363">
        <v>45569</v>
      </c>
      <c r="I10" s="167" t="e">
        <f>+J10/30*28</f>
        <v>#VALUE!</v>
      </c>
      <c r="J10" s="169" t="s">
        <v>2143</v>
      </c>
      <c r="K10" s="167" t="s">
        <v>1590</v>
      </c>
      <c r="L10" s="167" t="s">
        <v>24</v>
      </c>
      <c r="M10" s="167" t="s">
        <v>1550</v>
      </c>
      <c r="N10" s="167" t="s">
        <v>2068</v>
      </c>
      <c r="O10" s="141" t="s">
        <v>2062</v>
      </c>
      <c r="P10" t="s">
        <v>2069</v>
      </c>
      <c r="Q10" t="s">
        <v>2070</v>
      </c>
    </row>
    <row r="11" spans="1:17">
      <c r="A11" s="166" t="s">
        <v>2043</v>
      </c>
      <c r="B11" s="166" t="s">
        <v>2044</v>
      </c>
      <c r="C11" s="166" t="s">
        <v>1674</v>
      </c>
      <c r="D11" s="362">
        <v>70092170</v>
      </c>
      <c r="E11" s="166" t="s">
        <v>2045</v>
      </c>
      <c r="F11" s="363">
        <v>34968</v>
      </c>
      <c r="G11" s="167">
        <v>0</v>
      </c>
      <c r="H11" s="363">
        <v>45572</v>
      </c>
      <c r="I11" s="379">
        <f>+J11/30*25</f>
        <v>2000</v>
      </c>
      <c r="J11" s="169">
        <v>2400</v>
      </c>
      <c r="K11" s="167" t="s">
        <v>1590</v>
      </c>
      <c r="L11" s="167" t="s">
        <v>24</v>
      </c>
      <c r="M11" s="167" t="s">
        <v>1451</v>
      </c>
      <c r="N11" s="167" t="s">
        <v>2046</v>
      </c>
      <c r="O11" s="141" t="s">
        <v>1442</v>
      </c>
      <c r="P11" s="366" t="s">
        <v>2047</v>
      </c>
      <c r="Q11" s="366" t="s">
        <v>2048</v>
      </c>
    </row>
    <row r="12" spans="1:17" ht="15.75" customHeight="1">
      <c r="A12" s="166" t="s">
        <v>2055</v>
      </c>
      <c r="B12" s="166" t="s">
        <v>1366</v>
      </c>
      <c r="C12" s="166" t="s">
        <v>1367</v>
      </c>
      <c r="D12" s="167">
        <v>75189369</v>
      </c>
      <c r="E12" s="171" t="s">
        <v>2105</v>
      </c>
      <c r="F12" s="363">
        <v>35051</v>
      </c>
      <c r="G12" s="167">
        <v>0</v>
      </c>
      <c r="H12" s="363">
        <v>45575</v>
      </c>
      <c r="I12" s="379">
        <f>+J12/30*22</f>
        <v>880</v>
      </c>
      <c r="J12" s="169">
        <v>1200</v>
      </c>
      <c r="K12" s="167" t="s">
        <v>1590</v>
      </c>
      <c r="L12" s="167" t="s">
        <v>69</v>
      </c>
      <c r="M12" s="167"/>
      <c r="N12" s="167"/>
      <c r="O12" s="141" t="s">
        <v>1442</v>
      </c>
      <c r="P12" s="366" t="s">
        <v>2056</v>
      </c>
      <c r="Q12" s="366" t="s">
        <v>2057</v>
      </c>
    </row>
    <row r="13" spans="1:17">
      <c r="A13" s="166" t="s">
        <v>2049</v>
      </c>
      <c r="B13" s="166" t="s">
        <v>2050</v>
      </c>
      <c r="C13" s="166" t="s">
        <v>47</v>
      </c>
      <c r="D13" s="167">
        <v>72921316</v>
      </c>
      <c r="E13" s="166" t="s">
        <v>2051</v>
      </c>
      <c r="F13" s="363">
        <v>35074</v>
      </c>
      <c r="G13" s="167">
        <v>0</v>
      </c>
      <c r="H13" s="363">
        <v>45579</v>
      </c>
      <c r="I13" s="379">
        <f>+J13/30*18</f>
        <v>1020</v>
      </c>
      <c r="J13" s="169">
        <v>1700</v>
      </c>
      <c r="K13" s="167" t="s">
        <v>1590</v>
      </c>
      <c r="L13" s="167" t="s">
        <v>24</v>
      </c>
      <c r="M13" s="167" t="s">
        <v>1451</v>
      </c>
      <c r="N13" s="167" t="s">
        <v>2052</v>
      </c>
      <c r="O13" s="141" t="s">
        <v>1442</v>
      </c>
      <c r="P13" s="366" t="s">
        <v>2053</v>
      </c>
      <c r="Q13" s="366" t="s">
        <v>2054</v>
      </c>
    </row>
    <row r="14" spans="1:17">
      <c r="A14" s="166" t="s">
        <v>1072</v>
      </c>
      <c r="B14" s="166" t="s">
        <v>2058</v>
      </c>
      <c r="C14" s="166" t="s">
        <v>2059</v>
      </c>
      <c r="D14" s="167">
        <v>46311603</v>
      </c>
      <c r="E14" s="166" t="s">
        <v>2106</v>
      </c>
      <c r="F14" s="363">
        <v>32980</v>
      </c>
      <c r="G14" s="167">
        <v>1</v>
      </c>
      <c r="H14" s="363">
        <v>45579</v>
      </c>
      <c r="I14" s="379" t="e">
        <f>+J14/30*18</f>
        <v>#VALUE!</v>
      </c>
      <c r="J14" s="365" t="s">
        <v>2060</v>
      </c>
      <c r="K14" s="167" t="s">
        <v>1590</v>
      </c>
      <c r="L14" s="167" t="s">
        <v>24</v>
      </c>
      <c r="M14" s="167" t="s">
        <v>1451</v>
      </c>
      <c r="N14" s="167" t="s">
        <v>2061</v>
      </c>
      <c r="O14" s="141" t="s">
        <v>2062</v>
      </c>
      <c r="P14" t="s">
        <v>2063</v>
      </c>
      <c r="Q14" t="s">
        <v>2064</v>
      </c>
    </row>
    <row r="17" spans="1:17">
      <c r="A17" s="72"/>
      <c r="B17" s="72"/>
      <c r="C17" s="72"/>
      <c r="D17" s="74"/>
      <c r="E17" s="72"/>
      <c r="F17" s="112"/>
      <c r="G17" s="74"/>
      <c r="H17" s="112"/>
      <c r="I17" s="72"/>
      <c r="J17" s="378"/>
      <c r="K17" s="74"/>
      <c r="L17" s="74"/>
      <c r="M17" s="74"/>
      <c r="N17" s="74"/>
    </row>
    <row r="18" spans="1:17">
      <c r="A18" s="438" t="s">
        <v>1487</v>
      </c>
      <c r="B18" s="438"/>
      <c r="C18" s="438"/>
      <c r="D18" s="438"/>
      <c r="F18" s="474" t="s">
        <v>1488</v>
      </c>
      <c r="G18" s="474"/>
      <c r="H18" s="474"/>
      <c r="I18" s="474"/>
    </row>
    <row r="19" spans="1:17">
      <c r="A19" s="77" t="s">
        <v>1489</v>
      </c>
      <c r="B19" s="77" t="s">
        <v>1490</v>
      </c>
      <c r="C19" s="77" t="s">
        <v>1491</v>
      </c>
      <c r="D19" s="77" t="s">
        <v>1903</v>
      </c>
      <c r="F19" s="77" t="s">
        <v>1492</v>
      </c>
      <c r="G19" s="77" t="s">
        <v>1493</v>
      </c>
      <c r="H19" s="442" t="s">
        <v>1494</v>
      </c>
      <c r="I19" s="444"/>
    </row>
    <row r="20" spans="1:17">
      <c r="A20" s="98" t="s">
        <v>2071</v>
      </c>
      <c r="B20" s="125">
        <v>45593</v>
      </c>
      <c r="C20" s="98" t="s">
        <v>205</v>
      </c>
      <c r="D20" s="98" t="s">
        <v>1439</v>
      </c>
      <c r="E20" s="98"/>
      <c r="F20" s="125"/>
      <c r="G20" s="493"/>
      <c r="H20" s="494"/>
    </row>
    <row r="21" spans="1:17">
      <c r="A21" s="98"/>
      <c r="B21" s="125"/>
      <c r="C21" s="98"/>
      <c r="D21" s="98"/>
      <c r="E21" s="98"/>
      <c r="F21" s="125"/>
      <c r="G21" s="493"/>
      <c r="H21" s="494"/>
    </row>
    <row r="25" spans="1:17">
      <c r="A25" s="479" t="s">
        <v>1613</v>
      </c>
      <c r="B25" s="479"/>
      <c r="C25" s="479"/>
      <c r="D25" s="479"/>
      <c r="G25" s="474" t="s">
        <v>1501</v>
      </c>
      <c r="H25" s="474"/>
      <c r="I25" s="474"/>
    </row>
    <row r="26" spans="1:17">
      <c r="A26" s="77" t="s">
        <v>1492</v>
      </c>
      <c r="B26" s="77" t="s">
        <v>1493</v>
      </c>
      <c r="C26" s="117" t="s">
        <v>1494</v>
      </c>
      <c r="D26" s="118"/>
      <c r="F26" s="372" t="s">
        <v>2114</v>
      </c>
      <c r="G26" s="372" t="s">
        <v>2115</v>
      </c>
      <c r="H26" s="372" t="s">
        <v>1493</v>
      </c>
      <c r="I26" s="372" t="s">
        <v>2116</v>
      </c>
      <c r="J26" s="372" t="s">
        <v>2097</v>
      </c>
    </row>
    <row r="27" spans="1:17" ht="26.45" customHeight="1">
      <c r="A27" s="370"/>
      <c r="B27" s="371"/>
      <c r="C27" s="496"/>
      <c r="D27" s="496"/>
      <c r="F27" s="373" t="s">
        <v>2113</v>
      </c>
      <c r="G27" s="373" t="s">
        <v>1060</v>
      </c>
      <c r="H27" s="374">
        <f>1025*10%</f>
        <v>102.5</v>
      </c>
      <c r="I27" s="376" t="s">
        <v>2117</v>
      </c>
      <c r="J27" s="377" t="s">
        <v>2120</v>
      </c>
    </row>
    <row r="28" spans="1:17" ht="41.25" customHeight="1">
      <c r="A28" s="100"/>
      <c r="B28" s="119"/>
      <c r="C28" s="475"/>
      <c r="D28" s="475"/>
      <c r="F28" s="375" t="s">
        <v>189</v>
      </c>
      <c r="G28" s="373" t="s">
        <v>2072</v>
      </c>
      <c r="H28" s="374">
        <v>780</v>
      </c>
      <c r="I28" s="376" t="s">
        <v>2118</v>
      </c>
      <c r="J28" s="377" t="s">
        <v>2121</v>
      </c>
      <c r="K28" s="369"/>
      <c r="L28" s="369"/>
      <c r="M28" s="369"/>
      <c r="N28" s="369"/>
      <c r="O28" s="369"/>
      <c r="P28" s="369"/>
      <c r="Q28" s="369"/>
    </row>
    <row r="29" spans="1:17" ht="44.25" customHeight="1">
      <c r="A29" s="100"/>
      <c r="B29" s="119"/>
      <c r="C29" s="475"/>
      <c r="D29" s="475"/>
      <c r="F29" s="375" t="s">
        <v>189</v>
      </c>
      <c r="G29" s="373" t="s">
        <v>2072</v>
      </c>
      <c r="H29" s="374">
        <v>180</v>
      </c>
      <c r="I29" s="376" t="s">
        <v>2119</v>
      </c>
      <c r="J29" s="377" t="s">
        <v>2121</v>
      </c>
    </row>
    <row r="30" spans="1:17">
      <c r="A30" s="100"/>
      <c r="B30" s="119"/>
      <c r="C30" s="475"/>
      <c r="D30" s="475"/>
      <c r="F30" s="241"/>
      <c r="G30" s="474"/>
      <c r="H30" s="474"/>
      <c r="I30" s="474"/>
    </row>
    <row r="31" spans="1:17" ht="21.75" customHeight="1">
      <c r="A31" s="100"/>
      <c r="B31" s="119"/>
      <c r="C31" s="475"/>
      <c r="D31" s="475"/>
      <c r="F31" s="77"/>
      <c r="G31" s="77"/>
      <c r="H31" s="77"/>
      <c r="I31" s="77"/>
    </row>
    <row r="32" spans="1:17">
      <c r="A32" s="120"/>
      <c r="B32" s="119"/>
      <c r="C32" s="475"/>
      <c r="D32" s="475"/>
      <c r="G32" s="98"/>
      <c r="H32" s="98"/>
      <c r="I32" s="100"/>
    </row>
    <row r="33" spans="1:4">
      <c r="A33" s="100"/>
      <c r="B33" s="119"/>
      <c r="C33" s="488"/>
      <c r="D33" s="489"/>
    </row>
    <row r="36" spans="1:4" ht="15" customHeight="1"/>
    <row r="37" spans="1:4" ht="24" customHeight="1"/>
  </sheetData>
  <mergeCells count="32">
    <mergeCell ref="C31:D31"/>
    <mergeCell ref="C32:D32"/>
    <mergeCell ref="C33:D33"/>
    <mergeCell ref="C27:D27"/>
    <mergeCell ref="A25:D25"/>
    <mergeCell ref="G25:I25"/>
    <mergeCell ref="C28:D28"/>
    <mergeCell ref="C29:D29"/>
    <mergeCell ref="C30:D30"/>
    <mergeCell ref="G30:I30"/>
    <mergeCell ref="A18:D18"/>
    <mergeCell ref="F18:I18"/>
    <mergeCell ref="H19:I19"/>
    <mergeCell ref="G20:H20"/>
    <mergeCell ref="O2:O3"/>
    <mergeCell ref="G21:H21"/>
    <mergeCell ref="J2:J3"/>
    <mergeCell ref="K2:K3"/>
    <mergeCell ref="L2:L3"/>
    <mergeCell ref="M2:M3"/>
    <mergeCell ref="A1:Q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Q2:Q3"/>
    <mergeCell ref="P2:P3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3239D-99B2-4F29-A471-DECEB38C1DFE}">
  <dimension ref="A1:Q42"/>
  <sheetViews>
    <sheetView workbookViewId="0">
      <selection activeCell="E16" sqref="E16"/>
    </sheetView>
  </sheetViews>
  <sheetFormatPr baseColWidth="10" defaultColWidth="11.42578125" defaultRowHeight="15"/>
  <cols>
    <col min="1" max="1" width="17.85546875" customWidth="1"/>
    <col min="2" max="2" width="17.42578125" customWidth="1"/>
    <col min="3" max="3" width="30.5703125" customWidth="1"/>
    <col min="4" max="4" width="17" customWidth="1"/>
    <col min="5" max="5" width="44.28515625" bestFit="1" customWidth="1"/>
    <col min="6" max="6" width="16.7109375" customWidth="1"/>
    <col min="8" max="8" width="24.42578125" customWidth="1"/>
    <col min="9" max="9" width="29" customWidth="1"/>
    <col min="14" max="14" width="15.85546875" customWidth="1"/>
    <col min="16" max="16" width="23.28515625" bestFit="1" customWidth="1"/>
    <col min="17" max="17" width="20.5703125" bestFit="1" customWidth="1"/>
  </cols>
  <sheetData>
    <row r="1" spans="1:17" ht="18.75">
      <c r="A1" s="462" t="s">
        <v>1429</v>
      </c>
      <c r="B1" s="462"/>
      <c r="C1" s="462"/>
      <c r="D1" s="462"/>
      <c r="E1" s="462"/>
      <c r="F1" s="462"/>
      <c r="G1" s="462"/>
      <c r="H1" s="462"/>
      <c r="I1" s="462"/>
      <c r="J1" s="462"/>
      <c r="K1" s="462"/>
      <c r="L1" s="462"/>
      <c r="M1" s="462"/>
      <c r="N1" s="462"/>
      <c r="O1" s="462"/>
      <c r="P1" s="462"/>
      <c r="Q1" s="462"/>
    </row>
    <row r="2" spans="1:17">
      <c r="A2" s="463" t="s">
        <v>8</v>
      </c>
      <c r="B2" s="463" t="s">
        <v>9</v>
      </c>
      <c r="C2" s="463" t="s">
        <v>10</v>
      </c>
      <c r="D2" s="465" t="s">
        <v>13</v>
      </c>
      <c r="E2" s="466" t="s">
        <v>3</v>
      </c>
      <c r="F2" s="468" t="s">
        <v>14</v>
      </c>
      <c r="G2" s="469" t="s">
        <v>18</v>
      </c>
      <c r="H2" s="470" t="s">
        <v>25</v>
      </c>
      <c r="I2" s="470" t="s">
        <v>1430</v>
      </c>
      <c r="J2" s="471" t="s">
        <v>1431</v>
      </c>
      <c r="K2" s="471" t="s">
        <v>1432</v>
      </c>
      <c r="L2" s="472" t="s">
        <v>1760</v>
      </c>
      <c r="M2" s="472" t="s">
        <v>1761</v>
      </c>
      <c r="N2" s="45" t="s">
        <v>1433</v>
      </c>
      <c r="O2" s="460" t="s">
        <v>1434</v>
      </c>
      <c r="P2" s="460" t="s">
        <v>1435</v>
      </c>
      <c r="Q2" s="460" t="s">
        <v>1436</v>
      </c>
    </row>
    <row r="3" spans="1:17">
      <c r="A3" s="481"/>
      <c r="B3" s="481"/>
      <c r="C3" s="481"/>
      <c r="D3" s="466"/>
      <c r="E3" s="482"/>
      <c r="F3" s="483"/>
      <c r="G3" s="484"/>
      <c r="H3" s="485"/>
      <c r="I3" s="485"/>
      <c r="J3" s="481"/>
      <c r="K3" s="481"/>
      <c r="L3" s="486"/>
      <c r="M3" s="487"/>
      <c r="N3" s="133"/>
      <c r="O3" s="480"/>
      <c r="P3" s="480"/>
      <c r="Q3" s="480"/>
    </row>
    <row r="4" spans="1:17">
      <c r="A4" s="187" t="s">
        <v>2100</v>
      </c>
      <c r="B4" s="187" t="s">
        <v>2099</v>
      </c>
      <c r="C4" s="187" t="s">
        <v>2101</v>
      </c>
      <c r="D4" s="188"/>
      <c r="E4" s="187"/>
      <c r="F4" s="189"/>
      <c r="G4" s="190"/>
      <c r="H4" s="191"/>
      <c r="I4" s="191"/>
      <c r="J4" s="192">
        <v>3000</v>
      </c>
      <c r="K4" s="190"/>
      <c r="L4" s="190"/>
      <c r="M4" s="190"/>
      <c r="N4" s="193"/>
      <c r="O4" s="193"/>
      <c r="P4" s="194"/>
      <c r="Q4" s="194"/>
    </row>
    <row r="5" spans="1:17">
      <c r="A5" s="187" t="s">
        <v>2144</v>
      </c>
      <c r="B5" s="187" t="s">
        <v>2141</v>
      </c>
      <c r="C5" s="187" t="s">
        <v>1674</v>
      </c>
      <c r="D5" s="188"/>
      <c r="E5" s="187"/>
      <c r="F5" s="189"/>
      <c r="G5" s="190">
        <v>0</v>
      </c>
      <c r="H5" s="191"/>
      <c r="I5" s="141"/>
      <c r="J5" s="195">
        <v>2500</v>
      </c>
      <c r="K5" s="190"/>
      <c r="L5" s="190"/>
      <c r="M5" s="190"/>
      <c r="N5" s="193"/>
      <c r="O5" s="193" t="s">
        <v>1442</v>
      </c>
      <c r="P5" s="141"/>
      <c r="Q5" s="141"/>
    </row>
    <row r="6" spans="1:17">
      <c r="A6" s="187"/>
      <c r="B6" s="187" t="s">
        <v>2145</v>
      </c>
      <c r="C6" s="187" t="s">
        <v>1674</v>
      </c>
      <c r="D6" s="188"/>
      <c r="E6" s="187"/>
      <c r="F6" s="189"/>
      <c r="G6" s="190"/>
      <c r="H6" s="191"/>
      <c r="I6" s="141"/>
      <c r="J6" s="195">
        <v>2500</v>
      </c>
      <c r="K6" s="190"/>
      <c r="L6" s="190"/>
      <c r="M6" s="190"/>
      <c r="N6" s="141"/>
      <c r="O6" s="193"/>
      <c r="P6" s="141"/>
      <c r="Q6" s="141"/>
    </row>
    <row r="7" spans="1:17">
      <c r="A7" s="187"/>
      <c r="B7" s="187"/>
      <c r="C7" s="187"/>
      <c r="D7" s="188"/>
      <c r="E7" s="187"/>
      <c r="F7" s="189"/>
      <c r="G7" s="190"/>
      <c r="H7" s="191"/>
      <c r="I7" s="141"/>
      <c r="J7" s="192"/>
      <c r="K7" s="190"/>
      <c r="L7" s="190"/>
      <c r="M7" s="190"/>
      <c r="N7" s="190"/>
      <c r="O7" s="193"/>
      <c r="P7" s="193"/>
      <c r="Q7" s="196"/>
    </row>
    <row r="8" spans="1:17">
      <c r="A8" s="187"/>
      <c r="B8" s="187"/>
      <c r="C8" s="187"/>
      <c r="D8" s="188"/>
      <c r="E8" s="187"/>
      <c r="F8" s="191"/>
      <c r="G8" s="190"/>
      <c r="H8" s="191"/>
      <c r="I8" s="141"/>
      <c r="J8" s="192"/>
      <c r="K8" s="190"/>
      <c r="L8" s="190"/>
      <c r="M8" s="190"/>
      <c r="N8" s="190"/>
      <c r="O8" s="190"/>
      <c r="P8" s="190"/>
      <c r="Q8" s="190"/>
    </row>
    <row r="9" spans="1:17">
      <c r="A9" s="187"/>
      <c r="B9" s="187"/>
      <c r="C9" s="187"/>
      <c r="D9" s="188"/>
      <c r="E9" s="187"/>
      <c r="F9" s="191"/>
      <c r="G9" s="190"/>
      <c r="H9" s="191"/>
      <c r="I9" s="141"/>
      <c r="J9" s="192"/>
      <c r="K9" s="190"/>
      <c r="L9" s="190"/>
      <c r="M9" s="190"/>
      <c r="N9" s="190"/>
      <c r="O9" s="190"/>
      <c r="P9" s="190"/>
      <c r="Q9" s="190"/>
    </row>
    <row r="10" spans="1:17">
      <c r="A10" s="187"/>
      <c r="B10" s="187"/>
      <c r="C10" s="187"/>
      <c r="D10" s="190"/>
      <c r="E10" s="187"/>
      <c r="F10" s="191"/>
      <c r="G10" s="190"/>
      <c r="H10" s="191"/>
      <c r="I10" s="141"/>
      <c r="J10" s="192"/>
      <c r="K10" s="190"/>
      <c r="L10" s="190"/>
      <c r="M10" s="190"/>
      <c r="N10" s="190"/>
      <c r="O10" s="141"/>
      <c r="P10" s="141"/>
      <c r="Q10" s="141"/>
    </row>
    <row r="11" spans="1:17">
      <c r="A11" s="187"/>
      <c r="B11" s="187"/>
      <c r="C11" s="187"/>
      <c r="D11" s="190"/>
      <c r="E11" s="187"/>
      <c r="F11" s="191"/>
      <c r="G11" s="190"/>
      <c r="H11" s="191"/>
      <c r="I11" s="141"/>
      <c r="J11" s="192"/>
      <c r="K11" s="190"/>
      <c r="L11" s="190"/>
      <c r="M11" s="190"/>
      <c r="N11" s="190"/>
      <c r="O11" s="141"/>
      <c r="P11" s="141"/>
      <c r="Q11" s="141"/>
    </row>
    <row r="12" spans="1:17">
      <c r="A12" s="187"/>
      <c r="B12" s="187"/>
      <c r="C12" s="187"/>
      <c r="D12" s="190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90"/>
      <c r="P12" s="196"/>
      <c r="Q12" s="194"/>
    </row>
    <row r="13" spans="1:17">
      <c r="A13" s="187"/>
      <c r="B13" s="187"/>
      <c r="C13" s="187"/>
      <c r="D13" s="190"/>
      <c r="E13" s="187"/>
      <c r="F13" s="187"/>
      <c r="G13" s="187"/>
      <c r="H13" s="187"/>
      <c r="I13" s="187"/>
      <c r="J13" s="187"/>
      <c r="K13" s="187"/>
      <c r="L13" s="187"/>
      <c r="M13" s="187"/>
      <c r="N13" s="187"/>
      <c r="O13" s="190"/>
      <c r="P13" s="196"/>
      <c r="Q13" s="194"/>
    </row>
    <row r="14" spans="1:17">
      <c r="A14" s="438" t="s">
        <v>1487</v>
      </c>
      <c r="B14" s="438"/>
      <c r="C14" s="438"/>
      <c r="D14" s="438"/>
      <c r="F14" s="474" t="s">
        <v>1488</v>
      </c>
      <c r="G14" s="474"/>
      <c r="H14" s="474"/>
      <c r="I14" s="474"/>
    </row>
    <row r="15" spans="1:17">
      <c r="A15" s="77" t="s">
        <v>1489</v>
      </c>
      <c r="B15" s="77" t="s">
        <v>1490</v>
      </c>
      <c r="C15" s="77" t="s">
        <v>1491</v>
      </c>
      <c r="D15" s="77" t="s">
        <v>1903</v>
      </c>
      <c r="F15" s="77" t="s">
        <v>1492</v>
      </c>
      <c r="G15" s="77" t="s">
        <v>1493</v>
      </c>
      <c r="H15" s="442" t="s">
        <v>1494</v>
      </c>
      <c r="I15" s="444"/>
    </row>
    <row r="16" spans="1:17">
      <c r="A16" s="98"/>
      <c r="B16" s="125"/>
      <c r="C16" s="98"/>
      <c r="E16" s="98"/>
      <c r="F16" s="125" t="s">
        <v>2136</v>
      </c>
      <c r="G16" s="425">
        <v>205</v>
      </c>
      <c r="H16" s="497" t="s">
        <v>2137</v>
      </c>
      <c r="I16" s="498"/>
    </row>
    <row r="17" spans="1:9">
      <c r="A17" s="98"/>
      <c r="B17" s="125"/>
      <c r="C17" s="98"/>
      <c r="D17" s="98"/>
      <c r="E17" s="98"/>
      <c r="F17" s="125"/>
      <c r="G17" s="425"/>
      <c r="H17" s="424"/>
      <c r="I17" s="424"/>
    </row>
    <row r="21" spans="1:9">
      <c r="A21" s="479" t="s">
        <v>1613</v>
      </c>
      <c r="B21" s="479"/>
      <c r="C21" s="479"/>
      <c r="D21" s="479"/>
      <c r="G21" s="474" t="s">
        <v>1501</v>
      </c>
      <c r="H21" s="474"/>
      <c r="I21" s="474"/>
    </row>
    <row r="22" spans="1:9">
      <c r="A22" s="77" t="s">
        <v>1492</v>
      </c>
      <c r="B22" s="77" t="s">
        <v>1493</v>
      </c>
      <c r="C22" s="117" t="s">
        <v>1494</v>
      </c>
      <c r="D22" s="118"/>
      <c r="G22" s="77" t="s">
        <v>1492</v>
      </c>
      <c r="H22" s="77" t="s">
        <v>1493</v>
      </c>
      <c r="I22" s="77" t="s">
        <v>1494</v>
      </c>
    </row>
    <row r="23" spans="1:9" ht="31.5" customHeight="1">
      <c r="A23" s="100"/>
      <c r="B23" s="119"/>
      <c r="C23" s="475"/>
      <c r="D23" s="475"/>
      <c r="G23" s="98" t="s">
        <v>2139</v>
      </c>
      <c r="H23" s="325">
        <v>240</v>
      </c>
      <c r="I23" s="434" t="s">
        <v>2140</v>
      </c>
    </row>
    <row r="24" spans="1:9">
      <c r="A24" s="100"/>
      <c r="B24" s="119"/>
      <c r="C24" s="475"/>
      <c r="D24" s="475"/>
      <c r="G24" s="98"/>
      <c r="H24" s="98"/>
      <c r="I24" s="100"/>
    </row>
    <row r="25" spans="1:9">
      <c r="A25" s="116"/>
      <c r="B25" s="119"/>
      <c r="C25" s="475"/>
      <c r="D25" s="475"/>
      <c r="G25" s="98"/>
      <c r="I25" s="100"/>
    </row>
    <row r="26" spans="1:9">
      <c r="A26" s="100"/>
      <c r="B26" s="119"/>
      <c r="C26" s="475"/>
      <c r="D26" s="475"/>
      <c r="G26" s="474"/>
      <c r="H26" s="474"/>
      <c r="I26" s="474"/>
    </row>
    <row r="27" spans="1:9" ht="21.75" customHeight="1">
      <c r="A27" s="100"/>
      <c r="B27" s="119"/>
      <c r="C27" s="475"/>
      <c r="D27" s="475"/>
      <c r="G27" s="77"/>
      <c r="H27" s="77"/>
      <c r="I27" s="77"/>
    </row>
    <row r="28" spans="1:9">
      <c r="A28" s="120"/>
      <c r="B28" s="119"/>
      <c r="C28" s="475"/>
      <c r="D28" s="475"/>
      <c r="G28" s="98"/>
      <c r="H28" s="98"/>
      <c r="I28" s="100"/>
    </row>
    <row r="29" spans="1:9">
      <c r="A29" s="100"/>
      <c r="B29" s="119"/>
      <c r="C29" s="488"/>
      <c r="D29" s="489"/>
    </row>
    <row r="30" spans="1:9">
      <c r="A30" s="116"/>
      <c r="B30" s="119"/>
      <c r="C30" s="488"/>
      <c r="D30" s="489"/>
    </row>
    <row r="31" spans="1:9">
      <c r="A31" s="100"/>
      <c r="B31" s="119"/>
      <c r="C31" s="488"/>
      <c r="D31" s="489"/>
    </row>
    <row r="32" spans="1:9" ht="15" customHeight="1">
      <c r="A32" s="100"/>
      <c r="B32" s="119"/>
      <c r="C32" s="488"/>
      <c r="D32" s="489"/>
    </row>
    <row r="33" spans="1:4" ht="24" customHeight="1">
      <c r="A33" s="116"/>
      <c r="B33" s="119"/>
      <c r="C33" s="488"/>
      <c r="D33" s="489"/>
    </row>
    <row r="34" spans="1:4">
      <c r="A34" s="100"/>
      <c r="B34" s="119"/>
      <c r="C34" s="488"/>
      <c r="D34" s="489"/>
    </row>
    <row r="35" spans="1:4">
      <c r="A35" s="100"/>
      <c r="B35" s="119"/>
      <c r="C35" s="488"/>
      <c r="D35" s="489"/>
    </row>
    <row r="36" spans="1:4">
      <c r="A36" s="116"/>
      <c r="B36" s="119"/>
      <c r="C36" s="488"/>
      <c r="D36" s="489"/>
    </row>
    <row r="37" spans="1:4">
      <c r="A37" s="100"/>
      <c r="B37" s="119"/>
      <c r="C37" s="488"/>
      <c r="D37" s="489"/>
    </row>
    <row r="38" spans="1:4">
      <c r="A38" s="100"/>
      <c r="B38" s="119"/>
      <c r="C38" s="488"/>
      <c r="D38" s="489"/>
    </row>
    <row r="39" spans="1:4">
      <c r="A39" s="116"/>
      <c r="B39" s="119"/>
      <c r="C39" s="488"/>
      <c r="D39" s="489"/>
    </row>
    <row r="40" spans="1:4">
      <c r="A40" s="100"/>
      <c r="B40" s="119"/>
      <c r="C40" s="488"/>
      <c r="D40" s="489"/>
    </row>
    <row r="41" spans="1:4">
      <c r="A41" s="120"/>
      <c r="B41" s="119"/>
      <c r="C41" s="488"/>
      <c r="D41" s="489"/>
    </row>
    <row r="42" spans="1:4">
      <c r="A42" s="120"/>
      <c r="B42" s="119"/>
      <c r="C42" s="488"/>
      <c r="D42" s="489"/>
    </row>
  </sheetData>
  <mergeCells count="44">
    <mergeCell ref="O2:O3"/>
    <mergeCell ref="J2:J3"/>
    <mergeCell ref="K2:K3"/>
    <mergeCell ref="L2:L3"/>
    <mergeCell ref="C28:D28"/>
    <mergeCell ref="C29:D29"/>
    <mergeCell ref="C30:D30"/>
    <mergeCell ref="C31:D31"/>
    <mergeCell ref="A1:Q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Q2:Q3"/>
    <mergeCell ref="P2:P3"/>
    <mergeCell ref="H15:I15"/>
    <mergeCell ref="C39:D39"/>
    <mergeCell ref="C40:D40"/>
    <mergeCell ref="H16:I16"/>
    <mergeCell ref="M2:M3"/>
    <mergeCell ref="F14:I14"/>
    <mergeCell ref="A14:D14"/>
    <mergeCell ref="C32:D32"/>
    <mergeCell ref="A21:D21"/>
    <mergeCell ref="G21:I21"/>
    <mergeCell ref="C23:D23"/>
    <mergeCell ref="C24:D24"/>
    <mergeCell ref="C25:D25"/>
    <mergeCell ref="C26:D26"/>
    <mergeCell ref="G26:I26"/>
    <mergeCell ref="C27:D27"/>
    <mergeCell ref="C41:D41"/>
    <mergeCell ref="C42:D42"/>
    <mergeCell ref="C33:D33"/>
    <mergeCell ref="C34:D34"/>
    <mergeCell ref="C35:D35"/>
    <mergeCell ref="C36:D36"/>
    <mergeCell ref="C37:D37"/>
    <mergeCell ref="C38:D38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53C3B-92CF-4D79-A994-8803C9F56AED}">
  <dimension ref="A1:Q42"/>
  <sheetViews>
    <sheetView workbookViewId="0">
      <selection activeCell="E21" sqref="E21"/>
    </sheetView>
  </sheetViews>
  <sheetFormatPr baseColWidth="10" defaultColWidth="11.42578125" defaultRowHeight="15"/>
  <cols>
    <col min="1" max="1" width="17.85546875" customWidth="1"/>
    <col min="2" max="2" width="17.42578125" customWidth="1"/>
    <col min="3" max="3" width="30.5703125" customWidth="1"/>
    <col min="4" max="4" width="17" customWidth="1"/>
    <col min="5" max="5" width="44.28515625" bestFit="1" customWidth="1"/>
    <col min="6" max="6" width="16.85546875" bestFit="1" customWidth="1"/>
    <col min="8" max="8" width="24.42578125" customWidth="1"/>
    <col min="14" max="14" width="15.85546875" customWidth="1"/>
    <col min="16" max="16" width="23.28515625" bestFit="1" customWidth="1"/>
    <col min="17" max="17" width="20.5703125" bestFit="1" customWidth="1"/>
  </cols>
  <sheetData>
    <row r="1" spans="1:17" ht="18.75">
      <c r="A1" s="462" t="s">
        <v>1429</v>
      </c>
      <c r="B1" s="462"/>
      <c r="C1" s="462"/>
      <c r="D1" s="462"/>
      <c r="E1" s="462"/>
      <c r="F1" s="462"/>
      <c r="G1" s="462"/>
      <c r="H1" s="462"/>
      <c r="I1" s="462"/>
      <c r="J1" s="462"/>
      <c r="K1" s="462"/>
      <c r="L1" s="462"/>
      <c r="M1" s="462"/>
      <c r="N1" s="462"/>
      <c r="O1" s="462"/>
      <c r="P1" s="462"/>
      <c r="Q1" s="462"/>
    </row>
    <row r="2" spans="1:17">
      <c r="A2" s="463" t="s">
        <v>8</v>
      </c>
      <c r="B2" s="463" t="s">
        <v>9</v>
      </c>
      <c r="C2" s="463" t="s">
        <v>10</v>
      </c>
      <c r="D2" s="465" t="s">
        <v>13</v>
      </c>
      <c r="E2" s="466" t="s">
        <v>3</v>
      </c>
      <c r="F2" s="468" t="s">
        <v>14</v>
      </c>
      <c r="G2" s="469" t="s">
        <v>18</v>
      </c>
      <c r="H2" s="470" t="s">
        <v>25</v>
      </c>
      <c r="I2" s="470" t="s">
        <v>1430</v>
      </c>
      <c r="J2" s="471" t="s">
        <v>1431</v>
      </c>
      <c r="K2" s="471" t="s">
        <v>1432</v>
      </c>
      <c r="L2" s="472" t="s">
        <v>1760</v>
      </c>
      <c r="M2" s="472" t="s">
        <v>1761</v>
      </c>
      <c r="N2" s="45" t="s">
        <v>1433</v>
      </c>
      <c r="O2" s="460" t="s">
        <v>1434</v>
      </c>
      <c r="P2" s="460" t="s">
        <v>1435</v>
      </c>
      <c r="Q2" s="460" t="s">
        <v>1436</v>
      </c>
    </row>
    <row r="3" spans="1:17">
      <c r="A3" s="481"/>
      <c r="B3" s="481"/>
      <c r="C3" s="481"/>
      <c r="D3" s="466"/>
      <c r="E3" s="482"/>
      <c r="F3" s="483"/>
      <c r="G3" s="484"/>
      <c r="H3" s="485"/>
      <c r="I3" s="485"/>
      <c r="J3" s="481"/>
      <c r="K3" s="481"/>
      <c r="L3" s="486"/>
      <c r="M3" s="487"/>
      <c r="N3" s="133"/>
      <c r="O3" s="480"/>
      <c r="P3" s="480"/>
      <c r="Q3" s="480"/>
    </row>
    <row r="4" spans="1:17">
      <c r="A4" s="187"/>
      <c r="B4" s="187"/>
      <c r="C4" s="187"/>
      <c r="D4" s="188"/>
      <c r="E4" s="187"/>
      <c r="F4" s="189"/>
      <c r="G4" s="190"/>
      <c r="H4" s="191"/>
      <c r="I4" s="191"/>
      <c r="J4" s="192"/>
      <c r="K4" s="190"/>
      <c r="L4" s="190"/>
      <c r="M4" s="190"/>
      <c r="N4" s="193"/>
      <c r="O4" s="193"/>
      <c r="P4" s="194"/>
      <c r="Q4" s="194"/>
    </row>
    <row r="5" spans="1:17">
      <c r="A5" s="187"/>
      <c r="B5" s="187"/>
      <c r="C5" s="187"/>
      <c r="D5" s="188"/>
      <c r="E5" s="187"/>
      <c r="F5" s="189"/>
      <c r="G5" s="190"/>
      <c r="H5" s="191"/>
      <c r="I5" s="141"/>
      <c r="J5" s="195"/>
      <c r="K5" s="190"/>
      <c r="L5" s="190"/>
      <c r="M5" s="190"/>
      <c r="N5" s="193"/>
      <c r="O5" s="193"/>
      <c r="P5" s="141"/>
      <c r="Q5" s="141"/>
    </row>
    <row r="6" spans="1:17">
      <c r="A6" s="187"/>
      <c r="B6" s="187"/>
      <c r="C6" s="187"/>
      <c r="D6" s="188"/>
      <c r="E6" s="187"/>
      <c r="F6" s="189"/>
      <c r="G6" s="190"/>
      <c r="H6" s="191"/>
      <c r="I6" s="141"/>
      <c r="J6" s="195"/>
      <c r="K6" s="190"/>
      <c r="L6" s="190"/>
      <c r="M6" s="190"/>
      <c r="N6" s="141"/>
      <c r="O6" s="193"/>
      <c r="P6" s="141"/>
      <c r="Q6" s="141"/>
    </row>
    <row r="7" spans="1:17">
      <c r="A7" s="187"/>
      <c r="B7" s="187"/>
      <c r="C7" s="187"/>
      <c r="D7" s="188"/>
      <c r="E7" s="187"/>
      <c r="F7" s="189"/>
      <c r="G7" s="190"/>
      <c r="H7" s="191"/>
      <c r="I7" s="141"/>
      <c r="J7" s="192"/>
      <c r="K7" s="190"/>
      <c r="L7" s="190"/>
      <c r="M7" s="190"/>
      <c r="N7" s="190"/>
      <c r="O7" s="193"/>
      <c r="P7" s="193"/>
      <c r="Q7" s="196"/>
    </row>
    <row r="8" spans="1:17">
      <c r="A8" s="187"/>
      <c r="B8" s="187"/>
      <c r="C8" s="187"/>
      <c r="D8" s="188"/>
      <c r="E8" s="187"/>
      <c r="F8" s="191"/>
      <c r="G8" s="190"/>
      <c r="H8" s="191"/>
      <c r="I8" s="141"/>
      <c r="J8" s="192"/>
      <c r="K8" s="190"/>
      <c r="L8" s="190"/>
      <c r="M8" s="190"/>
      <c r="N8" s="190"/>
      <c r="O8" s="190"/>
      <c r="P8" s="190"/>
      <c r="Q8" s="190"/>
    </row>
    <row r="9" spans="1:17">
      <c r="A9" s="187"/>
      <c r="B9" s="187"/>
      <c r="C9" s="187"/>
      <c r="D9" s="188"/>
      <c r="E9" s="187"/>
      <c r="F9" s="191"/>
      <c r="G9" s="190"/>
      <c r="H9" s="191"/>
      <c r="I9" s="141"/>
      <c r="J9" s="192"/>
      <c r="K9" s="190"/>
      <c r="L9" s="190"/>
      <c r="M9" s="190"/>
      <c r="N9" s="190"/>
      <c r="O9" s="190"/>
      <c r="P9" s="190"/>
      <c r="Q9" s="190"/>
    </row>
    <row r="10" spans="1:17">
      <c r="A10" s="187"/>
      <c r="B10" s="187"/>
      <c r="C10" s="187"/>
      <c r="D10" s="190"/>
      <c r="E10" s="187"/>
      <c r="F10" s="191"/>
      <c r="G10" s="190"/>
      <c r="H10" s="191"/>
      <c r="I10" s="141"/>
      <c r="J10" s="192"/>
      <c r="K10" s="190"/>
      <c r="L10" s="190"/>
      <c r="M10" s="190"/>
      <c r="N10" s="190"/>
      <c r="O10" s="141"/>
      <c r="P10" s="141"/>
      <c r="Q10" s="141"/>
    </row>
    <row r="11" spans="1:17">
      <c r="A11" s="187"/>
      <c r="B11" s="187"/>
      <c r="C11" s="187"/>
      <c r="D11" s="190"/>
      <c r="E11" s="187"/>
      <c r="F11" s="191"/>
      <c r="G11" s="190"/>
      <c r="H11" s="191"/>
      <c r="I11" s="141"/>
      <c r="J11" s="192"/>
      <c r="K11" s="190"/>
      <c r="L11" s="190"/>
      <c r="M11" s="190"/>
      <c r="N11" s="190"/>
      <c r="O11" s="141"/>
      <c r="P11" s="141"/>
      <c r="Q11" s="141"/>
    </row>
    <row r="12" spans="1:17">
      <c r="A12" s="187"/>
      <c r="B12" s="187"/>
      <c r="C12" s="187"/>
      <c r="D12" s="190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90"/>
      <c r="P12" s="196"/>
      <c r="Q12" s="194"/>
    </row>
    <row r="13" spans="1:17">
      <c r="A13" s="187"/>
      <c r="B13" s="187"/>
      <c r="C13" s="187"/>
      <c r="D13" s="190"/>
      <c r="E13" s="187"/>
      <c r="F13" s="187"/>
      <c r="G13" s="187"/>
      <c r="H13" s="187"/>
      <c r="I13" s="187"/>
      <c r="J13" s="187"/>
      <c r="K13" s="187"/>
      <c r="L13" s="187"/>
      <c r="M13" s="187"/>
      <c r="N13" s="187"/>
      <c r="O13" s="190"/>
      <c r="P13" s="196"/>
      <c r="Q13" s="194"/>
    </row>
    <row r="14" spans="1:17">
      <c r="A14" s="438" t="s">
        <v>1487</v>
      </c>
      <c r="B14" s="438"/>
      <c r="C14" s="438"/>
      <c r="D14" s="438"/>
      <c r="F14" s="474" t="s">
        <v>1488</v>
      </c>
      <c r="G14" s="474"/>
      <c r="H14" s="474"/>
      <c r="I14" s="474"/>
    </row>
    <row r="15" spans="1:17">
      <c r="A15" s="77" t="s">
        <v>1489</v>
      </c>
      <c r="B15" s="77" t="s">
        <v>1490</v>
      </c>
      <c r="C15" s="77" t="s">
        <v>1491</v>
      </c>
      <c r="D15" s="77" t="s">
        <v>1903</v>
      </c>
      <c r="F15" s="77" t="s">
        <v>1492</v>
      </c>
      <c r="G15" s="77" t="s">
        <v>1493</v>
      </c>
      <c r="H15" s="442" t="s">
        <v>1494</v>
      </c>
      <c r="I15" s="444"/>
    </row>
    <row r="16" spans="1:17">
      <c r="A16" s="98"/>
      <c r="B16" s="125"/>
      <c r="C16" s="98"/>
      <c r="E16" s="98"/>
      <c r="F16" s="125"/>
      <c r="G16" s="493"/>
      <c r="H16" s="494"/>
    </row>
    <row r="17" spans="1:9">
      <c r="A17" s="98"/>
      <c r="B17" s="125"/>
      <c r="C17" s="98"/>
      <c r="D17" s="98"/>
      <c r="E17" s="98"/>
      <c r="F17" s="125"/>
      <c r="G17" s="493"/>
      <c r="H17" s="494"/>
    </row>
    <row r="21" spans="1:9">
      <c r="A21" s="479" t="s">
        <v>1613</v>
      </c>
      <c r="B21" s="479"/>
      <c r="C21" s="479"/>
      <c r="D21" s="479"/>
      <c r="G21" s="474" t="s">
        <v>1501</v>
      </c>
      <c r="H21" s="474"/>
      <c r="I21" s="474"/>
    </row>
    <row r="22" spans="1:9">
      <c r="A22" s="77" t="s">
        <v>1492</v>
      </c>
      <c r="B22" s="77" t="s">
        <v>1493</v>
      </c>
      <c r="C22" s="117" t="s">
        <v>1494</v>
      </c>
      <c r="D22" s="118"/>
      <c r="G22" s="77" t="s">
        <v>1492</v>
      </c>
      <c r="H22" s="77" t="s">
        <v>1493</v>
      </c>
      <c r="I22" s="77" t="s">
        <v>1494</v>
      </c>
    </row>
    <row r="23" spans="1:9" ht="31.5" customHeight="1">
      <c r="A23" s="100" t="s">
        <v>1818</v>
      </c>
      <c r="B23" s="119">
        <v>90</v>
      </c>
      <c r="C23" s="475" t="s">
        <v>1819</v>
      </c>
      <c r="D23" s="475"/>
      <c r="G23" s="98"/>
      <c r="H23" s="98"/>
      <c r="I23" s="100"/>
    </row>
    <row r="24" spans="1:9">
      <c r="A24" s="100" t="s">
        <v>1614</v>
      </c>
      <c r="B24" s="119">
        <v>90</v>
      </c>
      <c r="C24" s="475" t="s">
        <v>1819</v>
      </c>
      <c r="D24" s="475"/>
      <c r="G24" s="98"/>
      <c r="H24" s="98"/>
      <c r="I24" s="100"/>
    </row>
    <row r="25" spans="1:9">
      <c r="A25" s="116" t="s">
        <v>1618</v>
      </c>
      <c r="B25" s="119">
        <v>90</v>
      </c>
      <c r="C25" s="475" t="s">
        <v>1819</v>
      </c>
      <c r="D25" s="475"/>
      <c r="G25" s="98"/>
      <c r="I25" s="100"/>
    </row>
    <row r="26" spans="1:9">
      <c r="A26" s="100" t="s">
        <v>1619</v>
      </c>
      <c r="B26" s="119">
        <v>90</v>
      </c>
      <c r="C26" s="475" t="s">
        <v>1819</v>
      </c>
      <c r="D26" s="475"/>
      <c r="G26" s="474"/>
      <c r="H26" s="474"/>
      <c r="I26" s="474"/>
    </row>
    <row r="27" spans="1:9" ht="21.75" customHeight="1">
      <c r="A27" s="100" t="s">
        <v>1621</v>
      </c>
      <c r="B27" s="119" t="s">
        <v>1622</v>
      </c>
      <c r="C27" s="475" t="s">
        <v>1820</v>
      </c>
      <c r="D27" s="475"/>
      <c r="G27" s="77"/>
      <c r="H27" s="77"/>
      <c r="I27" s="77"/>
    </row>
    <row r="28" spans="1:9">
      <c r="A28" s="120" t="s">
        <v>1624</v>
      </c>
      <c r="B28" s="119">
        <v>90</v>
      </c>
      <c r="C28" s="475" t="s">
        <v>1819</v>
      </c>
      <c r="D28" s="475"/>
      <c r="G28" s="98"/>
      <c r="H28" s="98"/>
      <c r="I28" s="100"/>
    </row>
    <row r="29" spans="1:9">
      <c r="A29" s="100" t="s">
        <v>1627</v>
      </c>
      <c r="B29" s="119">
        <v>90</v>
      </c>
      <c r="C29" s="488" t="s">
        <v>1819</v>
      </c>
      <c r="D29" s="489"/>
    </row>
    <row r="30" spans="1:9">
      <c r="A30" s="116" t="s">
        <v>1628</v>
      </c>
      <c r="B30" s="119">
        <v>90</v>
      </c>
      <c r="C30" s="488" t="s">
        <v>1819</v>
      </c>
      <c r="D30" s="489"/>
    </row>
    <row r="31" spans="1:9">
      <c r="A31" s="100" t="s">
        <v>1629</v>
      </c>
      <c r="B31" s="119">
        <v>90</v>
      </c>
      <c r="C31" s="488" t="s">
        <v>1819</v>
      </c>
      <c r="D31" s="489"/>
    </row>
    <row r="32" spans="1:9" ht="15" customHeight="1">
      <c r="A32" s="100" t="s">
        <v>1630</v>
      </c>
      <c r="B32" s="119">
        <v>90</v>
      </c>
      <c r="C32" s="488" t="s">
        <v>1819</v>
      </c>
      <c r="D32" s="489"/>
    </row>
    <row r="33" spans="1:6" ht="24" customHeight="1">
      <c r="A33" s="116" t="s">
        <v>1633</v>
      </c>
      <c r="B33" s="119" t="s">
        <v>1622</v>
      </c>
      <c r="C33" s="488" t="s">
        <v>1821</v>
      </c>
      <c r="D33" s="489"/>
      <c r="F33" s="352" t="s">
        <v>2073</v>
      </c>
    </row>
    <row r="34" spans="1:6">
      <c r="A34" s="100" t="s">
        <v>1616</v>
      </c>
      <c r="B34" s="119">
        <v>90</v>
      </c>
      <c r="C34" s="488" t="s">
        <v>1819</v>
      </c>
      <c r="D34" s="489"/>
    </row>
    <row r="35" spans="1:6">
      <c r="A35" s="100" t="s">
        <v>1637</v>
      </c>
      <c r="B35" s="119">
        <v>90</v>
      </c>
      <c r="C35" s="488" t="s">
        <v>1819</v>
      </c>
      <c r="D35" s="489"/>
    </row>
    <row r="36" spans="1:6">
      <c r="A36" s="116" t="s">
        <v>1822</v>
      </c>
      <c r="B36" s="119">
        <v>90</v>
      </c>
      <c r="C36" s="488" t="s">
        <v>1819</v>
      </c>
      <c r="D36" s="489"/>
    </row>
    <row r="37" spans="1:6">
      <c r="A37" s="100" t="s">
        <v>2027</v>
      </c>
      <c r="B37" s="119">
        <v>90</v>
      </c>
      <c r="C37" s="488" t="s">
        <v>2074</v>
      </c>
      <c r="D37" s="489"/>
    </row>
    <row r="38" spans="1:6">
      <c r="A38" s="100" t="s">
        <v>2075</v>
      </c>
      <c r="B38" s="119"/>
      <c r="C38" s="488"/>
      <c r="D38" s="489"/>
    </row>
    <row r="39" spans="1:6">
      <c r="A39" s="116"/>
      <c r="B39" s="119"/>
      <c r="C39" s="488"/>
      <c r="D39" s="489"/>
    </row>
    <row r="40" spans="1:6">
      <c r="A40" s="100"/>
      <c r="B40" s="119"/>
      <c r="C40" s="488"/>
      <c r="D40" s="489"/>
    </row>
    <row r="41" spans="1:6">
      <c r="A41" s="120"/>
      <c r="B41" s="119"/>
      <c r="C41" s="488"/>
      <c r="D41" s="489"/>
    </row>
    <row r="42" spans="1:6">
      <c r="A42" s="120"/>
      <c r="B42" s="119"/>
      <c r="C42" s="488"/>
      <c r="D42" s="489"/>
    </row>
  </sheetData>
  <mergeCells count="45">
    <mergeCell ref="A1:Q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Q2:Q3"/>
    <mergeCell ref="P2:P3"/>
    <mergeCell ref="O2:O3"/>
    <mergeCell ref="J2:J3"/>
    <mergeCell ref="K2:K3"/>
    <mergeCell ref="L2:L3"/>
    <mergeCell ref="M2:M3"/>
    <mergeCell ref="F14:I14"/>
    <mergeCell ref="A14:D14"/>
    <mergeCell ref="C32:D32"/>
    <mergeCell ref="A21:D21"/>
    <mergeCell ref="G21:I21"/>
    <mergeCell ref="C23:D23"/>
    <mergeCell ref="C24:D24"/>
    <mergeCell ref="C25:D25"/>
    <mergeCell ref="C26:D26"/>
    <mergeCell ref="G26:I26"/>
    <mergeCell ref="C27:D27"/>
    <mergeCell ref="C28:D28"/>
    <mergeCell ref="C29:D29"/>
    <mergeCell ref="C30:D30"/>
    <mergeCell ref="C31:D31"/>
    <mergeCell ref="G17:H17"/>
    <mergeCell ref="H15:I15"/>
    <mergeCell ref="C39:D39"/>
    <mergeCell ref="C40:D40"/>
    <mergeCell ref="G16:H16"/>
    <mergeCell ref="C41:D41"/>
    <mergeCell ref="C42:D42"/>
    <mergeCell ref="C33:D33"/>
    <mergeCell ref="C34:D34"/>
    <mergeCell ref="C35:D35"/>
    <mergeCell ref="C36:D36"/>
    <mergeCell ref="C37:D37"/>
    <mergeCell ref="C38:D38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D43CD-A62D-4C49-8308-C2E2138EE297}">
  <dimension ref="A2:H37"/>
  <sheetViews>
    <sheetView showGridLines="0" topLeftCell="A10" workbookViewId="0">
      <selection activeCell="F28" sqref="F28"/>
    </sheetView>
  </sheetViews>
  <sheetFormatPr baseColWidth="10" defaultColWidth="11.42578125" defaultRowHeight="15"/>
  <cols>
    <col min="1" max="1" width="14.140625" bestFit="1" customWidth="1"/>
    <col min="2" max="3" width="36" bestFit="1" customWidth="1"/>
    <col min="4" max="4" width="32.42578125" bestFit="1" customWidth="1"/>
    <col min="5" max="6" width="36" bestFit="1" customWidth="1"/>
    <col min="7" max="7" width="32.42578125" bestFit="1" customWidth="1"/>
    <col min="8" max="8" width="19.85546875" bestFit="1" customWidth="1"/>
  </cols>
  <sheetData>
    <row r="2" spans="2:8">
      <c r="B2" t="s">
        <v>2076</v>
      </c>
    </row>
    <row r="3" spans="2:8">
      <c r="B3" t="s">
        <v>2077</v>
      </c>
      <c r="C3" s="115">
        <v>45516</v>
      </c>
      <c r="D3" s="115">
        <v>45544</v>
      </c>
      <c r="E3" s="115">
        <v>45547</v>
      </c>
      <c r="F3" s="115">
        <v>45562</v>
      </c>
      <c r="G3" s="92">
        <v>45567</v>
      </c>
      <c r="H3" s="115">
        <v>45574</v>
      </c>
    </row>
    <row r="4" spans="2:8">
      <c r="B4" t="s">
        <v>2078</v>
      </c>
      <c r="C4" t="s">
        <v>2079</v>
      </c>
      <c r="D4" t="s">
        <v>2080</v>
      </c>
      <c r="E4" t="s">
        <v>2081</v>
      </c>
      <c r="F4" t="s">
        <v>2082</v>
      </c>
      <c r="G4" t="s">
        <v>2083</v>
      </c>
      <c r="H4" t="s">
        <v>2084</v>
      </c>
    </row>
    <row r="13" spans="2:8">
      <c r="B13" s="92">
        <v>43497</v>
      </c>
      <c r="C13" s="356">
        <v>43556</v>
      </c>
      <c r="D13" s="356">
        <v>43739</v>
      </c>
      <c r="E13" s="354">
        <v>42597</v>
      </c>
      <c r="F13" s="354">
        <v>42782</v>
      </c>
      <c r="G13" s="354">
        <v>43147</v>
      </c>
    </row>
    <row r="14" spans="2:8">
      <c r="B14" s="92">
        <v>43861</v>
      </c>
      <c r="C14" s="357">
        <v>43738</v>
      </c>
      <c r="D14" s="356">
        <v>44104</v>
      </c>
      <c r="E14" s="355" t="s">
        <v>2085</v>
      </c>
      <c r="F14" s="354">
        <v>43146</v>
      </c>
      <c r="G14" s="358">
        <v>43511</v>
      </c>
    </row>
    <row r="15" spans="2:8">
      <c r="B15" t="s">
        <v>2086</v>
      </c>
      <c r="C15" t="s">
        <v>2087</v>
      </c>
      <c r="D15" t="s">
        <v>2087</v>
      </c>
      <c r="E15" s="126" t="s">
        <v>2088</v>
      </c>
      <c r="F15" s="126" t="s">
        <v>2088</v>
      </c>
      <c r="G15" s="126" t="s">
        <v>2089</v>
      </c>
    </row>
    <row r="16" spans="2:8">
      <c r="E16" s="126"/>
      <c r="F16" s="126"/>
      <c r="G16" s="126"/>
    </row>
    <row r="17" spans="1:7">
      <c r="B17" s="92">
        <v>44105</v>
      </c>
      <c r="C17" s="92">
        <v>44136</v>
      </c>
      <c r="D17" s="92">
        <v>44228</v>
      </c>
      <c r="E17" s="92">
        <v>44562</v>
      </c>
      <c r="F17" s="92">
        <v>44652</v>
      </c>
      <c r="G17" s="92">
        <v>45017</v>
      </c>
    </row>
    <row r="18" spans="1:7">
      <c r="B18" s="92">
        <v>44135</v>
      </c>
      <c r="C18" s="92">
        <v>44196</v>
      </c>
      <c r="D18" s="92">
        <v>44561</v>
      </c>
      <c r="E18" s="92">
        <v>44926</v>
      </c>
      <c r="F18" s="92">
        <v>45015</v>
      </c>
      <c r="G18" s="92">
        <v>45382</v>
      </c>
    </row>
    <row r="19" spans="1:7">
      <c r="B19" s="344" t="s">
        <v>2090</v>
      </c>
      <c r="C19" s="344" t="s">
        <v>2090</v>
      </c>
      <c r="D19" s="344" t="s">
        <v>2091</v>
      </c>
      <c r="E19" s="344" t="s">
        <v>2091</v>
      </c>
      <c r="F19" s="344" t="s">
        <v>2092</v>
      </c>
      <c r="G19" s="344" t="s">
        <v>2091</v>
      </c>
    </row>
    <row r="21" spans="1:7">
      <c r="B21" s="92">
        <v>45139</v>
      </c>
      <c r="C21" s="92">
        <v>45139</v>
      </c>
    </row>
    <row r="22" spans="1:7">
      <c r="B22" s="92">
        <v>45504</v>
      </c>
      <c r="C22" s="92">
        <v>45504</v>
      </c>
    </row>
    <row r="23" spans="1:7">
      <c r="B23" s="344" t="s">
        <v>2093</v>
      </c>
      <c r="C23" s="344" t="s">
        <v>2091</v>
      </c>
    </row>
    <row r="31" spans="1:7">
      <c r="A31" s="141" t="s">
        <v>2094</v>
      </c>
      <c r="B31" s="359">
        <v>42597</v>
      </c>
      <c r="C31" s="359">
        <v>42782</v>
      </c>
      <c r="D31" s="359">
        <v>43147</v>
      </c>
      <c r="E31" s="360">
        <v>43497</v>
      </c>
      <c r="F31" s="359">
        <v>44105</v>
      </c>
      <c r="G31" s="359">
        <v>44136</v>
      </c>
    </row>
    <row r="32" spans="1:7">
      <c r="A32" s="141" t="s">
        <v>2095</v>
      </c>
      <c r="B32" s="360">
        <v>42781</v>
      </c>
      <c r="C32" s="359">
        <v>43146</v>
      </c>
      <c r="D32" s="360">
        <v>43511</v>
      </c>
      <c r="E32" s="360">
        <v>43861</v>
      </c>
      <c r="F32" s="359">
        <v>44135</v>
      </c>
      <c r="G32" s="359">
        <v>44196</v>
      </c>
    </row>
    <row r="33" spans="1:7">
      <c r="A33" s="141" t="s">
        <v>2096</v>
      </c>
      <c r="B33" s="141" t="s">
        <v>2088</v>
      </c>
      <c r="C33" s="361" t="s">
        <v>2088</v>
      </c>
      <c r="D33" s="361" t="s">
        <v>2089</v>
      </c>
      <c r="E33" s="361" t="s">
        <v>2086</v>
      </c>
      <c r="F33" s="361" t="s">
        <v>2090</v>
      </c>
      <c r="G33" s="361" t="s">
        <v>2090</v>
      </c>
    </row>
    <row r="34" spans="1:7">
      <c r="A34" s="499"/>
      <c r="B34" s="500"/>
      <c r="C34" s="500"/>
      <c r="D34" s="500"/>
      <c r="E34" s="500"/>
      <c r="F34" s="500"/>
      <c r="G34" s="501"/>
    </row>
    <row r="35" spans="1:7">
      <c r="A35" s="141" t="s">
        <v>2094</v>
      </c>
      <c r="B35" s="359">
        <v>44228</v>
      </c>
      <c r="C35" s="359">
        <v>44562</v>
      </c>
      <c r="D35" s="359">
        <v>44652</v>
      </c>
      <c r="E35" s="359">
        <v>45017</v>
      </c>
      <c r="F35" s="359">
        <v>45139</v>
      </c>
      <c r="G35" s="359">
        <v>45139</v>
      </c>
    </row>
    <row r="36" spans="1:7">
      <c r="A36" s="141" t="s">
        <v>2095</v>
      </c>
      <c r="B36" s="359">
        <v>44561</v>
      </c>
      <c r="C36" s="359">
        <v>44926</v>
      </c>
      <c r="D36" s="359">
        <v>45015</v>
      </c>
      <c r="E36" s="359">
        <v>45382</v>
      </c>
      <c r="F36" s="359">
        <v>45504</v>
      </c>
      <c r="G36" s="359">
        <v>45504</v>
      </c>
    </row>
    <row r="37" spans="1:7">
      <c r="A37" s="141" t="s">
        <v>2096</v>
      </c>
      <c r="B37" s="361" t="s">
        <v>2091</v>
      </c>
      <c r="C37" s="361" t="s">
        <v>2091</v>
      </c>
      <c r="D37" s="361" t="s">
        <v>2092</v>
      </c>
      <c r="E37" s="361" t="s">
        <v>2091</v>
      </c>
      <c r="F37" s="361" t="s">
        <v>2093</v>
      </c>
      <c r="G37" s="361" t="s">
        <v>2091</v>
      </c>
    </row>
  </sheetData>
  <mergeCells count="1">
    <mergeCell ref="A34:G34"/>
  </mergeCells>
  <conditionalFormatting sqref="A3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57775-2AC4-4444-AB86-07B62119D365}">
  <dimension ref="A1:DO183"/>
  <sheetViews>
    <sheetView zoomScale="110" zoomScaleNormal="110" workbookViewId="0">
      <pane xSplit="4" ySplit="8" topLeftCell="J69" activePane="bottomRight" state="frozen"/>
      <selection pane="topRight" activeCell="E1" sqref="E1"/>
      <selection pane="bottomLeft" activeCell="A9" sqref="A9"/>
      <selection pane="bottomRight" activeCell="AN34" sqref="AN34"/>
    </sheetView>
  </sheetViews>
  <sheetFormatPr baseColWidth="10" defaultColWidth="11.42578125" defaultRowHeight="15"/>
  <cols>
    <col min="1" max="1" width="13" hidden="1" customWidth="1"/>
    <col min="2" max="2" width="17.85546875" customWidth="1"/>
    <col min="3" max="3" width="15.7109375" bestFit="1" customWidth="1"/>
    <col min="4" max="4" width="27.42578125" customWidth="1"/>
    <col min="5" max="5" width="21.7109375" customWidth="1"/>
    <col min="6" max="6" width="21.28515625" customWidth="1"/>
    <col min="7" max="7" width="13" customWidth="1"/>
    <col min="8" max="8" width="11.42578125" hidden="1" customWidth="1"/>
    <col min="9" max="9" width="8.5703125" hidden="1" customWidth="1"/>
    <col min="10" max="10" width="10" style="29" customWidth="1"/>
    <col min="11" max="11" width="8.5703125" hidden="1" customWidth="1"/>
    <col min="12" max="13" width="11.42578125" hidden="1" customWidth="1"/>
    <col min="14" max="14" width="60" hidden="1" customWidth="1"/>
    <col min="15" max="15" width="19.85546875" hidden="1" customWidth="1"/>
    <col min="16" max="19" width="11.7109375" hidden="1" customWidth="1"/>
    <col min="20" max="20" width="13" hidden="1" customWidth="1"/>
    <col min="21" max="21" width="19.7109375" hidden="1" customWidth="1"/>
    <col min="22" max="22" width="20.42578125" hidden="1" customWidth="1"/>
    <col min="23" max="23" width="17.42578125" hidden="1" customWidth="1"/>
    <col min="24" max="26" width="11.42578125" hidden="1" customWidth="1"/>
    <col min="27" max="27" width="18.7109375" hidden="1" customWidth="1"/>
    <col min="28" max="28" width="20" style="29" hidden="1" customWidth="1"/>
    <col min="29" max="29" width="41.7109375" style="29" hidden="1" customWidth="1"/>
    <col min="30" max="30" width="34.140625" hidden="1" customWidth="1"/>
    <col min="31" max="31" width="17" hidden="1" customWidth="1"/>
    <col min="32" max="33" width="15.7109375" hidden="1" customWidth="1"/>
    <col min="34" max="34" width="17" style="41" hidden="1" customWidth="1"/>
    <col min="35" max="35" width="43.42578125" hidden="1" customWidth="1"/>
    <col min="36" max="36" width="11.42578125" hidden="1" customWidth="1"/>
    <col min="37" max="37" width="21.7109375" hidden="1" customWidth="1"/>
    <col min="38" max="38" width="23.85546875" hidden="1" customWidth="1"/>
    <col min="39" max="39" width="11.42578125" customWidth="1"/>
    <col min="40" max="40" width="19.42578125" customWidth="1"/>
    <col min="41" max="41" width="13.85546875" customWidth="1"/>
    <col min="42" max="42" width="14.7109375" customWidth="1"/>
    <col min="43" max="43" width="16.28515625" customWidth="1"/>
    <col min="47" max="47" width="19.28515625" bestFit="1" customWidth="1"/>
  </cols>
  <sheetData>
    <row r="1" spans="1:119" ht="19.5">
      <c r="A1" s="22" t="s">
        <v>0</v>
      </c>
      <c r="B1" s="2"/>
      <c r="C1" s="4"/>
      <c r="D1" s="4"/>
      <c r="E1" s="4"/>
      <c r="F1" s="4"/>
      <c r="G1" s="1"/>
      <c r="H1" s="2"/>
      <c r="I1" s="2"/>
      <c r="J1" s="287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119">
      <c r="A2" s="2"/>
      <c r="B2" s="2"/>
      <c r="C2" s="4"/>
      <c r="D2" s="4"/>
      <c r="E2" s="4"/>
      <c r="F2" s="4"/>
      <c r="G2" s="1"/>
      <c r="H2" s="2"/>
      <c r="I2" s="2"/>
      <c r="J2" s="287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G2" s="39"/>
    </row>
    <row r="3" spans="1:119">
      <c r="A3" s="17" t="s">
        <v>1</v>
      </c>
      <c r="B3" s="17" t="s">
        <v>2</v>
      </c>
      <c r="C3" s="18"/>
      <c r="D3" s="17" t="s">
        <v>3</v>
      </c>
      <c r="E3" s="31"/>
      <c r="F3" s="31"/>
      <c r="G3" s="19"/>
      <c r="H3" s="19"/>
      <c r="I3" s="19"/>
      <c r="J3" s="288"/>
      <c r="K3" s="19"/>
      <c r="L3" s="20"/>
      <c r="M3" s="20"/>
      <c r="N3" s="21"/>
      <c r="O3" s="21"/>
      <c r="P3" s="21"/>
      <c r="Q3" s="21"/>
      <c r="R3" s="21"/>
      <c r="S3" s="1"/>
      <c r="T3" s="1"/>
      <c r="U3" s="1"/>
      <c r="V3" s="1"/>
      <c r="W3" s="1"/>
      <c r="X3" s="1"/>
      <c r="Y3" s="1"/>
      <c r="Z3" s="1"/>
      <c r="AA3" s="1"/>
      <c r="AG3" s="39"/>
    </row>
    <row r="4" spans="1:119">
      <c r="A4" s="13">
        <v>20600306091</v>
      </c>
      <c r="B4" s="13" t="s">
        <v>4</v>
      </c>
      <c r="C4" s="14"/>
      <c r="D4" s="13" t="s">
        <v>5</v>
      </c>
      <c r="E4" s="15"/>
      <c r="F4" s="15"/>
      <c r="G4" s="15"/>
      <c r="H4" s="15"/>
      <c r="I4" s="15"/>
      <c r="J4" s="16"/>
      <c r="K4" s="15"/>
      <c r="L4" s="16"/>
      <c r="M4" s="16"/>
      <c r="N4" s="15"/>
      <c r="O4" s="15"/>
      <c r="P4" s="15"/>
      <c r="Q4" s="15"/>
      <c r="R4" s="15"/>
      <c r="S4" s="1"/>
      <c r="T4" s="1"/>
      <c r="U4" s="1"/>
      <c r="V4" s="1"/>
      <c r="W4" s="1"/>
      <c r="X4" s="1"/>
      <c r="Y4" s="1"/>
      <c r="Z4" s="1"/>
      <c r="AA4" s="1"/>
      <c r="AG4" s="39"/>
      <c r="AH4" s="42"/>
    </row>
    <row r="5" spans="1:119">
      <c r="A5" s="2"/>
      <c r="B5" s="2"/>
      <c r="C5" s="4"/>
      <c r="D5" s="4"/>
      <c r="E5" s="4"/>
      <c r="F5" s="4"/>
      <c r="G5" s="1"/>
      <c r="H5" s="2"/>
      <c r="I5" s="2"/>
      <c r="J5" s="287"/>
      <c r="K5" s="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119">
      <c r="A6" s="1"/>
      <c r="B6" s="1"/>
      <c r="C6" s="1"/>
      <c r="D6" s="1"/>
      <c r="E6" s="1"/>
      <c r="F6" s="1"/>
      <c r="G6" s="1"/>
      <c r="H6" s="1"/>
      <c r="I6" s="1"/>
      <c r="J6" s="289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119" ht="15" customHeight="1">
      <c r="A7" s="5">
        <v>1</v>
      </c>
      <c r="B7" s="6">
        <v>2</v>
      </c>
      <c r="C7" s="6">
        <v>3</v>
      </c>
      <c r="D7" s="6">
        <v>4</v>
      </c>
      <c r="E7" s="6"/>
      <c r="F7" s="6"/>
      <c r="G7" s="7">
        <v>5</v>
      </c>
      <c r="H7" s="6">
        <v>6</v>
      </c>
      <c r="I7" s="6"/>
      <c r="J7" s="6"/>
      <c r="K7" s="6"/>
      <c r="L7" s="6">
        <v>8</v>
      </c>
      <c r="M7" s="6"/>
      <c r="N7" s="6">
        <v>9</v>
      </c>
      <c r="O7" s="6"/>
      <c r="P7" s="6"/>
      <c r="Q7" s="6"/>
      <c r="R7" s="6"/>
      <c r="S7" s="6">
        <v>10</v>
      </c>
      <c r="T7" s="6">
        <v>12</v>
      </c>
      <c r="U7" s="436" t="s">
        <v>6</v>
      </c>
      <c r="V7" s="436"/>
      <c r="W7" s="436"/>
      <c r="X7" s="437"/>
      <c r="Y7" s="6">
        <v>13</v>
      </c>
      <c r="Z7" s="6"/>
      <c r="AA7" s="6"/>
      <c r="AB7" s="6">
        <v>14</v>
      </c>
      <c r="AC7" s="6">
        <v>15</v>
      </c>
      <c r="AD7" s="6">
        <v>16</v>
      </c>
      <c r="AE7" s="6">
        <v>17</v>
      </c>
      <c r="AJ7" s="3"/>
    </row>
    <row r="8" spans="1:119" s="29" customFormat="1" ht="24" customHeight="1">
      <c r="A8" s="23" t="s">
        <v>7</v>
      </c>
      <c r="B8" s="23" t="s">
        <v>8</v>
      </c>
      <c r="C8" s="23" t="s">
        <v>9</v>
      </c>
      <c r="D8" s="23" t="s">
        <v>10</v>
      </c>
      <c r="E8" s="23" t="s">
        <v>11</v>
      </c>
      <c r="F8" s="23" t="s">
        <v>12</v>
      </c>
      <c r="G8" s="24" t="s">
        <v>13</v>
      </c>
      <c r="H8" s="27" t="s">
        <v>14</v>
      </c>
      <c r="I8" s="27" t="s">
        <v>15</v>
      </c>
      <c r="J8" s="27" t="s">
        <v>16</v>
      </c>
      <c r="K8" s="27" t="s">
        <v>17</v>
      </c>
      <c r="L8" s="26" t="s">
        <v>18</v>
      </c>
      <c r="M8" s="26" t="s">
        <v>19</v>
      </c>
      <c r="N8" s="26" t="s">
        <v>3</v>
      </c>
      <c r="O8" s="26" t="s">
        <v>20</v>
      </c>
      <c r="P8" s="26" t="s">
        <v>21</v>
      </c>
      <c r="Q8" s="26" t="s">
        <v>22</v>
      </c>
      <c r="R8" s="26" t="s">
        <v>23</v>
      </c>
      <c r="S8" s="23" t="s">
        <v>24</v>
      </c>
      <c r="T8" s="25" t="s">
        <v>25</v>
      </c>
      <c r="U8" s="25" t="s">
        <v>26</v>
      </c>
      <c r="V8" s="25" t="s">
        <v>27</v>
      </c>
      <c r="W8" s="25" t="s">
        <v>28</v>
      </c>
      <c r="X8" s="25" t="s">
        <v>29</v>
      </c>
      <c r="Y8" s="28" t="s">
        <v>30</v>
      </c>
      <c r="Z8" s="28" t="s">
        <v>31</v>
      </c>
      <c r="AA8" s="28" t="s">
        <v>32</v>
      </c>
      <c r="AB8" s="28" t="s">
        <v>33</v>
      </c>
      <c r="AC8" s="28" t="s">
        <v>34</v>
      </c>
      <c r="AD8" s="28" t="s">
        <v>35</v>
      </c>
      <c r="AE8" s="25" t="s">
        <v>36</v>
      </c>
      <c r="AF8" s="25" t="s">
        <v>37</v>
      </c>
      <c r="AG8" s="25" t="s">
        <v>38</v>
      </c>
      <c r="AH8" s="25" t="s">
        <v>39</v>
      </c>
      <c r="AI8" s="25" t="s">
        <v>40</v>
      </c>
      <c r="AJ8" s="25" t="s">
        <v>41</v>
      </c>
      <c r="AK8" s="25" t="s">
        <v>42</v>
      </c>
      <c r="AL8" s="25" t="s">
        <v>43</v>
      </c>
    </row>
    <row r="9" spans="1:119">
      <c r="A9" s="9" t="s">
        <v>44</v>
      </c>
      <c r="B9" s="9" t="s">
        <v>45</v>
      </c>
      <c r="C9" s="9" t="s">
        <v>46</v>
      </c>
      <c r="D9" s="9" t="s">
        <v>47</v>
      </c>
      <c r="E9" s="33" t="s">
        <v>48</v>
      </c>
      <c r="F9" s="9" t="s">
        <v>49</v>
      </c>
      <c r="G9" s="33">
        <v>75942652</v>
      </c>
      <c r="H9" s="10">
        <v>36531</v>
      </c>
      <c r="I9" s="148">
        <f t="shared" ref="I9:I63" ca="1" si="0">+DATEDIF(H9,TODAY(),"Y")</f>
        <v>24</v>
      </c>
      <c r="J9" s="8" t="s">
        <v>50</v>
      </c>
      <c r="K9" s="8" t="s">
        <v>51</v>
      </c>
      <c r="L9" s="8" t="s">
        <v>52</v>
      </c>
      <c r="M9" s="11">
        <v>975942335</v>
      </c>
      <c r="N9" s="33" t="s">
        <v>1109</v>
      </c>
      <c r="O9" s="33" t="s">
        <v>1110</v>
      </c>
      <c r="P9" s="33" t="s">
        <v>1111</v>
      </c>
      <c r="Q9" s="33" t="s">
        <v>1112</v>
      </c>
      <c r="R9" s="33" t="s">
        <v>69</v>
      </c>
      <c r="S9" s="11" t="s">
        <v>69</v>
      </c>
      <c r="T9" s="10">
        <v>45446</v>
      </c>
      <c r="U9" s="10">
        <v>45447</v>
      </c>
      <c r="V9" s="10">
        <f>IF(U9="RH","RH",IF(U9="Pendiente","Pendiente",EDATE(U9,12)))</f>
        <v>45812</v>
      </c>
      <c r="W9" s="40">
        <f t="shared" ref="W9:W28" ca="1" si="1">IF(U9="RH","RH",IF(U9="Pendiente","Pendiente",V9-TODAY()))</f>
        <v>211</v>
      </c>
      <c r="X9" s="10" t="str">
        <f t="shared" ref="X9:X63" ca="1" si="2">IF(W9&lt;30,"Por Vencer",IF(W9="RH","RH",IF(W9="Pendiente","Pendiente","Vigente")))</f>
        <v>Vigente</v>
      </c>
      <c r="Y9" s="12">
        <v>2000</v>
      </c>
      <c r="Z9" s="12"/>
      <c r="AA9" s="38" t="s">
        <v>54</v>
      </c>
      <c r="AB9" s="199"/>
      <c r="AC9" s="199"/>
      <c r="AD9" s="10" t="s">
        <v>55</v>
      </c>
      <c r="AE9" s="8" t="s">
        <v>56</v>
      </c>
      <c r="AF9" s="10">
        <v>45903</v>
      </c>
      <c r="AG9" s="40" t="s">
        <v>57</v>
      </c>
      <c r="AH9" s="43"/>
      <c r="AI9" s="134" t="s">
        <v>1113</v>
      </c>
      <c r="AJ9" s="8"/>
      <c r="AK9" s="8"/>
      <c r="AL9" s="10"/>
    </row>
    <row r="10" spans="1:119">
      <c r="A10" s="9" t="s">
        <v>59</v>
      </c>
      <c r="B10" s="9" t="s">
        <v>60</v>
      </c>
      <c r="C10" s="9" t="s">
        <v>61</v>
      </c>
      <c r="D10" s="9" t="s">
        <v>62</v>
      </c>
      <c r="E10" s="33" t="s">
        <v>63</v>
      </c>
      <c r="F10" s="9" t="s">
        <v>49</v>
      </c>
      <c r="G10" s="33" t="s">
        <v>64</v>
      </c>
      <c r="H10" s="10">
        <v>34235</v>
      </c>
      <c r="I10" s="9">
        <f t="shared" ca="1" si="0"/>
        <v>31</v>
      </c>
      <c r="J10" s="11" t="s">
        <v>50</v>
      </c>
      <c r="K10" s="11" t="s">
        <v>51</v>
      </c>
      <c r="L10" s="11" t="s">
        <v>52</v>
      </c>
      <c r="M10" s="11">
        <v>988259588</v>
      </c>
      <c r="N10" s="33" t="s">
        <v>66</v>
      </c>
      <c r="O10" s="9" t="s">
        <v>67</v>
      </c>
      <c r="P10" s="9" t="s">
        <v>68</v>
      </c>
      <c r="Q10" s="9" t="s">
        <v>68</v>
      </c>
      <c r="R10" s="9" t="s">
        <v>69</v>
      </c>
      <c r="S10" s="11" t="s">
        <v>69</v>
      </c>
      <c r="T10" s="10">
        <v>45222</v>
      </c>
      <c r="U10" s="10">
        <v>45217</v>
      </c>
      <c r="V10" s="10">
        <f>IF(U10="RH","RH",IF(U10="Pendiente","Pendiente",EDATE(U10,12)))</f>
        <v>45583</v>
      </c>
      <c r="W10" s="40">
        <f t="shared" ca="1" si="1"/>
        <v>-18</v>
      </c>
      <c r="X10" s="10" t="str">
        <f t="shared" ca="1" si="2"/>
        <v>Por Vencer</v>
      </c>
      <c r="Y10" s="12">
        <v>1500</v>
      </c>
      <c r="Z10" s="12"/>
      <c r="AA10" s="38" t="s">
        <v>54</v>
      </c>
      <c r="AB10" s="10" t="s">
        <v>70</v>
      </c>
      <c r="AC10" s="10" t="s">
        <v>71</v>
      </c>
      <c r="AD10" s="10" t="s">
        <v>55</v>
      </c>
      <c r="AE10" s="10" t="s">
        <v>72</v>
      </c>
      <c r="AF10" s="10">
        <v>45726</v>
      </c>
      <c r="AG10" s="40" t="str">
        <f ca="1">IF(AF10-TODAY() =0,"Vencido",IF(AF10-TODAY() &lt; 0,"Vencido",IF(AF10-TODAY() &gt;30,"Vigente","Por Vencer")))</f>
        <v>Vigente</v>
      </c>
      <c r="AH10" s="43">
        <f ca="1">+DATEDIF(T10,TODAY(),"Y")</f>
        <v>1</v>
      </c>
      <c r="AI10" s="229" t="s">
        <v>73</v>
      </c>
      <c r="AJ10" s="10"/>
      <c r="AK10" s="10"/>
      <c r="AL10" s="10"/>
    </row>
    <row r="11" spans="1:119">
      <c r="A11" s="9" t="s">
        <v>74</v>
      </c>
      <c r="B11" s="9" t="s">
        <v>75</v>
      </c>
      <c r="C11" s="9" t="s">
        <v>76</v>
      </c>
      <c r="D11" s="9" t="s">
        <v>77</v>
      </c>
      <c r="E11" s="33" t="s">
        <v>78</v>
      </c>
      <c r="F11" s="9" t="s">
        <v>79</v>
      </c>
      <c r="G11" s="33" t="s">
        <v>80</v>
      </c>
      <c r="H11" s="10">
        <v>34742</v>
      </c>
      <c r="I11" s="9">
        <f t="shared" ca="1" si="0"/>
        <v>29</v>
      </c>
      <c r="J11" s="11" t="s">
        <v>50</v>
      </c>
      <c r="K11" s="11" t="s">
        <v>51</v>
      </c>
      <c r="L11" s="11" t="s">
        <v>81</v>
      </c>
      <c r="M11" s="11">
        <v>958810029</v>
      </c>
      <c r="N11" s="33" t="s">
        <v>83</v>
      </c>
      <c r="O11" s="9" t="s">
        <v>84</v>
      </c>
      <c r="P11" s="9" t="s">
        <v>68</v>
      </c>
      <c r="Q11" s="9" t="s">
        <v>68</v>
      </c>
      <c r="R11" s="9" t="s">
        <v>24</v>
      </c>
      <c r="S11" s="11" t="s">
        <v>85</v>
      </c>
      <c r="T11" s="10">
        <v>43435</v>
      </c>
      <c r="U11" s="10">
        <v>45430</v>
      </c>
      <c r="V11" s="10">
        <f>IF(U11="RH","RH",IF(U11="Pendiente","Pendiente",EDATE(U11,24)))</f>
        <v>46160</v>
      </c>
      <c r="W11" s="40">
        <f t="shared" ca="1" si="1"/>
        <v>559</v>
      </c>
      <c r="X11" s="10" t="str">
        <f t="shared" ca="1" si="2"/>
        <v>Vigente</v>
      </c>
      <c r="Y11" s="38">
        <v>2500</v>
      </c>
      <c r="Z11" s="38"/>
      <c r="AA11" s="38" t="s">
        <v>54</v>
      </c>
      <c r="AB11" s="10" t="s">
        <v>86</v>
      </c>
      <c r="AC11" s="10" t="s">
        <v>87</v>
      </c>
      <c r="AD11" s="10" t="s">
        <v>88</v>
      </c>
      <c r="AE11" s="10" t="s">
        <v>72</v>
      </c>
      <c r="AF11" s="10" t="s">
        <v>89</v>
      </c>
      <c r="AG11" s="40" t="s">
        <v>57</v>
      </c>
      <c r="AH11" s="43">
        <f ca="1">+DATEDIF(T11,TODAY(),"Y")</f>
        <v>5</v>
      </c>
      <c r="AI11" s="134" t="s">
        <v>90</v>
      </c>
      <c r="AJ11" s="10"/>
      <c r="AK11" s="10"/>
      <c r="AL11" s="10"/>
    </row>
    <row r="12" spans="1:119" s="126" customFormat="1">
      <c r="A12" s="9" t="s">
        <v>91</v>
      </c>
      <c r="B12" s="9" t="s">
        <v>92</v>
      </c>
      <c r="C12" s="9" t="s">
        <v>93</v>
      </c>
      <c r="D12" s="9" t="s">
        <v>94</v>
      </c>
      <c r="E12" s="33" t="s">
        <v>63</v>
      </c>
      <c r="F12" s="9" t="s">
        <v>106</v>
      </c>
      <c r="G12" s="33">
        <v>43769553</v>
      </c>
      <c r="H12" s="10">
        <v>31678</v>
      </c>
      <c r="I12" s="9">
        <f t="shared" ca="1" si="0"/>
        <v>38</v>
      </c>
      <c r="J12" s="11" t="s">
        <v>50</v>
      </c>
      <c r="K12" s="11" t="s">
        <v>51</v>
      </c>
      <c r="L12" s="11" t="s">
        <v>52</v>
      </c>
      <c r="M12" s="11">
        <v>945706532</v>
      </c>
      <c r="N12" s="33" t="s">
        <v>96</v>
      </c>
      <c r="O12" s="9" t="s">
        <v>97</v>
      </c>
      <c r="P12" s="9" t="s">
        <v>68</v>
      </c>
      <c r="Q12" s="9" t="s">
        <v>68</v>
      </c>
      <c r="R12" s="9" t="s">
        <v>24</v>
      </c>
      <c r="S12" s="11" t="s">
        <v>98</v>
      </c>
      <c r="T12" s="10">
        <v>45108</v>
      </c>
      <c r="U12" s="10">
        <v>45493</v>
      </c>
      <c r="V12" s="10">
        <f>IF(U12="RH","RH",IF(U12="Pendiente","Pendiente",EDATE(U12,24)))</f>
        <v>46223</v>
      </c>
      <c r="W12" s="40">
        <f t="shared" ca="1" si="1"/>
        <v>622</v>
      </c>
      <c r="X12" s="10" t="str">
        <f t="shared" ca="1" si="2"/>
        <v>Vigente</v>
      </c>
      <c r="Y12" s="12">
        <v>1600</v>
      </c>
      <c r="Z12" s="12"/>
      <c r="AA12" s="38" t="s">
        <v>99</v>
      </c>
      <c r="AB12" s="10" t="s">
        <v>100</v>
      </c>
      <c r="AC12" s="10" t="s">
        <v>101</v>
      </c>
      <c r="AD12" s="10" t="s">
        <v>55</v>
      </c>
      <c r="AE12" s="10" t="s">
        <v>72</v>
      </c>
      <c r="AF12" s="10">
        <v>45657</v>
      </c>
      <c r="AG12" s="40" t="str">
        <f t="shared" ref="AG12:AG22" ca="1" si="3">IF(AF12-TODAY() =0,"Vencido",IF(AF12-TODAY() &lt; 0,"Vencido",IF(AF12-TODAY() &gt;30,"Vigente","Por Vencer")))</f>
        <v>Vigente</v>
      </c>
      <c r="AH12" s="43">
        <f ca="1">+DATEDIF(T12,TODAY(),"Y")</f>
        <v>1</v>
      </c>
      <c r="AI12" s="135" t="s">
        <v>102</v>
      </c>
      <c r="AJ12" s="10"/>
      <c r="AK12" s="10"/>
      <c r="AL12" s="33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</row>
    <row r="13" spans="1:119">
      <c r="A13" s="9" t="s">
        <v>103</v>
      </c>
      <c r="B13" s="9" t="s">
        <v>104</v>
      </c>
      <c r="C13" s="9" t="s">
        <v>105</v>
      </c>
      <c r="D13" s="9" t="s">
        <v>94</v>
      </c>
      <c r="E13" s="9" t="s">
        <v>63</v>
      </c>
      <c r="F13" s="9" t="s">
        <v>106</v>
      </c>
      <c r="G13" s="33">
        <v>73380230</v>
      </c>
      <c r="H13" s="10">
        <v>36782</v>
      </c>
      <c r="I13" s="9">
        <f t="shared" ca="1" si="0"/>
        <v>24</v>
      </c>
      <c r="J13" s="11" t="s">
        <v>50</v>
      </c>
      <c r="K13" s="11" t="s">
        <v>51</v>
      </c>
      <c r="L13" s="11" t="s">
        <v>52</v>
      </c>
      <c r="M13" s="8">
        <v>913235536</v>
      </c>
      <c r="N13" s="37" t="s">
        <v>108</v>
      </c>
      <c r="O13" s="37" t="s">
        <v>109</v>
      </c>
      <c r="P13" s="146" t="s">
        <v>110</v>
      </c>
      <c r="Q13" s="146" t="s">
        <v>68</v>
      </c>
      <c r="R13" s="146" t="s">
        <v>24</v>
      </c>
      <c r="S13" s="8" t="s">
        <v>111</v>
      </c>
      <c r="T13" s="10">
        <v>44998</v>
      </c>
      <c r="U13" s="10">
        <v>44996</v>
      </c>
      <c r="V13" s="10">
        <f>IF(U13="RH","RH",IF(U13="Pendiente","Pendiente",EDATE(U13,24)))</f>
        <v>45727</v>
      </c>
      <c r="W13" s="40">
        <f t="shared" ca="1" si="1"/>
        <v>126</v>
      </c>
      <c r="X13" s="10" t="str">
        <f t="shared" ca="1" si="2"/>
        <v>Vigente</v>
      </c>
      <c r="Y13" s="38">
        <v>1800</v>
      </c>
      <c r="Z13" s="38"/>
      <c r="AA13" s="38" t="s">
        <v>99</v>
      </c>
      <c r="AB13" s="10" t="s">
        <v>86</v>
      </c>
      <c r="AC13" s="8" t="s">
        <v>112</v>
      </c>
      <c r="AD13" s="8" t="s">
        <v>55</v>
      </c>
      <c r="AE13" s="8" t="s">
        <v>56</v>
      </c>
      <c r="AF13" s="10">
        <v>45562</v>
      </c>
      <c r="AG13" s="40" t="str">
        <f t="shared" ca="1" si="3"/>
        <v>Vencido</v>
      </c>
      <c r="AH13" s="43">
        <f ca="1">+DATEDIF(T13,TODAY(),"Y")</f>
        <v>1</v>
      </c>
      <c r="AI13" s="149" t="s">
        <v>113</v>
      </c>
      <c r="AJ13" s="8"/>
      <c r="AK13" s="8"/>
      <c r="AL13" s="10"/>
    </row>
    <row r="14" spans="1:119">
      <c r="A14" s="9" t="s">
        <v>115</v>
      </c>
      <c r="B14" s="9" t="s">
        <v>116</v>
      </c>
      <c r="C14" s="9" t="s">
        <v>117</v>
      </c>
      <c r="D14" s="9" t="s">
        <v>94</v>
      </c>
      <c r="E14" s="33" t="s">
        <v>63</v>
      </c>
      <c r="F14" s="9" t="s">
        <v>106</v>
      </c>
      <c r="G14" s="33">
        <v>46654814</v>
      </c>
      <c r="H14" s="10">
        <v>33103</v>
      </c>
      <c r="I14" s="9">
        <f t="shared" ca="1" si="0"/>
        <v>34</v>
      </c>
      <c r="J14" s="11" t="s">
        <v>50</v>
      </c>
      <c r="K14" s="11" t="s">
        <v>51</v>
      </c>
      <c r="L14" s="11" t="s">
        <v>52</v>
      </c>
      <c r="M14" s="8">
        <v>994810553</v>
      </c>
      <c r="N14" s="37" t="s">
        <v>119</v>
      </c>
      <c r="O14" s="37" t="s">
        <v>723</v>
      </c>
      <c r="P14" s="146" t="s">
        <v>110</v>
      </c>
      <c r="Q14" s="146" t="s">
        <v>68</v>
      </c>
      <c r="R14" s="146" t="s">
        <v>24</v>
      </c>
      <c r="S14" s="8" t="s">
        <v>120</v>
      </c>
      <c r="T14" s="10">
        <v>45436</v>
      </c>
      <c r="U14" s="10">
        <v>45486</v>
      </c>
      <c r="V14" s="10">
        <f>IF(U14="RH","RH",IF(U14="Pendiente","Pendiente",EDATE(U14,12)))</f>
        <v>45851</v>
      </c>
      <c r="W14" s="40">
        <f t="shared" ca="1" si="1"/>
        <v>250</v>
      </c>
      <c r="X14" s="10" t="str">
        <f t="shared" ca="1" si="2"/>
        <v>Vigente</v>
      </c>
      <c r="Y14" s="12">
        <v>2400</v>
      </c>
      <c r="Z14" s="12"/>
      <c r="AA14" s="38" t="s">
        <v>54</v>
      </c>
      <c r="AB14" s="8" t="s">
        <v>100</v>
      </c>
      <c r="AC14" s="10" t="s">
        <v>121</v>
      </c>
      <c r="AD14" s="10" t="s">
        <v>55</v>
      </c>
      <c r="AE14" s="10" t="s">
        <v>72</v>
      </c>
      <c r="AF14" s="10">
        <v>45924</v>
      </c>
      <c r="AG14" s="8" t="str">
        <f t="shared" ca="1" si="3"/>
        <v>Vigente</v>
      </c>
      <c r="AH14" s="8"/>
      <c r="AI14" s="149" t="s">
        <v>122</v>
      </c>
      <c r="AJ14" s="8"/>
      <c r="AK14" s="8"/>
      <c r="AL14" s="213"/>
    </row>
    <row r="15" spans="1:119">
      <c r="A15" s="9" t="s">
        <v>123</v>
      </c>
      <c r="B15" s="9" t="s">
        <v>124</v>
      </c>
      <c r="C15" s="9" t="s">
        <v>125</v>
      </c>
      <c r="D15" s="9" t="s">
        <v>126</v>
      </c>
      <c r="E15" s="33" t="s">
        <v>48</v>
      </c>
      <c r="F15" s="9" t="s">
        <v>49</v>
      </c>
      <c r="G15" s="33">
        <v>40989866</v>
      </c>
      <c r="H15" s="10">
        <v>29759</v>
      </c>
      <c r="I15" s="9">
        <f t="shared" ca="1" si="0"/>
        <v>43</v>
      </c>
      <c r="J15" s="11" t="s">
        <v>50</v>
      </c>
      <c r="K15" s="11" t="s">
        <v>51</v>
      </c>
      <c r="L15" s="11" t="s">
        <v>127</v>
      </c>
      <c r="M15" s="11">
        <v>988157954</v>
      </c>
      <c r="N15" s="37" t="s">
        <v>1114</v>
      </c>
      <c r="O15" s="37" t="s">
        <v>1112</v>
      </c>
      <c r="P15" s="37" t="s">
        <v>1112</v>
      </c>
      <c r="Q15" s="37" t="s">
        <v>1112</v>
      </c>
      <c r="R15" s="146" t="s">
        <v>24</v>
      </c>
      <c r="S15" s="11" t="s">
        <v>111</v>
      </c>
      <c r="T15" s="10">
        <v>45460</v>
      </c>
      <c r="U15" s="10">
        <v>45457</v>
      </c>
      <c r="V15" s="10">
        <f>IF(U15="RH","RH",IF(U15="Pendiente","Pendiente",EDATE(U15,12)))</f>
        <v>45822</v>
      </c>
      <c r="W15" s="40">
        <f t="shared" ca="1" si="1"/>
        <v>221</v>
      </c>
      <c r="X15" s="10" t="str">
        <f t="shared" ca="1" si="2"/>
        <v>Vigente</v>
      </c>
      <c r="Y15" s="12">
        <v>1500</v>
      </c>
      <c r="Z15" s="12"/>
      <c r="AA15" s="38" t="s">
        <v>54</v>
      </c>
      <c r="AB15" s="199"/>
      <c r="AC15" s="199"/>
      <c r="AD15" s="10" t="s">
        <v>55</v>
      </c>
      <c r="AE15" s="8"/>
      <c r="AF15" s="10">
        <v>45917</v>
      </c>
      <c r="AG15" s="40" t="str">
        <f t="shared" ca="1" si="3"/>
        <v>Vigente</v>
      </c>
      <c r="AH15" s="43"/>
      <c r="AI15" s="229" t="s">
        <v>129</v>
      </c>
      <c r="AJ15" s="8"/>
      <c r="AK15" s="8"/>
      <c r="AL15" s="213"/>
    </row>
    <row r="16" spans="1:119" s="144" customFormat="1">
      <c r="A16" s="9" t="s">
        <v>130</v>
      </c>
      <c r="B16" s="9" t="s">
        <v>131</v>
      </c>
      <c r="C16" s="9" t="s">
        <v>132</v>
      </c>
      <c r="D16" s="9" t="s">
        <v>133</v>
      </c>
      <c r="E16" s="33" t="s">
        <v>63</v>
      </c>
      <c r="F16" s="9" t="s">
        <v>49</v>
      </c>
      <c r="G16" s="33" t="s">
        <v>134</v>
      </c>
      <c r="H16" s="10">
        <v>35106</v>
      </c>
      <c r="I16" s="9">
        <f t="shared" ca="1" si="0"/>
        <v>28</v>
      </c>
      <c r="J16" s="11" t="s">
        <v>50</v>
      </c>
      <c r="K16" s="11" t="s">
        <v>51</v>
      </c>
      <c r="L16" s="11" t="s">
        <v>52</v>
      </c>
      <c r="M16" s="11">
        <v>953289739</v>
      </c>
      <c r="N16" s="33" t="s">
        <v>136</v>
      </c>
      <c r="O16" s="9" t="s">
        <v>137</v>
      </c>
      <c r="P16" s="9" t="s">
        <v>137</v>
      </c>
      <c r="Q16" s="9" t="s">
        <v>137</v>
      </c>
      <c r="R16" s="9" t="s">
        <v>24</v>
      </c>
      <c r="S16" s="11" t="s">
        <v>85</v>
      </c>
      <c r="T16" s="10">
        <v>45222</v>
      </c>
      <c r="U16" s="10">
        <v>45217</v>
      </c>
      <c r="V16" s="10">
        <f>IF(U16="RH","RH",IF(U16="Pendiente","Pendiente",EDATE(U16,12)))</f>
        <v>45583</v>
      </c>
      <c r="W16" s="40">
        <f t="shared" ca="1" si="1"/>
        <v>-18</v>
      </c>
      <c r="X16" s="10" t="str">
        <f t="shared" ca="1" si="2"/>
        <v>Por Vencer</v>
      </c>
      <c r="Y16" s="12">
        <v>1700</v>
      </c>
      <c r="Z16" s="12"/>
      <c r="AA16" s="38" t="s">
        <v>54</v>
      </c>
      <c r="AB16" s="10" t="s">
        <v>138</v>
      </c>
      <c r="AC16" s="10" t="s">
        <v>139</v>
      </c>
      <c r="AD16" s="10" t="s">
        <v>55</v>
      </c>
      <c r="AE16" s="10" t="s">
        <v>72</v>
      </c>
      <c r="AF16" s="10">
        <v>45892</v>
      </c>
      <c r="AG16" s="40" t="str">
        <f t="shared" ca="1" si="3"/>
        <v>Vigente</v>
      </c>
      <c r="AH16" s="43">
        <f t="shared" ref="AH16:AH28" ca="1" si="4">+DATEDIF(T16,TODAY(),"Y")</f>
        <v>1</v>
      </c>
      <c r="AI16" s="134" t="s">
        <v>140</v>
      </c>
      <c r="AJ16" s="10"/>
      <c r="AK16" s="10"/>
      <c r="AL16" s="213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</row>
    <row r="17" spans="1:115">
      <c r="A17" s="9" t="s">
        <v>141</v>
      </c>
      <c r="B17" s="9" t="s">
        <v>142</v>
      </c>
      <c r="C17" s="9" t="s">
        <v>143</v>
      </c>
      <c r="D17" s="9" t="s">
        <v>94</v>
      </c>
      <c r="E17" s="33" t="s">
        <v>63</v>
      </c>
      <c r="F17" s="9" t="s">
        <v>106</v>
      </c>
      <c r="G17" s="33" t="s">
        <v>145</v>
      </c>
      <c r="H17" s="10">
        <v>33194</v>
      </c>
      <c r="I17" s="9">
        <f t="shared" ca="1" si="0"/>
        <v>33</v>
      </c>
      <c r="J17" s="11" t="s">
        <v>50</v>
      </c>
      <c r="K17" s="11" t="s">
        <v>51</v>
      </c>
      <c r="L17" s="11" t="s">
        <v>52</v>
      </c>
      <c r="M17" s="11">
        <v>932832967</v>
      </c>
      <c r="N17" s="33" t="s">
        <v>147</v>
      </c>
      <c r="O17" s="9" t="s">
        <v>97</v>
      </c>
      <c r="P17" s="9" t="s">
        <v>68</v>
      </c>
      <c r="Q17" s="9" t="s">
        <v>68</v>
      </c>
      <c r="R17" s="9" t="s">
        <v>24</v>
      </c>
      <c r="S17" s="11" t="s">
        <v>120</v>
      </c>
      <c r="T17" s="10">
        <v>45089</v>
      </c>
      <c r="U17" s="10">
        <v>45101</v>
      </c>
      <c r="V17" s="10">
        <f>IF(U17="RH","RH",IF(U17="Pendiente","Pendiente",EDATE(U17,24)))</f>
        <v>45832</v>
      </c>
      <c r="W17" s="40">
        <f t="shared" ca="1" si="1"/>
        <v>231</v>
      </c>
      <c r="X17" s="10" t="str">
        <f t="shared" ca="1" si="2"/>
        <v>Vigente</v>
      </c>
      <c r="Y17" s="12">
        <v>1500</v>
      </c>
      <c r="Z17" s="12"/>
      <c r="AA17" s="38" t="s">
        <v>99</v>
      </c>
      <c r="AB17" s="204" t="s">
        <v>100</v>
      </c>
      <c r="AC17" s="204" t="s">
        <v>121</v>
      </c>
      <c r="AD17" s="10" t="s">
        <v>55</v>
      </c>
      <c r="AE17" s="10" t="s">
        <v>148</v>
      </c>
      <c r="AF17" s="10">
        <v>45638</v>
      </c>
      <c r="AG17" s="40" t="str">
        <f t="shared" ca="1" si="3"/>
        <v>Vigente</v>
      </c>
      <c r="AH17" s="43">
        <f t="shared" ca="1" si="4"/>
        <v>1</v>
      </c>
      <c r="AI17" s="135" t="s">
        <v>149</v>
      </c>
      <c r="AJ17" s="10"/>
      <c r="AK17" s="10"/>
      <c r="AL17" s="10"/>
    </row>
    <row r="18" spans="1:115">
      <c r="A18" s="9" t="s">
        <v>150</v>
      </c>
      <c r="B18" s="9" t="s">
        <v>151</v>
      </c>
      <c r="C18" s="9" t="s">
        <v>152</v>
      </c>
      <c r="D18" s="9" t="s">
        <v>153</v>
      </c>
      <c r="E18" s="33" t="s">
        <v>78</v>
      </c>
      <c r="F18" s="9" t="s">
        <v>79</v>
      </c>
      <c r="G18" s="33" t="s">
        <v>154</v>
      </c>
      <c r="H18" s="10">
        <v>35816</v>
      </c>
      <c r="I18" s="9">
        <f t="shared" ca="1" si="0"/>
        <v>26</v>
      </c>
      <c r="J18" s="11" t="s">
        <v>50</v>
      </c>
      <c r="K18" s="11" t="s">
        <v>51</v>
      </c>
      <c r="L18" s="11" t="s">
        <v>52</v>
      </c>
      <c r="M18" s="11">
        <v>924728069</v>
      </c>
      <c r="N18" s="33" t="s">
        <v>156</v>
      </c>
      <c r="O18" s="9" t="s">
        <v>157</v>
      </c>
      <c r="P18" s="9" t="s">
        <v>68</v>
      </c>
      <c r="Q18" s="9" t="s">
        <v>68</v>
      </c>
      <c r="R18" s="9" t="s">
        <v>69</v>
      </c>
      <c r="S18" s="11" t="s">
        <v>69</v>
      </c>
      <c r="T18" s="10">
        <v>44927</v>
      </c>
      <c r="U18" s="10">
        <v>44933</v>
      </c>
      <c r="V18" s="10">
        <f>IF(U18="RH","RH",IF(U18="Pendiente","Pendiente",EDATE(U18,24)))</f>
        <v>45664</v>
      </c>
      <c r="W18" s="40">
        <f t="shared" ca="1" si="1"/>
        <v>63</v>
      </c>
      <c r="X18" s="10" t="str">
        <f t="shared" ca="1" si="2"/>
        <v>Vigente</v>
      </c>
      <c r="Y18" s="12">
        <v>1800</v>
      </c>
      <c r="Z18" s="12"/>
      <c r="AA18" s="38" t="s">
        <v>54</v>
      </c>
      <c r="AB18" s="10" t="s">
        <v>138</v>
      </c>
      <c r="AC18" s="10" t="s">
        <v>158</v>
      </c>
      <c r="AD18" s="10" t="s">
        <v>55</v>
      </c>
      <c r="AE18" s="8" t="s">
        <v>56</v>
      </c>
      <c r="AF18" s="10">
        <v>45626</v>
      </c>
      <c r="AG18" s="40" t="str">
        <f t="shared" ca="1" si="3"/>
        <v>Por Vencer</v>
      </c>
      <c r="AH18" s="43">
        <f t="shared" ca="1" si="4"/>
        <v>1</v>
      </c>
      <c r="AI18" s="134" t="s">
        <v>159</v>
      </c>
      <c r="AJ18" s="10"/>
      <c r="AK18" s="10"/>
      <c r="AL18" s="33"/>
    </row>
    <row r="19" spans="1:115">
      <c r="A19" s="9" t="s">
        <v>160</v>
      </c>
      <c r="B19" s="9" t="s">
        <v>161</v>
      </c>
      <c r="C19" s="9" t="s">
        <v>162</v>
      </c>
      <c r="D19" s="9" t="s">
        <v>163</v>
      </c>
      <c r="E19" s="33" t="s">
        <v>63</v>
      </c>
      <c r="F19" s="9" t="s">
        <v>49</v>
      </c>
      <c r="G19" s="33" t="s">
        <v>164</v>
      </c>
      <c r="H19" s="10">
        <v>28679</v>
      </c>
      <c r="I19" s="9">
        <f t="shared" ca="1" si="0"/>
        <v>46</v>
      </c>
      <c r="J19" s="11" t="s">
        <v>50</v>
      </c>
      <c r="K19" s="11" t="s">
        <v>165</v>
      </c>
      <c r="L19" s="11" t="s">
        <v>127</v>
      </c>
      <c r="M19" s="8">
        <v>945107749</v>
      </c>
      <c r="N19" s="37" t="s">
        <v>167</v>
      </c>
      <c r="O19" s="37" t="s">
        <v>84</v>
      </c>
      <c r="P19" s="146" t="s">
        <v>68</v>
      </c>
      <c r="Q19" s="146" t="s">
        <v>68</v>
      </c>
      <c r="R19" s="146" t="s">
        <v>24</v>
      </c>
      <c r="S19" s="8" t="s">
        <v>111</v>
      </c>
      <c r="T19" s="10">
        <v>45306</v>
      </c>
      <c r="U19" s="10">
        <v>45301</v>
      </c>
      <c r="V19" s="10">
        <f>IF(U19="RH","RH",IF(U19="Pendiente","Pendiente",EDATE(U19,12)))</f>
        <v>45667</v>
      </c>
      <c r="W19" s="40">
        <f t="shared" ca="1" si="1"/>
        <v>66</v>
      </c>
      <c r="X19" s="8" t="str">
        <f t="shared" ca="1" si="2"/>
        <v>Vigente</v>
      </c>
      <c r="Y19" s="12">
        <v>1600</v>
      </c>
      <c r="Z19" s="12"/>
      <c r="AA19" s="38" t="s">
        <v>54</v>
      </c>
      <c r="AB19" s="10" t="s">
        <v>70</v>
      </c>
      <c r="AC19" s="8" t="s">
        <v>168</v>
      </c>
      <c r="AD19" s="8" t="s">
        <v>55</v>
      </c>
      <c r="AE19" s="8" t="s">
        <v>56</v>
      </c>
      <c r="AF19" s="10">
        <v>45855</v>
      </c>
      <c r="AG19" s="8" t="str">
        <f t="shared" ca="1" si="3"/>
        <v>Vigente</v>
      </c>
      <c r="AH19" s="43">
        <f t="shared" ca="1" si="4"/>
        <v>0</v>
      </c>
      <c r="AI19" s="268" t="s">
        <v>169</v>
      </c>
      <c r="AJ19" s="8"/>
      <c r="AK19" s="8"/>
      <c r="AL19" s="10"/>
    </row>
    <row r="20" spans="1:115">
      <c r="A20" s="9" t="s">
        <v>170</v>
      </c>
      <c r="B20" s="9" t="s">
        <v>171</v>
      </c>
      <c r="C20" s="9" t="s">
        <v>172</v>
      </c>
      <c r="D20" s="9" t="s">
        <v>173</v>
      </c>
      <c r="E20" s="33" t="s">
        <v>78</v>
      </c>
      <c r="F20" s="9" t="s">
        <v>79</v>
      </c>
      <c r="G20" s="33">
        <v>77871862</v>
      </c>
      <c r="H20" s="10">
        <v>34656</v>
      </c>
      <c r="I20" s="9">
        <f t="shared" ca="1" si="0"/>
        <v>29</v>
      </c>
      <c r="J20" s="11" t="s">
        <v>174</v>
      </c>
      <c r="K20" s="11" t="s">
        <v>175</v>
      </c>
      <c r="L20" s="11" t="s">
        <v>127</v>
      </c>
      <c r="M20" s="11">
        <v>922789724</v>
      </c>
      <c r="N20" s="33" t="s">
        <v>177</v>
      </c>
      <c r="O20" s="37" t="s">
        <v>137</v>
      </c>
      <c r="P20" s="146" t="s">
        <v>137</v>
      </c>
      <c r="Q20" s="146" t="s">
        <v>137</v>
      </c>
      <c r="R20" s="146" t="s">
        <v>24</v>
      </c>
      <c r="S20" s="11" t="s">
        <v>120</v>
      </c>
      <c r="T20" s="10">
        <v>45327</v>
      </c>
      <c r="U20" s="10">
        <v>45430</v>
      </c>
      <c r="V20" s="10">
        <f>IF(U20="RH","RH",IF(U20="Pendiente","Pendiente",EDATE(U20,24)))</f>
        <v>46160</v>
      </c>
      <c r="W20" s="40">
        <f t="shared" ca="1" si="1"/>
        <v>559</v>
      </c>
      <c r="X20" s="10" t="str">
        <f t="shared" ca="1" si="2"/>
        <v>Vigente</v>
      </c>
      <c r="Y20" s="12">
        <v>1300</v>
      </c>
      <c r="Z20" s="12"/>
      <c r="AA20" s="38" t="s">
        <v>54</v>
      </c>
      <c r="AB20" s="10" t="s">
        <v>70</v>
      </c>
      <c r="AC20" s="8" t="s">
        <v>178</v>
      </c>
      <c r="AD20" s="10" t="s">
        <v>55</v>
      </c>
      <c r="AE20" s="8" t="s">
        <v>56</v>
      </c>
      <c r="AF20" s="10">
        <v>45597</v>
      </c>
      <c r="AG20" s="40" t="str">
        <f t="shared" ca="1" si="3"/>
        <v>Vencido</v>
      </c>
      <c r="AH20" s="43">
        <f t="shared" ca="1" si="4"/>
        <v>0</v>
      </c>
      <c r="AI20" s="136" t="s">
        <v>179</v>
      </c>
      <c r="AJ20" s="8"/>
      <c r="AK20" s="10"/>
      <c r="AL20" s="10"/>
    </row>
    <row r="21" spans="1:115">
      <c r="A21" s="9" t="s">
        <v>180</v>
      </c>
      <c r="B21" s="9" t="s">
        <v>181</v>
      </c>
      <c r="C21" s="9" t="s">
        <v>182</v>
      </c>
      <c r="D21" s="9" t="s">
        <v>62</v>
      </c>
      <c r="E21" s="33" t="s">
        <v>63</v>
      </c>
      <c r="F21" s="9" t="s">
        <v>49</v>
      </c>
      <c r="G21" s="33" t="s">
        <v>183</v>
      </c>
      <c r="H21" s="10">
        <v>37780</v>
      </c>
      <c r="I21" s="9">
        <f t="shared" ca="1" si="0"/>
        <v>21</v>
      </c>
      <c r="J21" s="11" t="s">
        <v>50</v>
      </c>
      <c r="K21" s="11" t="s">
        <v>51</v>
      </c>
      <c r="L21" s="11" t="s">
        <v>52</v>
      </c>
      <c r="M21" s="11">
        <v>918260797</v>
      </c>
      <c r="N21" s="33" t="s">
        <v>185</v>
      </c>
      <c r="O21" s="9" t="s">
        <v>137</v>
      </c>
      <c r="P21" s="9" t="s">
        <v>137</v>
      </c>
      <c r="Q21" s="9" t="s">
        <v>137</v>
      </c>
      <c r="R21" s="9" t="s">
        <v>24</v>
      </c>
      <c r="S21" s="11" t="s">
        <v>111</v>
      </c>
      <c r="T21" s="10">
        <v>45208</v>
      </c>
      <c r="U21" s="10">
        <v>45205</v>
      </c>
      <c r="V21" s="10">
        <f>IF(U21="RH","RH",IF(U21="Pendiente","Pendiente",EDATE(U21,12)))</f>
        <v>45571</v>
      </c>
      <c r="W21" s="40">
        <f t="shared" ca="1" si="1"/>
        <v>-30</v>
      </c>
      <c r="X21" s="10" t="str">
        <f t="shared" ca="1" si="2"/>
        <v>Por Vencer</v>
      </c>
      <c r="Y21" s="12">
        <v>1600</v>
      </c>
      <c r="Z21" s="12"/>
      <c r="AA21" s="38" t="s">
        <v>54</v>
      </c>
      <c r="AB21" s="10" t="s">
        <v>86</v>
      </c>
      <c r="AC21" s="10" t="s">
        <v>186</v>
      </c>
      <c r="AD21" s="10" t="s">
        <v>55</v>
      </c>
      <c r="AE21" s="10" t="s">
        <v>72</v>
      </c>
      <c r="AF21" s="10">
        <v>45575</v>
      </c>
      <c r="AG21" s="40" t="str">
        <f t="shared" ca="1" si="3"/>
        <v>Vencido</v>
      </c>
      <c r="AH21" s="43">
        <f t="shared" ca="1" si="4"/>
        <v>1</v>
      </c>
      <c r="AI21" s="229" t="s">
        <v>187</v>
      </c>
      <c r="AJ21" s="10"/>
      <c r="AK21" s="10"/>
      <c r="AL21" s="10"/>
    </row>
    <row r="22" spans="1:115">
      <c r="A22" s="9" t="s">
        <v>188</v>
      </c>
      <c r="B22" s="9" t="s">
        <v>189</v>
      </c>
      <c r="C22" s="9" t="s">
        <v>190</v>
      </c>
      <c r="D22" s="9" t="s">
        <v>133</v>
      </c>
      <c r="E22" s="33" t="s">
        <v>63</v>
      </c>
      <c r="F22" s="9" t="s">
        <v>49</v>
      </c>
      <c r="G22" s="33">
        <v>72482936</v>
      </c>
      <c r="H22" s="10">
        <v>35572</v>
      </c>
      <c r="I22" s="9">
        <f t="shared" ca="1" si="0"/>
        <v>27</v>
      </c>
      <c r="J22" s="11" t="s">
        <v>50</v>
      </c>
      <c r="K22" s="11" t="s">
        <v>51</v>
      </c>
      <c r="L22" s="11" t="s">
        <v>52</v>
      </c>
      <c r="M22" s="11">
        <v>970723903</v>
      </c>
      <c r="N22" s="33" t="s">
        <v>192</v>
      </c>
      <c r="O22" s="9" t="s">
        <v>137</v>
      </c>
      <c r="P22" s="9" t="s">
        <v>137</v>
      </c>
      <c r="Q22" s="9" t="s">
        <v>137</v>
      </c>
      <c r="R22" s="9" t="s">
        <v>24</v>
      </c>
      <c r="S22" s="11" t="s">
        <v>120</v>
      </c>
      <c r="T22" s="10">
        <v>43709</v>
      </c>
      <c r="U22" s="10">
        <v>45526</v>
      </c>
      <c r="V22" s="10">
        <f>IF(U22="RH","RH",IF(U22="Pendiente","Pendiente",EDATE(U22,12)))</f>
        <v>45891</v>
      </c>
      <c r="W22" s="40">
        <f t="shared" ca="1" si="1"/>
        <v>290</v>
      </c>
      <c r="X22" s="10" t="str">
        <f t="shared" ca="1" si="2"/>
        <v>Vigente</v>
      </c>
      <c r="Y22" s="12">
        <v>1900</v>
      </c>
      <c r="Z22" s="12"/>
      <c r="AA22" s="38" t="s">
        <v>54</v>
      </c>
      <c r="AB22" s="10" t="s">
        <v>138</v>
      </c>
      <c r="AC22" s="10" t="s">
        <v>139</v>
      </c>
      <c r="AD22" s="10" t="s">
        <v>55</v>
      </c>
      <c r="AE22" s="10" t="s">
        <v>72</v>
      </c>
      <c r="AF22" s="10">
        <v>45657</v>
      </c>
      <c r="AG22" s="40" t="str">
        <f t="shared" ca="1" si="3"/>
        <v>Vigente</v>
      </c>
      <c r="AH22" s="43">
        <f t="shared" ca="1" si="4"/>
        <v>5</v>
      </c>
      <c r="AI22" s="134" t="s">
        <v>193</v>
      </c>
      <c r="AJ22" s="10"/>
      <c r="AK22" s="10"/>
      <c r="AL22" s="10"/>
    </row>
    <row r="23" spans="1:115">
      <c r="A23" s="9" t="s">
        <v>206</v>
      </c>
      <c r="B23" s="9" t="s">
        <v>207</v>
      </c>
      <c r="C23" s="9" t="s">
        <v>208</v>
      </c>
      <c r="D23" s="9" t="s">
        <v>209</v>
      </c>
      <c r="E23" s="33" t="s">
        <v>210</v>
      </c>
      <c r="F23" s="9" t="s">
        <v>210</v>
      </c>
      <c r="G23" s="33" t="s">
        <v>211</v>
      </c>
      <c r="H23" s="10">
        <v>27037</v>
      </c>
      <c r="I23" s="30">
        <f t="shared" ca="1" si="0"/>
        <v>50</v>
      </c>
      <c r="J23" s="30" t="s">
        <v>50</v>
      </c>
      <c r="K23" s="30" t="s">
        <v>51</v>
      </c>
      <c r="L23" s="11" t="s">
        <v>52</v>
      </c>
      <c r="M23" s="11">
        <v>986612756</v>
      </c>
      <c r="N23" s="33" t="s">
        <v>213</v>
      </c>
      <c r="O23" s="9" t="s">
        <v>137</v>
      </c>
      <c r="P23" s="9" t="s">
        <v>137</v>
      </c>
      <c r="Q23" s="9" t="s">
        <v>137</v>
      </c>
      <c r="R23" s="9" t="s">
        <v>24</v>
      </c>
      <c r="S23" s="11" t="s">
        <v>85</v>
      </c>
      <c r="T23" s="10">
        <v>42309</v>
      </c>
      <c r="U23" s="10">
        <v>45447</v>
      </c>
      <c r="V23" s="10">
        <f>IF(U23="RH","RH",IF(U23="Pendiente","Pendiente",EDATE(U23,24)))</f>
        <v>46177</v>
      </c>
      <c r="W23" s="40">
        <f t="shared" ca="1" si="1"/>
        <v>576</v>
      </c>
      <c r="X23" s="10" t="str">
        <f t="shared" ca="1" si="2"/>
        <v>Vigente</v>
      </c>
      <c r="Y23" s="12">
        <v>15000</v>
      </c>
      <c r="Z23" s="12"/>
      <c r="AA23" s="38" t="s">
        <v>214</v>
      </c>
      <c r="AB23" s="10" t="s">
        <v>215</v>
      </c>
      <c r="AC23" s="10" t="s">
        <v>216</v>
      </c>
      <c r="AD23" s="10" t="s">
        <v>217</v>
      </c>
      <c r="AE23" s="10" t="s">
        <v>218</v>
      </c>
      <c r="AF23" s="10" t="s">
        <v>219</v>
      </c>
      <c r="AG23" s="40" t="s">
        <v>57</v>
      </c>
      <c r="AH23" s="43">
        <f t="shared" ca="1" si="4"/>
        <v>9</v>
      </c>
      <c r="AI23" s="134" t="s">
        <v>220</v>
      </c>
      <c r="AJ23" s="10"/>
      <c r="AK23" s="10"/>
      <c r="AL23" s="10"/>
    </row>
    <row r="24" spans="1:115">
      <c r="A24" s="9" t="s">
        <v>221</v>
      </c>
      <c r="B24" s="9" t="s">
        <v>222</v>
      </c>
      <c r="C24" s="9" t="s">
        <v>223</v>
      </c>
      <c r="D24" s="9" t="s">
        <v>224</v>
      </c>
      <c r="E24" s="33" t="s">
        <v>225</v>
      </c>
      <c r="F24" s="9" t="s">
        <v>225</v>
      </c>
      <c r="G24" s="33" t="s">
        <v>226</v>
      </c>
      <c r="H24" s="10">
        <v>29777</v>
      </c>
      <c r="I24" s="30">
        <f t="shared" ca="1" si="0"/>
        <v>43</v>
      </c>
      <c r="J24" s="30" t="s">
        <v>50</v>
      </c>
      <c r="K24" s="30" t="s">
        <v>51</v>
      </c>
      <c r="L24" s="11" t="s">
        <v>52</v>
      </c>
      <c r="M24" s="11">
        <v>977867080</v>
      </c>
      <c r="N24" s="33" t="s">
        <v>228</v>
      </c>
      <c r="O24" s="9" t="s">
        <v>229</v>
      </c>
      <c r="P24" s="9" t="s">
        <v>68</v>
      </c>
      <c r="Q24" s="9" t="s">
        <v>68</v>
      </c>
      <c r="R24" s="9" t="s">
        <v>24</v>
      </c>
      <c r="S24" s="11" t="s">
        <v>111</v>
      </c>
      <c r="T24" s="10">
        <v>42604</v>
      </c>
      <c r="U24" s="10">
        <v>45443</v>
      </c>
      <c r="V24" s="10">
        <f>IF(U24="RH","RH",IF(U24="Pendiente","Pendiente",EDATE(U24,12)))</f>
        <v>45808</v>
      </c>
      <c r="W24" s="40">
        <f t="shared" ca="1" si="1"/>
        <v>207</v>
      </c>
      <c r="X24" s="10" t="str">
        <f t="shared" ca="1" si="2"/>
        <v>Vigente</v>
      </c>
      <c r="Y24" s="12">
        <v>4000</v>
      </c>
      <c r="Z24" s="12"/>
      <c r="AA24" s="38" t="s">
        <v>54</v>
      </c>
      <c r="AB24" s="10" t="s">
        <v>100</v>
      </c>
      <c r="AC24" s="10" t="s">
        <v>121</v>
      </c>
      <c r="AD24" s="10" t="s">
        <v>88</v>
      </c>
      <c r="AE24" s="10" t="s">
        <v>148</v>
      </c>
      <c r="AF24" s="10" t="s">
        <v>219</v>
      </c>
      <c r="AG24" s="40" t="s">
        <v>57</v>
      </c>
      <c r="AH24" s="43">
        <f t="shared" ca="1" si="4"/>
        <v>8</v>
      </c>
      <c r="AI24" s="134" t="s">
        <v>230</v>
      </c>
      <c r="AJ24" s="10"/>
      <c r="AK24" s="10"/>
      <c r="AL24" s="10"/>
      <c r="AN24" s="141"/>
      <c r="AO24" s="290" t="s">
        <v>48</v>
      </c>
      <c r="AP24" s="290" t="s">
        <v>78</v>
      </c>
      <c r="AQ24" s="290" t="s">
        <v>235</v>
      </c>
      <c r="AR24" s="291" t="s">
        <v>225</v>
      </c>
      <c r="AS24" s="291" t="s">
        <v>246</v>
      </c>
      <c r="AT24" s="291" t="s">
        <v>1036</v>
      </c>
      <c r="AU24" s="290" t="s">
        <v>447</v>
      </c>
    </row>
    <row r="25" spans="1:115">
      <c r="A25" s="9" t="s">
        <v>231</v>
      </c>
      <c r="B25" s="9" t="s">
        <v>232</v>
      </c>
      <c r="C25" s="9" t="s">
        <v>233</v>
      </c>
      <c r="D25" s="9" t="s">
        <v>234</v>
      </c>
      <c r="E25" s="33" t="s">
        <v>235</v>
      </c>
      <c r="F25" s="9" t="s">
        <v>235</v>
      </c>
      <c r="G25" s="33">
        <v>46232055</v>
      </c>
      <c r="H25" s="10">
        <v>32901</v>
      </c>
      <c r="I25" s="30">
        <f t="shared" ca="1" si="0"/>
        <v>34</v>
      </c>
      <c r="J25" s="30" t="s">
        <v>50</v>
      </c>
      <c r="K25" s="30" t="s">
        <v>51</v>
      </c>
      <c r="L25" s="11" t="s">
        <v>127</v>
      </c>
      <c r="M25" s="11">
        <v>924681734</v>
      </c>
      <c r="N25" s="33" t="s">
        <v>239</v>
      </c>
      <c r="O25" s="9" t="s">
        <v>137</v>
      </c>
      <c r="P25" s="9" t="s">
        <v>137</v>
      </c>
      <c r="Q25" s="9" t="s">
        <v>137</v>
      </c>
      <c r="R25" s="9" t="s">
        <v>24</v>
      </c>
      <c r="S25" s="11" t="s">
        <v>120</v>
      </c>
      <c r="T25" s="10">
        <v>44732</v>
      </c>
      <c r="U25" s="10">
        <v>45255</v>
      </c>
      <c r="V25" s="10">
        <f>IF(U25="RH","RH",IF(U25="Pendiente","Pendiente",EDATE(U25,24)))</f>
        <v>45986</v>
      </c>
      <c r="W25" s="40">
        <f t="shared" ca="1" si="1"/>
        <v>385</v>
      </c>
      <c r="X25" s="10" t="str">
        <f t="shared" ca="1" si="2"/>
        <v>Vigente</v>
      </c>
      <c r="Y25" s="12">
        <v>2800</v>
      </c>
      <c r="Z25" s="12"/>
      <c r="AA25" s="38" t="s">
        <v>54</v>
      </c>
      <c r="AB25" s="10" t="s">
        <v>100</v>
      </c>
      <c r="AC25" s="10" t="s">
        <v>240</v>
      </c>
      <c r="AD25" s="10" t="s">
        <v>55</v>
      </c>
      <c r="AE25" s="10" t="s">
        <v>148</v>
      </c>
      <c r="AF25" s="10">
        <v>45717</v>
      </c>
      <c r="AG25" s="40" t="str">
        <f t="shared" ref="AG25:AG34" ca="1" si="5">IF(AF25-TODAY() =0,"Vencido",IF(AF25-TODAY() &lt; 0,"Vencido",IF(AF25-TODAY() &gt;30,"Vigente","Por Vencer")))</f>
        <v>Vigente</v>
      </c>
      <c r="AH25" s="43">
        <f t="shared" ca="1" si="4"/>
        <v>2</v>
      </c>
      <c r="AI25" s="134" t="s">
        <v>241</v>
      </c>
      <c r="AJ25" s="10"/>
      <c r="AK25" s="10"/>
      <c r="AL25" s="10"/>
      <c r="AN25" s="291" t="s">
        <v>50</v>
      </c>
      <c r="AO25" s="141"/>
      <c r="AP25" s="142">
        <v>13</v>
      </c>
      <c r="AQ25" s="141"/>
      <c r="AR25" s="141"/>
      <c r="AS25" s="141"/>
      <c r="AT25" s="141"/>
      <c r="AU25" s="141"/>
    </row>
    <row r="26" spans="1:115">
      <c r="A26" s="9" t="s">
        <v>242</v>
      </c>
      <c r="B26" s="9" t="s">
        <v>243</v>
      </c>
      <c r="C26" s="9" t="s">
        <v>244</v>
      </c>
      <c r="D26" s="9" t="s">
        <v>245</v>
      </c>
      <c r="E26" s="33" t="s">
        <v>246</v>
      </c>
      <c r="F26" s="9" t="s">
        <v>246</v>
      </c>
      <c r="G26" s="33" t="s">
        <v>247</v>
      </c>
      <c r="H26" s="10">
        <v>34188</v>
      </c>
      <c r="I26" s="148">
        <f t="shared" ca="1" si="0"/>
        <v>31</v>
      </c>
      <c r="J26" s="30" t="s">
        <v>50</v>
      </c>
      <c r="K26" s="30" t="s">
        <v>51</v>
      </c>
      <c r="L26" s="11" t="s">
        <v>81</v>
      </c>
      <c r="M26" s="11">
        <v>999003530</v>
      </c>
      <c r="N26" s="33" t="s">
        <v>249</v>
      </c>
      <c r="O26" s="9" t="s">
        <v>137</v>
      </c>
      <c r="P26" s="9" t="s">
        <v>137</v>
      </c>
      <c r="Q26" s="9" t="s">
        <v>137</v>
      </c>
      <c r="R26" s="9" t="s">
        <v>24</v>
      </c>
      <c r="S26" s="11" t="s">
        <v>120</v>
      </c>
      <c r="T26" s="10">
        <v>43163</v>
      </c>
      <c r="U26" s="10">
        <v>45283</v>
      </c>
      <c r="V26" s="10">
        <f>IF(U26="RH","RH",IF(U26="Pendiente","Pendiente",EDATE(U26,12)))</f>
        <v>45649</v>
      </c>
      <c r="W26" s="40">
        <f t="shared" ca="1" si="1"/>
        <v>48</v>
      </c>
      <c r="X26" s="10" t="str">
        <f t="shared" ca="1" si="2"/>
        <v>Vigente</v>
      </c>
      <c r="Y26" s="38">
        <v>2300</v>
      </c>
      <c r="Z26" s="38"/>
      <c r="AA26" s="38" t="s">
        <v>54</v>
      </c>
      <c r="AB26" s="10" t="s">
        <v>100</v>
      </c>
      <c r="AC26" s="10" t="s">
        <v>216</v>
      </c>
      <c r="AD26" s="10" t="s">
        <v>88</v>
      </c>
      <c r="AE26" s="10" t="s">
        <v>148</v>
      </c>
      <c r="AF26" s="10" t="s">
        <v>89</v>
      </c>
      <c r="AG26" s="40" t="e">
        <f t="shared" ca="1" si="5"/>
        <v>#VALUE!</v>
      </c>
      <c r="AH26" s="43">
        <f t="shared" ca="1" si="4"/>
        <v>6</v>
      </c>
      <c r="AI26" s="134" t="s">
        <v>250</v>
      </c>
      <c r="AJ26" s="10"/>
      <c r="AK26" s="10"/>
      <c r="AL26" s="10"/>
      <c r="AN26" s="291" t="s">
        <v>174</v>
      </c>
      <c r="AO26" s="141"/>
      <c r="AP26" s="141"/>
      <c r="AQ26" s="141"/>
      <c r="AR26" s="141"/>
      <c r="AS26" s="141"/>
      <c r="AT26" s="141"/>
      <c r="AU26" s="141"/>
    </row>
    <row r="27" spans="1:115">
      <c r="A27" s="9" t="s">
        <v>251</v>
      </c>
      <c r="B27" s="9" t="s">
        <v>252</v>
      </c>
      <c r="C27" s="9" t="s">
        <v>253</v>
      </c>
      <c r="D27" s="9" t="s">
        <v>254</v>
      </c>
      <c r="E27" s="33" t="s">
        <v>63</v>
      </c>
      <c r="F27" s="9" t="s">
        <v>49</v>
      </c>
      <c r="G27" s="33">
        <v>73897476</v>
      </c>
      <c r="H27" s="10">
        <v>34260</v>
      </c>
      <c r="I27" s="30">
        <f t="shared" ca="1" si="0"/>
        <v>31</v>
      </c>
      <c r="J27" s="30" t="s">
        <v>50</v>
      </c>
      <c r="K27" s="30" t="s">
        <v>51</v>
      </c>
      <c r="L27" s="8" t="s">
        <v>52</v>
      </c>
      <c r="M27" s="11">
        <v>966428049</v>
      </c>
      <c r="N27" s="33" t="s">
        <v>1115</v>
      </c>
      <c r="O27" s="9" t="s">
        <v>1116</v>
      </c>
      <c r="P27" s="146" t="s">
        <v>68</v>
      </c>
      <c r="Q27" s="146" t="s">
        <v>68</v>
      </c>
      <c r="R27" s="9" t="s">
        <v>24</v>
      </c>
      <c r="S27" s="11" t="s">
        <v>111</v>
      </c>
      <c r="T27" s="10">
        <v>45474</v>
      </c>
      <c r="U27" s="10">
        <v>45486</v>
      </c>
      <c r="V27" s="10">
        <f>IF(U27="RH","RH",IF(U27="Pendiente","Pendiente",EDATE(U27,24)))</f>
        <v>46216</v>
      </c>
      <c r="W27" s="40">
        <f t="shared" ca="1" si="1"/>
        <v>615</v>
      </c>
      <c r="X27" s="10" t="str">
        <f t="shared" ca="1" si="2"/>
        <v>Vigente</v>
      </c>
      <c r="Y27" s="12">
        <v>2000</v>
      </c>
      <c r="Z27" s="12">
        <v>300</v>
      </c>
      <c r="AA27" s="38" t="s">
        <v>54</v>
      </c>
      <c r="AB27" s="8"/>
      <c r="AC27" s="8"/>
      <c r="AD27" s="10" t="s">
        <v>55</v>
      </c>
      <c r="AE27" s="10" t="s">
        <v>203</v>
      </c>
      <c r="AF27" s="10">
        <v>45658</v>
      </c>
      <c r="AG27" s="40" t="str">
        <f t="shared" ca="1" si="5"/>
        <v>Vigente</v>
      </c>
      <c r="AH27" s="43">
        <f t="shared" ca="1" si="4"/>
        <v>0</v>
      </c>
      <c r="AI27" s="134" t="s">
        <v>256</v>
      </c>
      <c r="AJ27" s="8"/>
      <c r="AK27" s="10"/>
      <c r="AL27" s="10"/>
    </row>
    <row r="28" spans="1:115">
      <c r="A28" s="9" t="s">
        <v>257</v>
      </c>
      <c r="B28" s="9" t="s">
        <v>258</v>
      </c>
      <c r="C28" s="9" t="s">
        <v>259</v>
      </c>
      <c r="D28" s="9" t="s">
        <v>260</v>
      </c>
      <c r="E28" s="33" t="s">
        <v>225</v>
      </c>
      <c r="F28" s="9" t="s">
        <v>225</v>
      </c>
      <c r="G28" s="212">
        <v>72206166</v>
      </c>
      <c r="H28" s="10">
        <v>36413</v>
      </c>
      <c r="I28" s="30">
        <f t="shared" ca="1" si="0"/>
        <v>25</v>
      </c>
      <c r="J28" s="8" t="s">
        <v>50</v>
      </c>
      <c r="K28" s="8" t="s">
        <v>51</v>
      </c>
      <c r="L28" s="8" t="s">
        <v>52</v>
      </c>
      <c r="M28" s="11">
        <v>966584899</v>
      </c>
      <c r="N28" s="33" t="s">
        <v>262</v>
      </c>
      <c r="O28" s="37" t="s">
        <v>263</v>
      </c>
      <c r="P28" s="146" t="s">
        <v>264</v>
      </c>
      <c r="Q28" s="146" t="s">
        <v>265</v>
      </c>
      <c r="R28" s="9" t="s">
        <v>24</v>
      </c>
      <c r="S28" s="11" t="s">
        <v>111</v>
      </c>
      <c r="T28" s="10">
        <v>45444</v>
      </c>
      <c r="U28" s="10">
        <v>45493</v>
      </c>
      <c r="V28" s="10">
        <f>IF(U28="RH","RH",IF(U28="Pendiente","Pendiente",EDATE(U28,12)))</f>
        <v>45858</v>
      </c>
      <c r="W28" s="40">
        <f t="shared" ca="1" si="1"/>
        <v>257</v>
      </c>
      <c r="X28" s="10" t="str">
        <f t="shared" ca="1" si="2"/>
        <v>Vigente</v>
      </c>
      <c r="Y28" s="12">
        <v>1500</v>
      </c>
      <c r="Z28" s="12"/>
      <c r="AA28" s="38" t="s">
        <v>54</v>
      </c>
      <c r="AB28" s="8" t="s">
        <v>266</v>
      </c>
      <c r="AC28" s="8" t="s">
        <v>202</v>
      </c>
      <c r="AD28" s="10" t="s">
        <v>55</v>
      </c>
      <c r="AE28" s="8" t="s">
        <v>56</v>
      </c>
      <c r="AF28" s="10">
        <v>45809</v>
      </c>
      <c r="AG28" s="40" t="str">
        <f t="shared" ca="1" si="5"/>
        <v>Vigente</v>
      </c>
      <c r="AH28" s="43">
        <f t="shared" ca="1" si="4"/>
        <v>0</v>
      </c>
      <c r="AI28" s="134" t="s">
        <v>267</v>
      </c>
      <c r="AJ28" s="8"/>
      <c r="AK28" s="8"/>
      <c r="AL28" s="10"/>
    </row>
    <row r="29" spans="1:115" s="145" customFormat="1">
      <c r="A29" s="9" t="s">
        <v>1071</v>
      </c>
      <c r="B29" s="9" t="s">
        <v>1072</v>
      </c>
      <c r="C29" s="9" t="s">
        <v>1073</v>
      </c>
      <c r="D29" s="33" t="s">
        <v>1074</v>
      </c>
      <c r="E29" s="33" t="s">
        <v>78</v>
      </c>
      <c r="F29" s="214" t="s">
        <v>79</v>
      </c>
      <c r="G29" s="33">
        <v>46311603</v>
      </c>
      <c r="H29" s="10">
        <v>32980</v>
      </c>
      <c r="I29" s="30">
        <f t="shared" ca="1" si="0"/>
        <v>34</v>
      </c>
      <c r="J29" s="30" t="s">
        <v>50</v>
      </c>
      <c r="K29" s="30" t="s">
        <v>51</v>
      </c>
      <c r="L29" s="8" t="s">
        <v>52</v>
      </c>
      <c r="M29" s="11">
        <v>990139106</v>
      </c>
      <c r="N29" s="33" t="s">
        <v>1117</v>
      </c>
      <c r="O29" s="33" t="s">
        <v>1112</v>
      </c>
      <c r="P29" s="33" t="s">
        <v>1112</v>
      </c>
      <c r="Q29" s="33" t="s">
        <v>1112</v>
      </c>
      <c r="R29" s="239"/>
      <c r="S29" s="239"/>
      <c r="T29" s="10">
        <v>45484</v>
      </c>
      <c r="U29" s="8" t="s">
        <v>550</v>
      </c>
      <c r="V29" s="8" t="s">
        <v>550</v>
      </c>
      <c r="W29" s="8" t="s">
        <v>550</v>
      </c>
      <c r="X29" s="10" t="str">
        <f t="shared" si="2"/>
        <v>RH</v>
      </c>
      <c r="Y29" s="12">
        <v>1500</v>
      </c>
      <c r="Z29" s="12"/>
      <c r="AA29" s="38" t="s">
        <v>54</v>
      </c>
      <c r="AB29" s="8"/>
      <c r="AC29" s="8"/>
      <c r="AD29" s="8" t="s">
        <v>550</v>
      </c>
      <c r="AE29" s="8"/>
      <c r="AF29" s="10">
        <v>45576</v>
      </c>
      <c r="AG29" s="40" t="str">
        <f t="shared" ca="1" si="5"/>
        <v>Vencido</v>
      </c>
      <c r="AH29" s="43"/>
      <c r="AI29" s="134" t="s">
        <v>1118</v>
      </c>
      <c r="AJ29" s="10"/>
      <c r="AK29" s="8"/>
      <c r="AL29" s="10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</row>
    <row r="30" spans="1:115" ht="15.75" customHeight="1">
      <c r="A30" s="9" t="s">
        <v>268</v>
      </c>
      <c r="B30" s="9" t="s">
        <v>269</v>
      </c>
      <c r="C30" s="9" t="s">
        <v>270</v>
      </c>
      <c r="D30" s="9" t="s">
        <v>271</v>
      </c>
      <c r="E30" s="33" t="s">
        <v>63</v>
      </c>
      <c r="F30" s="9" t="s">
        <v>49</v>
      </c>
      <c r="G30" s="33">
        <v>47200017</v>
      </c>
      <c r="H30" s="10">
        <v>33835</v>
      </c>
      <c r="I30" s="30">
        <f t="shared" ca="1" si="0"/>
        <v>32</v>
      </c>
      <c r="J30" s="8" t="s">
        <v>50</v>
      </c>
      <c r="K30" s="8" t="s">
        <v>51</v>
      </c>
      <c r="L30" s="8" t="s">
        <v>52</v>
      </c>
      <c r="M30" s="11">
        <v>930730014</v>
      </c>
      <c r="N30" s="33" t="s">
        <v>273</v>
      </c>
      <c r="O30" s="37" t="s">
        <v>274</v>
      </c>
      <c r="P30" s="146" t="s">
        <v>68</v>
      </c>
      <c r="Q30" s="146" t="s">
        <v>68</v>
      </c>
      <c r="R30" s="9" t="s">
        <v>24</v>
      </c>
      <c r="S30" s="11" t="s">
        <v>111</v>
      </c>
      <c r="T30" s="10">
        <v>45392</v>
      </c>
      <c r="U30" s="10">
        <v>45394</v>
      </c>
      <c r="V30" s="10">
        <f>IF(U30="RH","RH",IF(U30="Pendiente","Pendiente",EDATE(U30,12)))</f>
        <v>45759</v>
      </c>
      <c r="W30" s="40">
        <f t="shared" ref="W30:W49" ca="1" si="6">IF(U30="RH","RH",IF(U30="Pendiente","Pendiente",V30-TODAY()))</f>
        <v>158</v>
      </c>
      <c r="X30" s="10" t="str">
        <f t="shared" ca="1" si="2"/>
        <v>Vigente</v>
      </c>
      <c r="Y30" s="12">
        <v>2700</v>
      </c>
      <c r="Z30" s="12"/>
      <c r="AA30" s="38" t="s">
        <v>54</v>
      </c>
      <c r="AB30" s="8" t="s">
        <v>100</v>
      </c>
      <c r="AC30" s="8" t="s">
        <v>275</v>
      </c>
      <c r="AD30" s="10" t="s">
        <v>55</v>
      </c>
      <c r="AE30" s="8" t="s">
        <v>72</v>
      </c>
      <c r="AF30" s="10">
        <v>45757</v>
      </c>
      <c r="AG30" s="40" t="str">
        <f t="shared" ca="1" si="5"/>
        <v>Vigente</v>
      </c>
      <c r="AH30" s="43">
        <f t="shared" ref="AH30:AH35" ca="1" si="7">+DATEDIF(T30,TODAY(),"Y")</f>
        <v>0</v>
      </c>
      <c r="AI30" s="134" t="s">
        <v>276</v>
      </c>
      <c r="AJ30" s="10"/>
      <c r="AK30" s="10"/>
      <c r="AL30" s="10"/>
      <c r="AN30" s="438" t="s">
        <v>1119</v>
      </c>
      <c r="AO30" s="438"/>
      <c r="AP30" s="438"/>
      <c r="AQ30" s="438"/>
      <c r="AR30" s="438"/>
      <c r="AS30" s="438"/>
      <c r="AT30" s="438"/>
      <c r="AU30" s="438"/>
      <c r="AV30" s="438"/>
    </row>
    <row r="31" spans="1:115">
      <c r="A31" s="9" t="s">
        <v>277</v>
      </c>
      <c r="B31" s="9" t="s">
        <v>278</v>
      </c>
      <c r="C31" s="9" t="s">
        <v>279</v>
      </c>
      <c r="D31" s="9" t="s">
        <v>280</v>
      </c>
      <c r="E31" s="33" t="s">
        <v>78</v>
      </c>
      <c r="F31" s="214" t="s">
        <v>79</v>
      </c>
      <c r="G31" s="212" t="s">
        <v>281</v>
      </c>
      <c r="H31" s="10">
        <v>24226</v>
      </c>
      <c r="I31" s="30">
        <f t="shared" ca="1" si="0"/>
        <v>58</v>
      </c>
      <c r="J31" s="30" t="s">
        <v>174</v>
      </c>
      <c r="K31" s="30" t="s">
        <v>51</v>
      </c>
      <c r="L31" s="11" t="s">
        <v>52</v>
      </c>
      <c r="M31" s="11">
        <v>999800888</v>
      </c>
      <c r="N31" s="33" t="s">
        <v>283</v>
      </c>
      <c r="O31" s="9" t="s">
        <v>137</v>
      </c>
      <c r="P31" s="9" t="s">
        <v>137</v>
      </c>
      <c r="Q31" s="9" t="s">
        <v>137</v>
      </c>
      <c r="R31" s="9" t="s">
        <v>69</v>
      </c>
      <c r="S31" s="11" t="s">
        <v>69</v>
      </c>
      <c r="T31" s="10">
        <v>44986</v>
      </c>
      <c r="U31" s="10">
        <v>44989</v>
      </c>
      <c r="V31" s="10">
        <f>IF(U31="RH","RH",IF(U31="Pendiente","Pendiente",EDATE(U31,24)))</f>
        <v>45720</v>
      </c>
      <c r="W31" s="40">
        <f t="shared" ca="1" si="6"/>
        <v>119</v>
      </c>
      <c r="X31" s="10" t="str">
        <f t="shared" ca="1" si="2"/>
        <v>Vigente</v>
      </c>
      <c r="Y31" s="12">
        <v>1025</v>
      </c>
      <c r="Z31" s="12"/>
      <c r="AA31" s="38" t="s">
        <v>54</v>
      </c>
      <c r="AB31" s="10" t="s">
        <v>284</v>
      </c>
      <c r="AC31" s="10"/>
      <c r="AD31" s="10" t="s">
        <v>55</v>
      </c>
      <c r="AE31" s="10" t="s">
        <v>72</v>
      </c>
      <c r="AF31" s="10">
        <v>45716</v>
      </c>
      <c r="AG31" s="40" t="str">
        <f t="shared" ca="1" si="5"/>
        <v>Vigente</v>
      </c>
      <c r="AH31" s="43">
        <f t="shared" ca="1" si="7"/>
        <v>1</v>
      </c>
      <c r="AI31" s="269" t="s">
        <v>218</v>
      </c>
      <c r="AJ31" s="10"/>
      <c r="AK31" s="10"/>
      <c r="AL31" s="10"/>
      <c r="AN31" s="77"/>
      <c r="AO31" s="77"/>
      <c r="AP31" s="294"/>
      <c r="AQ31" s="295"/>
      <c r="AR31" s="295"/>
      <c r="AS31" s="295"/>
      <c r="AT31" s="295"/>
      <c r="AU31" s="295"/>
      <c r="AV31" s="295"/>
    </row>
    <row r="32" spans="1:115">
      <c r="A32" s="9" t="s">
        <v>285</v>
      </c>
      <c r="B32" s="9" t="s">
        <v>286</v>
      </c>
      <c r="C32" s="9" t="s">
        <v>287</v>
      </c>
      <c r="D32" s="9" t="s">
        <v>133</v>
      </c>
      <c r="E32" s="33" t="s">
        <v>63</v>
      </c>
      <c r="F32" s="214" t="s">
        <v>49</v>
      </c>
      <c r="G32" s="212" t="s">
        <v>288</v>
      </c>
      <c r="H32" s="10">
        <v>33658</v>
      </c>
      <c r="I32" s="30">
        <f t="shared" ca="1" si="0"/>
        <v>32</v>
      </c>
      <c r="J32" s="30" t="s">
        <v>50</v>
      </c>
      <c r="K32" s="30" t="s">
        <v>51</v>
      </c>
      <c r="L32" s="11" t="s">
        <v>52</v>
      </c>
      <c r="M32" s="11">
        <v>987540384</v>
      </c>
      <c r="N32" s="33" t="s">
        <v>290</v>
      </c>
      <c r="O32" s="9" t="s">
        <v>291</v>
      </c>
      <c r="P32" s="9" t="s">
        <v>291</v>
      </c>
      <c r="Q32" s="9" t="s">
        <v>291</v>
      </c>
      <c r="R32" s="9" t="s">
        <v>24</v>
      </c>
      <c r="S32" s="11" t="s">
        <v>120</v>
      </c>
      <c r="T32" s="10">
        <v>44896</v>
      </c>
      <c r="U32" s="10">
        <v>45255</v>
      </c>
      <c r="V32" s="10">
        <f>IF(U32="RH","RH",IF(U32="Pendiente","Pendiente",EDATE(U32,12)))</f>
        <v>45621</v>
      </c>
      <c r="W32" s="40">
        <f t="shared" ca="1" si="6"/>
        <v>20</v>
      </c>
      <c r="X32" s="10" t="str">
        <f t="shared" ca="1" si="2"/>
        <v>Por Vencer</v>
      </c>
      <c r="Y32" s="38">
        <v>1900</v>
      </c>
      <c r="Z32" s="38"/>
      <c r="AA32" s="38" t="s">
        <v>54</v>
      </c>
      <c r="AB32" s="10" t="s">
        <v>86</v>
      </c>
      <c r="AC32" s="10" t="s">
        <v>292</v>
      </c>
      <c r="AD32" s="10" t="s">
        <v>55</v>
      </c>
      <c r="AE32" s="10" t="s">
        <v>56</v>
      </c>
      <c r="AF32" s="10">
        <v>45657</v>
      </c>
      <c r="AG32" s="40" t="str">
        <f t="shared" ca="1" si="5"/>
        <v>Vigente</v>
      </c>
      <c r="AH32" s="43">
        <f t="shared" ca="1" si="7"/>
        <v>1</v>
      </c>
      <c r="AI32" s="134" t="s">
        <v>293</v>
      </c>
      <c r="AJ32" s="10"/>
      <c r="AK32" s="10"/>
      <c r="AL32" s="10"/>
      <c r="AN32" s="77" t="s">
        <v>1120</v>
      </c>
      <c r="AO32" s="80" t="s">
        <v>1121</v>
      </c>
      <c r="AP32" s="282" t="s">
        <v>1122</v>
      </c>
      <c r="AQ32" s="283" t="s">
        <v>1123</v>
      </c>
      <c r="AR32" s="282" t="s">
        <v>1124</v>
      </c>
      <c r="AS32" s="282" t="s">
        <v>1125</v>
      </c>
      <c r="AT32" s="282" t="s">
        <v>1126</v>
      </c>
      <c r="AU32" s="282" t="s">
        <v>1127</v>
      </c>
      <c r="AV32" s="282" t="s">
        <v>1128</v>
      </c>
    </row>
    <row r="33" spans="1:56">
      <c r="A33" s="9" t="s">
        <v>294</v>
      </c>
      <c r="B33" s="9" t="s">
        <v>295</v>
      </c>
      <c r="C33" s="9" t="s">
        <v>296</v>
      </c>
      <c r="D33" s="9" t="s">
        <v>297</v>
      </c>
      <c r="E33" s="33" t="s">
        <v>78</v>
      </c>
      <c r="F33" s="214" t="s">
        <v>79</v>
      </c>
      <c r="G33" s="212" t="s">
        <v>298</v>
      </c>
      <c r="H33" s="10">
        <v>35106</v>
      </c>
      <c r="I33" s="30">
        <f t="shared" ca="1" si="0"/>
        <v>28</v>
      </c>
      <c r="J33" s="30" t="s">
        <v>50</v>
      </c>
      <c r="K33" s="30" t="s">
        <v>51</v>
      </c>
      <c r="L33" s="11" t="s">
        <v>52</v>
      </c>
      <c r="M33" s="11">
        <v>991864359</v>
      </c>
      <c r="N33" s="33" t="s">
        <v>300</v>
      </c>
      <c r="O33" s="9" t="s">
        <v>137</v>
      </c>
      <c r="P33" s="9" t="s">
        <v>137</v>
      </c>
      <c r="Q33" s="9" t="s">
        <v>137</v>
      </c>
      <c r="R33" s="9" t="s">
        <v>24</v>
      </c>
      <c r="S33" s="11" t="s">
        <v>111</v>
      </c>
      <c r="T33" s="10">
        <v>44866</v>
      </c>
      <c r="U33" s="10">
        <v>44954</v>
      </c>
      <c r="V33" s="10">
        <f>IF(U33="RH","RH",IF(U33="Pendiente","Pendiente",EDATE(U33,24)))</f>
        <v>45685</v>
      </c>
      <c r="W33" s="40">
        <f t="shared" ca="1" si="6"/>
        <v>84</v>
      </c>
      <c r="X33" s="10" t="str">
        <f t="shared" ca="1" si="2"/>
        <v>Vigente</v>
      </c>
      <c r="Y33" s="38">
        <v>1200</v>
      </c>
      <c r="Z33" s="38"/>
      <c r="AA33" s="38" t="s">
        <v>54</v>
      </c>
      <c r="AB33" s="10" t="s">
        <v>70</v>
      </c>
      <c r="AC33" s="10" t="s">
        <v>301</v>
      </c>
      <c r="AD33" s="10" t="s">
        <v>55</v>
      </c>
      <c r="AE33" s="10" t="s">
        <v>148</v>
      </c>
      <c r="AF33" s="10">
        <v>45778</v>
      </c>
      <c r="AG33" s="40" t="str">
        <f t="shared" ca="1" si="5"/>
        <v>Vigente</v>
      </c>
      <c r="AH33" s="148">
        <f t="shared" ca="1" si="7"/>
        <v>2</v>
      </c>
      <c r="AI33" s="134" t="s">
        <v>302</v>
      </c>
      <c r="AJ33" s="33"/>
      <c r="AK33" s="33"/>
      <c r="AL33" s="10"/>
      <c r="AN33" s="77" t="s">
        <v>1129</v>
      </c>
      <c r="AO33" s="71">
        <v>8</v>
      </c>
      <c r="AP33" s="282">
        <v>6</v>
      </c>
      <c r="AQ33" s="283">
        <v>3</v>
      </c>
      <c r="AR33" s="71">
        <v>4</v>
      </c>
      <c r="AS33" s="71">
        <v>11</v>
      </c>
      <c r="AT33" s="71">
        <v>4</v>
      </c>
      <c r="AU33" s="71">
        <v>4</v>
      </c>
      <c r="AV33" s="71">
        <v>6</v>
      </c>
    </row>
    <row r="34" spans="1:56">
      <c r="A34" s="9" t="s">
        <v>303</v>
      </c>
      <c r="B34" s="9" t="s">
        <v>304</v>
      </c>
      <c r="C34" s="9" t="s">
        <v>305</v>
      </c>
      <c r="D34" s="9" t="s">
        <v>306</v>
      </c>
      <c r="E34" s="33" t="s">
        <v>225</v>
      </c>
      <c r="F34" s="214" t="s">
        <v>225</v>
      </c>
      <c r="G34" s="212">
        <v>47084643</v>
      </c>
      <c r="H34" s="10">
        <v>33617</v>
      </c>
      <c r="I34" s="147">
        <f t="shared" ca="1" si="0"/>
        <v>32</v>
      </c>
      <c r="J34" s="11" t="s">
        <v>50</v>
      </c>
      <c r="K34" s="33" t="s">
        <v>51</v>
      </c>
      <c r="L34" s="11" t="s">
        <v>52</v>
      </c>
      <c r="M34" s="147">
        <v>983509734</v>
      </c>
      <c r="N34" s="33" t="s">
        <v>308</v>
      </c>
      <c r="O34" s="33" t="s">
        <v>309</v>
      </c>
      <c r="P34" s="9" t="s">
        <v>68</v>
      </c>
      <c r="Q34" s="9" t="s">
        <v>68</v>
      </c>
      <c r="R34" s="9" t="s">
        <v>24</v>
      </c>
      <c r="S34" s="11" t="s">
        <v>120</v>
      </c>
      <c r="T34" s="10">
        <v>43617</v>
      </c>
      <c r="U34" s="10">
        <v>45325</v>
      </c>
      <c r="V34" s="10">
        <f>IF(U34="RH","RH",IF(U34="Pendiente","Pendiente",EDATE(U34,12)))</f>
        <v>45691</v>
      </c>
      <c r="W34" s="11">
        <f t="shared" ca="1" si="6"/>
        <v>90</v>
      </c>
      <c r="X34" s="11" t="str">
        <f t="shared" ca="1" si="2"/>
        <v>Vigente</v>
      </c>
      <c r="Y34" s="38">
        <v>2000</v>
      </c>
      <c r="Z34" s="38"/>
      <c r="AA34" s="38" t="s">
        <v>54</v>
      </c>
      <c r="AB34" s="11" t="s">
        <v>138</v>
      </c>
      <c r="AC34" s="11" t="s">
        <v>310</v>
      </c>
      <c r="AD34" s="11" t="s">
        <v>55</v>
      </c>
      <c r="AE34" s="11" t="s">
        <v>148</v>
      </c>
      <c r="AF34" s="10">
        <v>45870</v>
      </c>
      <c r="AG34" s="11" t="str">
        <f t="shared" ca="1" si="5"/>
        <v>Vigente</v>
      </c>
      <c r="AH34" s="147">
        <f t="shared" ca="1" si="7"/>
        <v>5</v>
      </c>
      <c r="AI34" s="164" t="s">
        <v>311</v>
      </c>
      <c r="AJ34" s="33"/>
      <c r="AK34" s="33"/>
      <c r="AL34" s="10"/>
      <c r="AN34" s="77" t="s">
        <v>1130</v>
      </c>
      <c r="AO34" s="439">
        <v>44</v>
      </c>
      <c r="AP34" s="440"/>
      <c r="AQ34" s="440"/>
      <c r="AR34" s="440"/>
      <c r="AS34" s="440"/>
      <c r="AT34" s="440"/>
      <c r="AU34" s="440"/>
      <c r="AV34" s="441"/>
    </row>
    <row r="35" spans="1:56">
      <c r="A35" s="9" t="s">
        <v>312</v>
      </c>
      <c r="B35" s="9" t="s">
        <v>304</v>
      </c>
      <c r="C35" s="9" t="s">
        <v>313</v>
      </c>
      <c r="D35" s="9" t="s">
        <v>314</v>
      </c>
      <c r="E35" s="33" t="s">
        <v>235</v>
      </c>
      <c r="F35" s="214" t="s">
        <v>235</v>
      </c>
      <c r="G35" s="212">
        <v>46435531</v>
      </c>
      <c r="H35" s="10">
        <v>32986</v>
      </c>
      <c r="I35" s="147">
        <f t="shared" ca="1" si="0"/>
        <v>34</v>
      </c>
      <c r="J35" s="11" t="s">
        <v>50</v>
      </c>
      <c r="K35" s="11" t="s">
        <v>51</v>
      </c>
      <c r="L35" s="11" t="s">
        <v>52</v>
      </c>
      <c r="M35" s="11">
        <v>924760625</v>
      </c>
      <c r="N35" s="33" t="s">
        <v>308</v>
      </c>
      <c r="O35" s="33" t="s">
        <v>309</v>
      </c>
      <c r="P35" s="9" t="s">
        <v>68</v>
      </c>
      <c r="Q35" s="9" t="s">
        <v>68</v>
      </c>
      <c r="R35" s="9" t="s">
        <v>24</v>
      </c>
      <c r="S35" s="11" t="s">
        <v>120</v>
      </c>
      <c r="T35" s="10">
        <v>42309</v>
      </c>
      <c r="U35" s="10">
        <v>45434</v>
      </c>
      <c r="V35" s="10">
        <f>IF(U35="RH","RH",IF(U35="Pendiente","Pendiente",EDATE(U35,24)))</f>
        <v>46164</v>
      </c>
      <c r="W35" s="40">
        <f t="shared" ca="1" si="6"/>
        <v>563</v>
      </c>
      <c r="X35" s="11" t="str">
        <f t="shared" ca="1" si="2"/>
        <v>Vigente</v>
      </c>
      <c r="Y35" s="12">
        <v>8500</v>
      </c>
      <c r="Z35" s="12"/>
      <c r="AA35" s="38" t="s">
        <v>54</v>
      </c>
      <c r="AB35" s="11" t="s">
        <v>100</v>
      </c>
      <c r="AC35" s="11" t="s">
        <v>121</v>
      </c>
      <c r="AD35" s="11" t="s">
        <v>217</v>
      </c>
      <c r="AE35" s="11" t="s">
        <v>148</v>
      </c>
      <c r="AF35" s="10" t="s">
        <v>219</v>
      </c>
      <c r="AG35" s="11" t="s">
        <v>57</v>
      </c>
      <c r="AH35" s="147">
        <f t="shared" ca="1" si="7"/>
        <v>9</v>
      </c>
      <c r="AI35" s="164" t="s">
        <v>316</v>
      </c>
      <c r="AJ35" s="8"/>
      <c r="AK35" s="8"/>
      <c r="AL35" s="10"/>
    </row>
    <row r="36" spans="1:56">
      <c r="A36" s="9" t="s">
        <v>317</v>
      </c>
      <c r="B36" s="9" t="s">
        <v>318</v>
      </c>
      <c r="C36" s="9" t="s">
        <v>319</v>
      </c>
      <c r="D36" s="9" t="s">
        <v>47</v>
      </c>
      <c r="E36" s="33" t="s">
        <v>48</v>
      </c>
      <c r="F36" s="214" t="s">
        <v>49</v>
      </c>
      <c r="G36" s="212">
        <v>45457538</v>
      </c>
      <c r="H36" s="10">
        <v>32419</v>
      </c>
      <c r="I36" s="30">
        <f t="shared" ca="1" si="0"/>
        <v>36</v>
      </c>
      <c r="J36" s="8" t="s">
        <v>50</v>
      </c>
      <c r="K36" s="30" t="s">
        <v>51</v>
      </c>
      <c r="L36" s="8" t="s">
        <v>127</v>
      </c>
      <c r="M36" s="8">
        <v>970296989</v>
      </c>
      <c r="N36" s="33" t="s">
        <v>1131</v>
      </c>
      <c r="O36" s="33" t="s">
        <v>1112</v>
      </c>
      <c r="P36" s="9" t="s">
        <v>1112</v>
      </c>
      <c r="Q36" s="33" t="s">
        <v>1112</v>
      </c>
      <c r="R36" s="146" t="s">
        <v>24</v>
      </c>
      <c r="S36" s="11" t="s">
        <v>111</v>
      </c>
      <c r="T36" s="10">
        <v>45432</v>
      </c>
      <c r="U36" s="10">
        <v>45430</v>
      </c>
      <c r="V36" s="10">
        <f>IF(U36="RH","RH",IF(U36="Pendiente","Pendiente",EDATE(U36,12)))</f>
        <v>45795</v>
      </c>
      <c r="W36" s="40">
        <f t="shared" ca="1" si="6"/>
        <v>194</v>
      </c>
      <c r="X36" s="10" t="str">
        <f t="shared" ca="1" si="2"/>
        <v>Vigente</v>
      </c>
      <c r="Y36" s="12">
        <v>2000</v>
      </c>
      <c r="Z36" s="12"/>
      <c r="AA36" s="38" t="s">
        <v>54</v>
      </c>
      <c r="AB36" s="11" t="s">
        <v>138</v>
      </c>
      <c r="AC36" s="8" t="s">
        <v>139</v>
      </c>
      <c r="AD36" s="10" t="s">
        <v>55</v>
      </c>
      <c r="AE36" s="8" t="s">
        <v>56</v>
      </c>
      <c r="AF36" s="10">
        <v>45524</v>
      </c>
      <c r="AG36" s="11" t="s">
        <v>57</v>
      </c>
      <c r="AH36" s="8"/>
      <c r="AI36" s="149" t="s">
        <v>1132</v>
      </c>
      <c r="AJ36" s="10"/>
      <c r="AK36" s="10"/>
      <c r="AL36" s="10"/>
    </row>
    <row r="37" spans="1:56">
      <c r="A37" s="9" t="s">
        <v>322</v>
      </c>
      <c r="B37" s="9" t="s">
        <v>323</v>
      </c>
      <c r="C37" s="9" t="s">
        <v>324</v>
      </c>
      <c r="D37" s="9" t="s">
        <v>1061</v>
      </c>
      <c r="E37" s="33" t="s">
        <v>63</v>
      </c>
      <c r="F37" s="214" t="s">
        <v>49</v>
      </c>
      <c r="G37" s="212">
        <v>72809515</v>
      </c>
      <c r="H37" s="10">
        <v>34525</v>
      </c>
      <c r="I37" s="30">
        <f t="shared" ca="1" si="0"/>
        <v>30</v>
      </c>
      <c r="J37" s="30" t="s">
        <v>50</v>
      </c>
      <c r="K37" s="30" t="s">
        <v>51</v>
      </c>
      <c r="L37" s="11" t="s">
        <v>81</v>
      </c>
      <c r="M37" s="11">
        <v>929144961</v>
      </c>
      <c r="N37" s="33" t="s">
        <v>328</v>
      </c>
      <c r="O37" s="9" t="s">
        <v>329</v>
      </c>
      <c r="P37" s="9" t="s">
        <v>68</v>
      </c>
      <c r="Q37" s="9" t="s">
        <v>68</v>
      </c>
      <c r="R37" s="9" t="s">
        <v>24</v>
      </c>
      <c r="S37" s="11" t="s">
        <v>85</v>
      </c>
      <c r="T37" s="10">
        <v>44790</v>
      </c>
      <c r="U37" s="10">
        <v>45449</v>
      </c>
      <c r="V37" s="10">
        <f>IF(U37="RH","RH",IF(U37="Pendiente","Pendiente",EDATE(U37,12)))</f>
        <v>45814</v>
      </c>
      <c r="W37" s="40">
        <f t="shared" ca="1" si="6"/>
        <v>213</v>
      </c>
      <c r="X37" s="11" t="str">
        <f t="shared" ca="1" si="2"/>
        <v>Vigente</v>
      </c>
      <c r="Y37" s="38">
        <v>2000</v>
      </c>
      <c r="Z37" s="38"/>
      <c r="AA37" s="38" t="s">
        <v>54</v>
      </c>
      <c r="AB37" s="10" t="s">
        <v>100</v>
      </c>
      <c r="AC37" s="10" t="s">
        <v>330</v>
      </c>
      <c r="AD37" s="10" t="s">
        <v>55</v>
      </c>
      <c r="AE37" s="10" t="s">
        <v>148</v>
      </c>
      <c r="AF37" s="10">
        <v>45777</v>
      </c>
      <c r="AG37" s="40" t="str">
        <f t="shared" ref="AG37:AG50" ca="1" si="8">IF(AF37-TODAY() =0,"Vencido",IF(AF37-TODAY() &lt; 0,"Vencido",IF(AF37-TODAY() &gt;30,"Vigente","Por Vencer")))</f>
        <v>Vigente</v>
      </c>
      <c r="AH37" s="43">
        <f ca="1">+DATEDIF(T37,TODAY(),"Y")</f>
        <v>2</v>
      </c>
      <c r="AI37" s="134" t="s">
        <v>331</v>
      </c>
      <c r="AJ37" s="8"/>
      <c r="AK37" s="8"/>
      <c r="AL37" s="10"/>
      <c r="AN37" s="438" t="s">
        <v>1133</v>
      </c>
      <c r="AO37" s="438"/>
      <c r="AP37" s="438"/>
      <c r="AQ37" s="438"/>
      <c r="AR37" s="438"/>
      <c r="AS37" s="438"/>
      <c r="AT37" s="438"/>
      <c r="AU37" s="438"/>
      <c r="AV37" s="438"/>
    </row>
    <row r="38" spans="1:56">
      <c r="A38" s="9" t="s">
        <v>332</v>
      </c>
      <c r="B38" s="9" t="s">
        <v>333</v>
      </c>
      <c r="C38" s="9" t="s">
        <v>334</v>
      </c>
      <c r="D38" s="9" t="s">
        <v>335</v>
      </c>
      <c r="E38" s="33" t="s">
        <v>48</v>
      </c>
      <c r="F38" s="214" t="s">
        <v>49</v>
      </c>
      <c r="G38" s="212">
        <v>47169287</v>
      </c>
      <c r="H38" s="10">
        <v>32886</v>
      </c>
      <c r="I38" s="30">
        <f t="shared" ca="1" si="0"/>
        <v>34</v>
      </c>
      <c r="J38" s="8" t="s">
        <v>50</v>
      </c>
      <c r="K38" s="8" t="s">
        <v>51</v>
      </c>
      <c r="L38" s="8" t="s">
        <v>52</v>
      </c>
      <c r="M38" s="11">
        <v>993540188</v>
      </c>
      <c r="N38" s="33" t="s">
        <v>1134</v>
      </c>
      <c r="O38" s="33" t="s">
        <v>1112</v>
      </c>
      <c r="P38" s="9" t="s">
        <v>1112</v>
      </c>
      <c r="Q38" s="33" t="s">
        <v>1112</v>
      </c>
      <c r="R38" s="9" t="s">
        <v>24</v>
      </c>
      <c r="S38" s="11" t="s">
        <v>85</v>
      </c>
      <c r="T38" s="10">
        <v>45446</v>
      </c>
      <c r="U38" s="10">
        <v>45430</v>
      </c>
      <c r="V38" s="10">
        <f>IF(U38="RH","RH",IF(U38="Pendiente","Pendiente",EDATE(U38,12)))</f>
        <v>45795</v>
      </c>
      <c r="W38" s="40">
        <f t="shared" ca="1" si="6"/>
        <v>194</v>
      </c>
      <c r="X38" s="10" t="str">
        <f t="shared" ca="1" si="2"/>
        <v>Vigente</v>
      </c>
      <c r="Y38" s="12">
        <v>3000</v>
      </c>
      <c r="Z38" s="12"/>
      <c r="AA38" s="38" t="s">
        <v>54</v>
      </c>
      <c r="AB38" s="8" t="s">
        <v>337</v>
      </c>
      <c r="AC38" s="8" t="s">
        <v>186</v>
      </c>
      <c r="AD38" s="10" t="s">
        <v>55</v>
      </c>
      <c r="AE38" s="8"/>
      <c r="AF38" s="10">
        <v>45903</v>
      </c>
      <c r="AG38" s="40" t="str">
        <f t="shared" ca="1" si="8"/>
        <v>Vigente</v>
      </c>
      <c r="AH38" s="43"/>
      <c r="AI38" s="134" t="s">
        <v>338</v>
      </c>
      <c r="AJ38" s="10"/>
      <c r="AK38" s="10"/>
      <c r="AL38" s="213"/>
      <c r="AN38" s="442"/>
      <c r="AO38" s="443"/>
      <c r="AP38" s="443"/>
      <c r="AQ38" s="443"/>
      <c r="AR38" s="443"/>
      <c r="AS38" s="443"/>
      <c r="AT38" s="443"/>
      <c r="AU38" s="443"/>
      <c r="AV38" s="443"/>
      <c r="AW38" s="444"/>
    </row>
    <row r="39" spans="1:56">
      <c r="A39" s="9" t="s">
        <v>339</v>
      </c>
      <c r="B39" s="9" t="s">
        <v>340</v>
      </c>
      <c r="C39" s="9" t="s">
        <v>341</v>
      </c>
      <c r="D39" s="9" t="s">
        <v>342</v>
      </c>
      <c r="E39" s="33" t="s">
        <v>63</v>
      </c>
      <c r="F39" s="214" t="s">
        <v>106</v>
      </c>
      <c r="G39" s="212">
        <v>48413245</v>
      </c>
      <c r="H39" s="10">
        <v>34615</v>
      </c>
      <c r="I39" s="30">
        <f t="shared" ca="1" si="0"/>
        <v>30</v>
      </c>
      <c r="J39" s="30" t="s">
        <v>50</v>
      </c>
      <c r="K39" s="30" t="s">
        <v>51</v>
      </c>
      <c r="L39" s="11" t="s">
        <v>52</v>
      </c>
      <c r="M39" s="11">
        <v>952507061</v>
      </c>
      <c r="N39" s="33" t="s">
        <v>344</v>
      </c>
      <c r="O39" s="9" t="s">
        <v>345</v>
      </c>
      <c r="P39" s="9" t="s">
        <v>346</v>
      </c>
      <c r="Q39" s="9" t="s">
        <v>346</v>
      </c>
      <c r="R39" s="9" t="s">
        <v>24</v>
      </c>
      <c r="S39" s="11" t="s">
        <v>111</v>
      </c>
      <c r="T39" s="10">
        <v>44531</v>
      </c>
      <c r="U39" s="10">
        <v>45059</v>
      </c>
      <c r="V39" s="10">
        <f>IF(U39="RH","RH",IF(U39="Pendiente","Pendiente",EDATE(U39,24)))</f>
        <v>45790</v>
      </c>
      <c r="W39" s="40">
        <f t="shared" ca="1" si="6"/>
        <v>189</v>
      </c>
      <c r="X39" s="10" t="str">
        <f t="shared" ca="1" si="2"/>
        <v>Vigente</v>
      </c>
      <c r="Y39" s="38">
        <v>2000</v>
      </c>
      <c r="Z39" s="38"/>
      <c r="AA39" s="38" t="s">
        <v>99</v>
      </c>
      <c r="AB39" s="10" t="s">
        <v>100</v>
      </c>
      <c r="AC39" s="10" t="s">
        <v>347</v>
      </c>
      <c r="AD39" s="10" t="s">
        <v>55</v>
      </c>
      <c r="AE39" s="10" t="s">
        <v>148</v>
      </c>
      <c r="AF39" s="10">
        <v>45747</v>
      </c>
      <c r="AG39" s="40" t="str">
        <f t="shared" ca="1" si="8"/>
        <v>Vigente</v>
      </c>
      <c r="AH39" s="43">
        <f t="shared" ref="AH39:AH46" ca="1" si="9">+DATEDIF(T39,TODAY(),"Y")</f>
        <v>2</v>
      </c>
      <c r="AI39" s="135" t="s">
        <v>348</v>
      </c>
      <c r="AJ39" s="10"/>
      <c r="AK39" s="10"/>
      <c r="AL39" s="10"/>
      <c r="AN39" s="77" t="s">
        <v>1120</v>
      </c>
      <c r="AO39" s="80" t="s">
        <v>1121</v>
      </c>
      <c r="AP39" s="282" t="s">
        <v>1122</v>
      </c>
      <c r="AQ39" s="283" t="s">
        <v>1123</v>
      </c>
      <c r="AR39" s="282" t="s">
        <v>1124</v>
      </c>
      <c r="AS39" s="282" t="s">
        <v>1125</v>
      </c>
      <c r="AT39" s="282" t="s">
        <v>1126</v>
      </c>
      <c r="AU39" s="282" t="s">
        <v>1127</v>
      </c>
      <c r="AV39" s="282" t="s">
        <v>1128</v>
      </c>
      <c r="AW39" s="282" t="s">
        <v>1135</v>
      </c>
    </row>
    <row r="40" spans="1:56">
      <c r="A40" s="9" t="s">
        <v>358</v>
      </c>
      <c r="B40" s="9" t="s">
        <v>359</v>
      </c>
      <c r="C40" s="9" t="s">
        <v>360</v>
      </c>
      <c r="D40" s="9" t="s">
        <v>133</v>
      </c>
      <c r="E40" s="33" t="s">
        <v>63</v>
      </c>
      <c r="F40" s="214" t="s">
        <v>49</v>
      </c>
      <c r="G40" s="212" t="s">
        <v>361</v>
      </c>
      <c r="H40" s="10">
        <v>32734</v>
      </c>
      <c r="I40" s="30">
        <f t="shared" ca="1" si="0"/>
        <v>35</v>
      </c>
      <c r="J40" s="30" t="s">
        <v>50</v>
      </c>
      <c r="K40" s="30" t="s">
        <v>51</v>
      </c>
      <c r="L40" s="11" t="s">
        <v>52</v>
      </c>
      <c r="M40" s="11">
        <v>969828657</v>
      </c>
      <c r="N40" s="33" t="s">
        <v>363</v>
      </c>
      <c r="O40" s="9" t="s">
        <v>309</v>
      </c>
      <c r="P40" s="9" t="s">
        <v>68</v>
      </c>
      <c r="Q40" s="9" t="s">
        <v>68</v>
      </c>
      <c r="R40" s="9" t="s">
        <v>69</v>
      </c>
      <c r="S40" s="11" t="s">
        <v>69</v>
      </c>
      <c r="T40" s="10">
        <v>43709</v>
      </c>
      <c r="U40" s="10">
        <v>45489</v>
      </c>
      <c r="V40" s="10">
        <f>IF(U40="RH","RH",IF(U40="Pendiente","Pendiente",EDATE(U40,12)))</f>
        <v>45854</v>
      </c>
      <c r="W40" s="40">
        <f t="shared" ca="1" si="6"/>
        <v>253</v>
      </c>
      <c r="X40" s="10" t="str">
        <f t="shared" ca="1" si="2"/>
        <v>Vigente</v>
      </c>
      <c r="Y40" s="38">
        <v>2000</v>
      </c>
      <c r="Z40" s="38"/>
      <c r="AA40" s="38" t="s">
        <v>54</v>
      </c>
      <c r="AB40" s="10" t="s">
        <v>138</v>
      </c>
      <c r="AC40" s="10" t="s">
        <v>364</v>
      </c>
      <c r="AD40" s="10" t="s">
        <v>55</v>
      </c>
      <c r="AE40" s="10" t="s">
        <v>148</v>
      </c>
      <c r="AF40" s="10">
        <v>45747</v>
      </c>
      <c r="AG40" s="40" t="str">
        <f t="shared" ca="1" si="8"/>
        <v>Vigente</v>
      </c>
      <c r="AH40" s="43">
        <f t="shared" ca="1" si="9"/>
        <v>5</v>
      </c>
      <c r="AI40" s="134" t="s">
        <v>365</v>
      </c>
      <c r="AJ40" s="10"/>
      <c r="AK40" s="10"/>
      <c r="AL40" s="10"/>
      <c r="AN40" s="77" t="s">
        <v>1136</v>
      </c>
      <c r="AO40" s="71">
        <v>3</v>
      </c>
      <c r="AP40" s="282">
        <v>0</v>
      </c>
      <c r="AQ40" s="283">
        <v>3</v>
      </c>
      <c r="AR40" s="71">
        <v>2</v>
      </c>
      <c r="AS40" s="71">
        <v>3</v>
      </c>
      <c r="AT40" s="71">
        <v>2</v>
      </c>
      <c r="AU40" s="71">
        <v>1</v>
      </c>
      <c r="AV40" s="71">
        <v>2</v>
      </c>
      <c r="AW40" s="71">
        <v>1</v>
      </c>
    </row>
    <row r="41" spans="1:56" s="126" customFormat="1">
      <c r="A41" s="9" t="s">
        <v>366</v>
      </c>
      <c r="B41" s="9" t="s">
        <v>367</v>
      </c>
      <c r="C41" s="9" t="s">
        <v>368</v>
      </c>
      <c r="D41" s="9" t="s">
        <v>133</v>
      </c>
      <c r="E41" s="33" t="s">
        <v>63</v>
      </c>
      <c r="F41" s="214" t="s">
        <v>49</v>
      </c>
      <c r="G41" s="212" t="s">
        <v>369</v>
      </c>
      <c r="H41" s="10">
        <v>31557</v>
      </c>
      <c r="I41" s="30">
        <f t="shared" ca="1" si="0"/>
        <v>38</v>
      </c>
      <c r="J41" s="30" t="s">
        <v>50</v>
      </c>
      <c r="K41" s="30" t="s">
        <v>51</v>
      </c>
      <c r="L41" s="11" t="s">
        <v>52</v>
      </c>
      <c r="M41" s="11">
        <v>993998516</v>
      </c>
      <c r="N41" s="33" t="s">
        <v>371</v>
      </c>
      <c r="O41" s="9" t="s">
        <v>97</v>
      </c>
      <c r="P41" s="9" t="s">
        <v>68</v>
      </c>
      <c r="Q41" s="9" t="s">
        <v>68</v>
      </c>
      <c r="R41" s="9" t="s">
        <v>24</v>
      </c>
      <c r="S41" s="11" t="s">
        <v>85</v>
      </c>
      <c r="T41" s="10">
        <v>45208</v>
      </c>
      <c r="U41" s="10">
        <v>45206</v>
      </c>
      <c r="V41" s="10">
        <f>IF(U41="RH","RH",IF(U41="Pendiente","Pendiente",EDATE(U41,12)))</f>
        <v>45572</v>
      </c>
      <c r="W41" s="40">
        <f t="shared" ca="1" si="6"/>
        <v>-29</v>
      </c>
      <c r="X41" s="10" t="str">
        <f t="shared" ca="1" si="2"/>
        <v>Por Vencer</v>
      </c>
      <c r="Y41" s="12">
        <v>1800</v>
      </c>
      <c r="Z41" s="12"/>
      <c r="AA41" s="38" t="s">
        <v>54</v>
      </c>
      <c r="AB41" s="10" t="s">
        <v>70</v>
      </c>
      <c r="AC41" s="10" t="s">
        <v>372</v>
      </c>
      <c r="AD41" s="10" t="s">
        <v>55</v>
      </c>
      <c r="AE41" s="10" t="s">
        <v>56</v>
      </c>
      <c r="AF41" s="10">
        <v>45878</v>
      </c>
      <c r="AG41" s="40" t="str">
        <f t="shared" ca="1" si="8"/>
        <v>Vigente</v>
      </c>
      <c r="AH41" s="43">
        <f t="shared" ca="1" si="9"/>
        <v>1</v>
      </c>
      <c r="AI41" s="134" t="s">
        <v>373</v>
      </c>
      <c r="AJ41" s="10"/>
      <c r="AK41" s="10"/>
      <c r="AL41" s="213"/>
      <c r="AM41"/>
      <c r="AN41" s="77" t="s">
        <v>1137</v>
      </c>
      <c r="AO41" s="282">
        <v>0</v>
      </c>
      <c r="AP41" s="282">
        <v>0</v>
      </c>
      <c r="AQ41" s="282">
        <v>0</v>
      </c>
      <c r="AR41" s="282">
        <v>0</v>
      </c>
      <c r="AS41" s="282">
        <v>0</v>
      </c>
      <c r="AT41" s="282">
        <v>0</v>
      </c>
      <c r="AU41" s="296">
        <v>1</v>
      </c>
      <c r="AV41" s="283">
        <v>2</v>
      </c>
      <c r="AW41" s="283">
        <v>0</v>
      </c>
      <c r="AX41"/>
      <c r="AY41"/>
      <c r="AZ41"/>
      <c r="BA41"/>
      <c r="BB41"/>
      <c r="BC41"/>
      <c r="BD41"/>
    </row>
    <row r="42" spans="1:56">
      <c r="A42" s="9" t="s">
        <v>374</v>
      </c>
      <c r="B42" s="9" t="s">
        <v>375</v>
      </c>
      <c r="C42" s="9" t="s">
        <v>376</v>
      </c>
      <c r="D42" s="9" t="s">
        <v>377</v>
      </c>
      <c r="E42" s="33" t="s">
        <v>246</v>
      </c>
      <c r="F42" s="214" t="s">
        <v>246</v>
      </c>
      <c r="G42" s="212" t="s">
        <v>378</v>
      </c>
      <c r="H42" s="10">
        <v>35443</v>
      </c>
      <c r="I42" s="30">
        <f t="shared" ca="1" si="0"/>
        <v>27</v>
      </c>
      <c r="J42" s="30" t="s">
        <v>50</v>
      </c>
      <c r="K42" s="30" t="s">
        <v>51</v>
      </c>
      <c r="L42" s="11" t="s">
        <v>52</v>
      </c>
      <c r="M42" s="11">
        <v>955287467</v>
      </c>
      <c r="N42" s="33" t="s">
        <v>380</v>
      </c>
      <c r="O42" s="9" t="s">
        <v>157</v>
      </c>
      <c r="P42" s="9" t="s">
        <v>68</v>
      </c>
      <c r="Q42" s="9" t="s">
        <v>68</v>
      </c>
      <c r="R42" s="9" t="s">
        <v>24</v>
      </c>
      <c r="S42" s="11" t="s">
        <v>111</v>
      </c>
      <c r="T42" s="10">
        <v>44927</v>
      </c>
      <c r="U42" s="10">
        <v>45255</v>
      </c>
      <c r="V42" s="10">
        <f>IF(U42="RH","RH",IF(U42="Pendiente","Pendiente",EDATE(U42,12)))</f>
        <v>45621</v>
      </c>
      <c r="W42" s="40">
        <f t="shared" ca="1" si="6"/>
        <v>20</v>
      </c>
      <c r="X42" s="10" t="str">
        <f t="shared" ca="1" si="2"/>
        <v>Por Vencer</v>
      </c>
      <c r="Y42" s="12">
        <v>2500</v>
      </c>
      <c r="Z42" s="12"/>
      <c r="AA42" s="38" t="s">
        <v>54</v>
      </c>
      <c r="AB42" s="10" t="s">
        <v>100</v>
      </c>
      <c r="AC42" s="10" t="s">
        <v>381</v>
      </c>
      <c r="AD42" s="10" t="s">
        <v>55</v>
      </c>
      <c r="AE42" s="10" t="s">
        <v>56</v>
      </c>
      <c r="AF42" s="10">
        <v>45565</v>
      </c>
      <c r="AG42" s="40" t="str">
        <f t="shared" ca="1" si="8"/>
        <v>Vencido</v>
      </c>
      <c r="AH42" s="43">
        <f t="shared" ca="1" si="9"/>
        <v>1</v>
      </c>
      <c r="AI42" s="134" t="s">
        <v>382</v>
      </c>
      <c r="AJ42" s="10"/>
      <c r="AK42" s="10"/>
      <c r="AL42" s="10"/>
    </row>
    <row r="43" spans="1:56">
      <c r="A43" s="9" t="s">
        <v>383</v>
      </c>
      <c r="B43" s="9" t="s">
        <v>384</v>
      </c>
      <c r="C43" s="9" t="s">
        <v>1138</v>
      </c>
      <c r="D43" s="9" t="s">
        <v>133</v>
      </c>
      <c r="E43" s="33" t="s">
        <v>63</v>
      </c>
      <c r="F43" s="214" t="s">
        <v>49</v>
      </c>
      <c r="G43" s="212">
        <v>48072457</v>
      </c>
      <c r="H43" s="10">
        <v>34180</v>
      </c>
      <c r="I43" s="30">
        <f t="shared" ca="1" si="0"/>
        <v>31</v>
      </c>
      <c r="J43" s="30" t="s">
        <v>50</v>
      </c>
      <c r="K43" s="30" t="s">
        <v>51</v>
      </c>
      <c r="L43" s="11" t="s">
        <v>52</v>
      </c>
      <c r="M43" s="11">
        <v>977231771</v>
      </c>
      <c r="N43" s="33" t="s">
        <v>387</v>
      </c>
      <c r="O43" s="9" t="s">
        <v>157</v>
      </c>
      <c r="P43" s="9" t="s">
        <v>68</v>
      </c>
      <c r="Q43" s="9" t="s">
        <v>68</v>
      </c>
      <c r="R43" s="9" t="s">
        <v>24</v>
      </c>
      <c r="S43" s="11" t="s">
        <v>120</v>
      </c>
      <c r="T43" s="10">
        <v>45208</v>
      </c>
      <c r="U43" s="10">
        <v>45205</v>
      </c>
      <c r="V43" s="10">
        <f>IF(U43="RH","RH",IF(U43="Pendiente","Pendiente",EDATE(U43,12)))</f>
        <v>45571</v>
      </c>
      <c r="W43" s="40">
        <f t="shared" ca="1" si="6"/>
        <v>-30</v>
      </c>
      <c r="X43" s="10" t="str">
        <f t="shared" ca="1" si="2"/>
        <v>Por Vencer</v>
      </c>
      <c r="Y43" s="12">
        <v>1800</v>
      </c>
      <c r="Z43" s="12"/>
      <c r="AA43" s="38" t="s">
        <v>54</v>
      </c>
      <c r="AB43" s="10" t="s">
        <v>70</v>
      </c>
      <c r="AC43" s="10" t="s">
        <v>310</v>
      </c>
      <c r="AD43" s="10" t="s">
        <v>55</v>
      </c>
      <c r="AE43" s="10" t="s">
        <v>148</v>
      </c>
      <c r="AF43" s="10">
        <v>45818</v>
      </c>
      <c r="AG43" s="40" t="str">
        <f t="shared" ca="1" si="8"/>
        <v>Vigente</v>
      </c>
      <c r="AH43" s="43">
        <f t="shared" ca="1" si="9"/>
        <v>1</v>
      </c>
      <c r="AI43" s="134" t="s">
        <v>388</v>
      </c>
      <c r="AJ43" s="10"/>
      <c r="AK43" s="10"/>
      <c r="AL43" s="10"/>
    </row>
    <row r="44" spans="1:56">
      <c r="A44" s="9" t="s">
        <v>405</v>
      </c>
      <c r="B44" s="9" t="s">
        <v>406</v>
      </c>
      <c r="C44" s="9" t="s">
        <v>407</v>
      </c>
      <c r="D44" s="9" t="s">
        <v>408</v>
      </c>
      <c r="E44" s="33" t="s">
        <v>78</v>
      </c>
      <c r="F44" s="214" t="s">
        <v>79</v>
      </c>
      <c r="G44" s="212" t="s">
        <v>409</v>
      </c>
      <c r="H44" s="10">
        <v>35490</v>
      </c>
      <c r="I44" s="30">
        <f t="shared" ca="1" si="0"/>
        <v>27</v>
      </c>
      <c r="J44" s="30" t="s">
        <v>174</v>
      </c>
      <c r="K44" s="30" t="s">
        <v>51</v>
      </c>
      <c r="L44" s="11" t="s">
        <v>127</v>
      </c>
      <c r="M44" s="11">
        <v>991864253</v>
      </c>
      <c r="N44" s="33" t="s">
        <v>411</v>
      </c>
      <c r="O44" s="9" t="s">
        <v>137</v>
      </c>
      <c r="P44" s="9" t="s">
        <v>137</v>
      </c>
      <c r="Q44" s="9" t="s">
        <v>137</v>
      </c>
      <c r="R44" s="9" t="s">
        <v>24</v>
      </c>
      <c r="S44" s="11" t="s">
        <v>85</v>
      </c>
      <c r="T44" s="10">
        <v>44986</v>
      </c>
      <c r="U44" s="10">
        <v>44996</v>
      </c>
      <c r="V44" s="10">
        <f>IF(U44="RH","RH",IF(U44="Pendiente","Pendiente",EDATE(U44,24)))</f>
        <v>45727</v>
      </c>
      <c r="W44" s="40">
        <f t="shared" ca="1" si="6"/>
        <v>126</v>
      </c>
      <c r="X44" s="10" t="str">
        <f t="shared" ca="1" si="2"/>
        <v>Vigente</v>
      </c>
      <c r="Y44" s="12">
        <v>1400</v>
      </c>
      <c r="Z44" s="12"/>
      <c r="AA44" s="38" t="s">
        <v>54</v>
      </c>
      <c r="AB44" s="8" t="s">
        <v>266</v>
      </c>
      <c r="AC44" s="10" t="s">
        <v>158</v>
      </c>
      <c r="AD44" s="10" t="s">
        <v>55</v>
      </c>
      <c r="AE44" s="10" t="s">
        <v>56</v>
      </c>
      <c r="AF44" s="10">
        <v>45658</v>
      </c>
      <c r="AG44" s="40" t="str">
        <f t="shared" ca="1" si="8"/>
        <v>Vigente</v>
      </c>
      <c r="AH44" s="43">
        <f t="shared" ca="1" si="9"/>
        <v>1</v>
      </c>
      <c r="AI44" s="134" t="s">
        <v>412</v>
      </c>
      <c r="AJ44" s="10"/>
      <c r="AK44" s="10"/>
      <c r="AL44" s="10"/>
    </row>
    <row r="45" spans="1:56">
      <c r="A45" s="9" t="s">
        <v>423</v>
      </c>
      <c r="B45" s="9" t="s">
        <v>424</v>
      </c>
      <c r="C45" s="9" t="s">
        <v>425</v>
      </c>
      <c r="D45" s="9" t="s">
        <v>325</v>
      </c>
      <c r="E45" s="33" t="s">
        <v>63</v>
      </c>
      <c r="F45" s="214" t="s">
        <v>49</v>
      </c>
      <c r="G45" s="212">
        <v>70140909</v>
      </c>
      <c r="H45" s="10">
        <v>33302</v>
      </c>
      <c r="I45" s="30">
        <f t="shared" ca="1" si="0"/>
        <v>33</v>
      </c>
      <c r="J45" s="30" t="s">
        <v>50</v>
      </c>
      <c r="K45" s="30" t="s">
        <v>51</v>
      </c>
      <c r="L45" s="11" t="s">
        <v>52</v>
      </c>
      <c r="M45" s="11">
        <v>970807011</v>
      </c>
      <c r="N45" s="33" t="s">
        <v>427</v>
      </c>
      <c r="O45" s="9" t="s">
        <v>68</v>
      </c>
      <c r="P45" s="9" t="s">
        <v>68</v>
      </c>
      <c r="Q45" s="9" t="s">
        <v>68</v>
      </c>
      <c r="R45" s="9" t="s">
        <v>24</v>
      </c>
      <c r="S45" s="11" t="s">
        <v>85</v>
      </c>
      <c r="T45" s="10">
        <v>44743</v>
      </c>
      <c r="U45" s="10">
        <v>45523</v>
      </c>
      <c r="V45" s="10">
        <f>IF(U45="RH","RH",IF(U45="Pendiente","Pendiente",EDATE(U45,12)))</f>
        <v>45888</v>
      </c>
      <c r="W45" s="40">
        <f t="shared" ca="1" si="6"/>
        <v>287</v>
      </c>
      <c r="X45" s="10" t="str">
        <f t="shared" ca="1" si="2"/>
        <v>Vigente</v>
      </c>
      <c r="Y45" s="38">
        <v>2300</v>
      </c>
      <c r="Z45" s="38"/>
      <c r="AA45" s="38" t="s">
        <v>54</v>
      </c>
      <c r="AB45" s="10" t="s">
        <v>100</v>
      </c>
      <c r="AC45" s="10" t="s">
        <v>216</v>
      </c>
      <c r="AD45" s="10" t="s">
        <v>55</v>
      </c>
      <c r="AE45" s="10" t="s">
        <v>148</v>
      </c>
      <c r="AF45" s="10">
        <v>45839</v>
      </c>
      <c r="AG45" s="40" t="str">
        <f t="shared" ca="1" si="8"/>
        <v>Vigente</v>
      </c>
      <c r="AH45" s="43">
        <f t="shared" ca="1" si="9"/>
        <v>2</v>
      </c>
      <c r="AI45" s="134" t="s">
        <v>428</v>
      </c>
      <c r="AJ45" s="33"/>
      <c r="AK45" s="10"/>
      <c r="AL45" s="10"/>
    </row>
    <row r="46" spans="1:56">
      <c r="A46" s="9" t="s">
        <v>429</v>
      </c>
      <c r="B46" s="9" t="s">
        <v>430</v>
      </c>
      <c r="C46" s="9" t="s">
        <v>431</v>
      </c>
      <c r="D46" s="9" t="s">
        <v>416</v>
      </c>
      <c r="E46" s="33" t="s">
        <v>235</v>
      </c>
      <c r="F46" s="214" t="s">
        <v>235</v>
      </c>
      <c r="G46" s="212" t="s">
        <v>432</v>
      </c>
      <c r="H46" s="10">
        <v>36239</v>
      </c>
      <c r="I46" s="30">
        <f t="shared" ca="1" si="0"/>
        <v>25</v>
      </c>
      <c r="J46" s="30" t="s">
        <v>174</v>
      </c>
      <c r="K46" s="30" t="s">
        <v>51</v>
      </c>
      <c r="L46" s="11" t="s">
        <v>52</v>
      </c>
      <c r="M46" s="11">
        <v>978219836</v>
      </c>
      <c r="N46" s="33" t="s">
        <v>434</v>
      </c>
      <c r="O46" s="9" t="s">
        <v>84</v>
      </c>
      <c r="P46" s="9" t="s">
        <v>68</v>
      </c>
      <c r="Q46" s="9" t="s">
        <v>68</v>
      </c>
      <c r="R46" s="9" t="s">
        <v>24</v>
      </c>
      <c r="S46" s="11" t="s">
        <v>111</v>
      </c>
      <c r="T46" s="10">
        <v>45232</v>
      </c>
      <c r="U46" s="10">
        <v>45199</v>
      </c>
      <c r="V46" s="10">
        <f>IF(U46="RH","RH",IF(U46="Pendiente","Pendiente",EDATE(U46,24)))</f>
        <v>45930</v>
      </c>
      <c r="W46" s="40">
        <f t="shared" ca="1" si="6"/>
        <v>329</v>
      </c>
      <c r="X46" s="10" t="str">
        <f t="shared" ca="1" si="2"/>
        <v>Vigente</v>
      </c>
      <c r="Y46" s="38">
        <v>1700</v>
      </c>
      <c r="Z46" s="38"/>
      <c r="AA46" s="38" t="s">
        <v>54</v>
      </c>
      <c r="AB46" s="10" t="s">
        <v>435</v>
      </c>
      <c r="AC46" s="10" t="s">
        <v>178</v>
      </c>
      <c r="AD46" s="10" t="s">
        <v>55</v>
      </c>
      <c r="AE46" s="10" t="s">
        <v>148</v>
      </c>
      <c r="AF46" s="10">
        <v>45819</v>
      </c>
      <c r="AG46" s="40" t="str">
        <f t="shared" ca="1" si="8"/>
        <v>Vigente</v>
      </c>
      <c r="AH46" s="43">
        <f t="shared" ca="1" si="9"/>
        <v>1</v>
      </c>
      <c r="AI46" s="164" t="s">
        <v>422</v>
      </c>
      <c r="AJ46" s="10"/>
      <c r="AK46" s="10"/>
      <c r="AL46" s="10"/>
    </row>
    <row r="47" spans="1:56">
      <c r="A47" s="9" t="s">
        <v>1058</v>
      </c>
      <c r="B47" s="9" t="s">
        <v>1059</v>
      </c>
      <c r="C47" s="9" t="s">
        <v>1060</v>
      </c>
      <c r="D47" s="33" t="s">
        <v>1061</v>
      </c>
      <c r="E47" s="33" t="s">
        <v>63</v>
      </c>
      <c r="F47" s="214" t="s">
        <v>49</v>
      </c>
      <c r="G47" s="212">
        <v>75677856</v>
      </c>
      <c r="H47" s="10">
        <v>34788</v>
      </c>
      <c r="I47" s="30">
        <f ca="1">+DATEDIF(H47,TODAY(),"Y")</f>
        <v>29</v>
      </c>
      <c r="J47" s="30" t="s">
        <v>50</v>
      </c>
      <c r="K47" s="30" t="s">
        <v>51</v>
      </c>
      <c r="L47" s="8" t="s">
        <v>52</v>
      </c>
      <c r="M47" s="11">
        <v>970854171</v>
      </c>
      <c r="N47" s="33" t="s">
        <v>1139</v>
      </c>
      <c r="O47" s="37" t="s">
        <v>68</v>
      </c>
      <c r="P47" s="9" t="s">
        <v>68</v>
      </c>
      <c r="Q47" s="9" t="s">
        <v>68</v>
      </c>
      <c r="R47" s="9" t="s">
        <v>24</v>
      </c>
      <c r="S47" s="8" t="s">
        <v>85</v>
      </c>
      <c r="T47" s="10">
        <v>45457</v>
      </c>
      <c r="U47" s="274" t="s">
        <v>1140</v>
      </c>
      <c r="V47" s="10"/>
      <c r="W47" s="40">
        <f ca="1">IF(U47="RH","RH",IF(U47="Pendiente","Pendiente",V47-TODAY()))</f>
        <v>-45601</v>
      </c>
      <c r="X47" s="10" t="str">
        <f t="shared" ca="1" si="2"/>
        <v>Por Vencer</v>
      </c>
      <c r="Y47" s="12">
        <v>2200</v>
      </c>
      <c r="Z47" s="12"/>
      <c r="AA47" s="38" t="s">
        <v>54</v>
      </c>
      <c r="AB47" s="10" t="s">
        <v>337</v>
      </c>
      <c r="AC47" s="8"/>
      <c r="AD47" s="10" t="s">
        <v>55</v>
      </c>
      <c r="AE47" s="8"/>
      <c r="AF47" s="10">
        <v>45640</v>
      </c>
      <c r="AG47" s="40" t="str">
        <f t="shared" ca="1" si="8"/>
        <v>Vigente</v>
      </c>
      <c r="AH47" s="43"/>
      <c r="AI47" s="134" t="s">
        <v>1141</v>
      </c>
      <c r="AJ47" s="8"/>
      <c r="AK47" s="8"/>
      <c r="AL47" s="10"/>
    </row>
    <row r="48" spans="1:56">
      <c r="A48" s="9" t="s">
        <v>436</v>
      </c>
      <c r="B48" s="9" t="s">
        <v>437</v>
      </c>
      <c r="C48" s="9" t="s">
        <v>438</v>
      </c>
      <c r="D48" s="9" t="s">
        <v>163</v>
      </c>
      <c r="E48" s="33" t="s">
        <v>63</v>
      </c>
      <c r="F48" s="214" t="s">
        <v>49</v>
      </c>
      <c r="G48" s="212" t="s">
        <v>439</v>
      </c>
      <c r="H48" s="10">
        <v>34045</v>
      </c>
      <c r="I48" s="30">
        <f t="shared" ca="1" si="0"/>
        <v>31</v>
      </c>
      <c r="J48" s="30" t="s">
        <v>50</v>
      </c>
      <c r="K48" s="30" t="s">
        <v>51</v>
      </c>
      <c r="L48" s="11" t="s">
        <v>52</v>
      </c>
      <c r="M48" s="11">
        <v>992990426</v>
      </c>
      <c r="N48" s="33" t="s">
        <v>441</v>
      </c>
      <c r="O48" s="9" t="s">
        <v>137</v>
      </c>
      <c r="P48" s="9" t="s">
        <v>137</v>
      </c>
      <c r="Q48" s="9" t="s">
        <v>137</v>
      </c>
      <c r="R48" s="9" t="s">
        <v>69</v>
      </c>
      <c r="S48" s="11" t="s">
        <v>69</v>
      </c>
      <c r="T48" s="10">
        <v>45341</v>
      </c>
      <c r="U48" s="10">
        <v>45329</v>
      </c>
      <c r="V48" s="10">
        <f t="shared" ref="V48:V54" si="10">IF(U48="RH","RH",IF(U48="Pendiente","Pendiente",EDATE(U48,12)))</f>
        <v>45695</v>
      </c>
      <c r="W48" s="40">
        <f t="shared" ca="1" si="6"/>
        <v>94</v>
      </c>
      <c r="X48" s="10" t="str">
        <f t="shared" ca="1" si="2"/>
        <v>Vigente</v>
      </c>
      <c r="Y48" s="12">
        <v>1500</v>
      </c>
      <c r="Z48" s="12"/>
      <c r="AA48" s="38" t="s">
        <v>54</v>
      </c>
      <c r="AB48" s="10" t="s">
        <v>284</v>
      </c>
      <c r="AC48" s="10"/>
      <c r="AD48" s="10" t="s">
        <v>55</v>
      </c>
      <c r="AE48" s="10" t="s">
        <v>72</v>
      </c>
      <c r="AF48" s="10">
        <v>45888</v>
      </c>
      <c r="AG48" s="40" t="str">
        <f t="shared" ca="1" si="8"/>
        <v>Vigente</v>
      </c>
      <c r="AH48" s="43">
        <f ca="1">+DATEDIF(T48,TODAY(),"Y")</f>
        <v>0</v>
      </c>
      <c r="AI48" s="229" t="s">
        <v>442</v>
      </c>
      <c r="AJ48" s="10"/>
      <c r="AK48" s="10"/>
      <c r="AL48" s="213"/>
    </row>
    <row r="49" spans="1:56">
      <c r="A49" s="9" t="s">
        <v>453</v>
      </c>
      <c r="B49" s="9" t="s">
        <v>454</v>
      </c>
      <c r="C49" s="9" t="s">
        <v>455</v>
      </c>
      <c r="D49" s="9" t="s">
        <v>62</v>
      </c>
      <c r="E49" s="33" t="s">
        <v>63</v>
      </c>
      <c r="F49" s="214" t="s">
        <v>49</v>
      </c>
      <c r="G49" s="212" t="s">
        <v>456</v>
      </c>
      <c r="H49" s="10">
        <v>33986</v>
      </c>
      <c r="I49" s="30">
        <f t="shared" ca="1" si="0"/>
        <v>31</v>
      </c>
      <c r="J49" s="30" t="s">
        <v>50</v>
      </c>
      <c r="K49" s="30" t="s">
        <v>51</v>
      </c>
      <c r="L49" s="11" t="s">
        <v>52</v>
      </c>
      <c r="M49" s="11">
        <v>921696606</v>
      </c>
      <c r="N49" s="33" t="s">
        <v>458</v>
      </c>
      <c r="O49" s="9" t="s">
        <v>459</v>
      </c>
      <c r="P49" s="9" t="s">
        <v>68</v>
      </c>
      <c r="Q49" s="9" t="s">
        <v>68</v>
      </c>
      <c r="R49" s="9" t="s">
        <v>24</v>
      </c>
      <c r="S49" s="11" t="s">
        <v>85</v>
      </c>
      <c r="T49" s="10">
        <v>45208</v>
      </c>
      <c r="U49" s="10">
        <v>45205</v>
      </c>
      <c r="V49" s="10">
        <f t="shared" si="10"/>
        <v>45571</v>
      </c>
      <c r="W49" s="40">
        <f t="shared" ca="1" si="6"/>
        <v>-30</v>
      </c>
      <c r="X49" s="10" t="str">
        <f t="shared" ca="1" si="2"/>
        <v>Por Vencer</v>
      </c>
      <c r="Y49" s="38">
        <v>1600</v>
      </c>
      <c r="Z49" s="38"/>
      <c r="AA49" s="38" t="s">
        <v>54</v>
      </c>
      <c r="AB49" s="10" t="s">
        <v>138</v>
      </c>
      <c r="AC49" s="10" t="s">
        <v>372</v>
      </c>
      <c r="AD49" s="10" t="s">
        <v>55</v>
      </c>
      <c r="AE49" s="10" t="s">
        <v>72</v>
      </c>
      <c r="AF49" s="10">
        <v>45880</v>
      </c>
      <c r="AG49" s="40" t="str">
        <f t="shared" ca="1" si="8"/>
        <v>Vigente</v>
      </c>
      <c r="AH49" s="43">
        <f ca="1">+DATEDIF(T49,TODAY(),"Y")</f>
        <v>1</v>
      </c>
      <c r="AI49" s="229" t="s">
        <v>460</v>
      </c>
      <c r="AJ49" s="10"/>
      <c r="AK49" s="10"/>
      <c r="AL49" s="213"/>
    </row>
    <row r="50" spans="1:56">
      <c r="A50" s="214" t="s">
        <v>1096</v>
      </c>
      <c r="B50" s="9" t="s">
        <v>1088</v>
      </c>
      <c r="C50" s="9" t="s">
        <v>1089</v>
      </c>
      <c r="D50" s="9" t="s">
        <v>94</v>
      </c>
      <c r="E50" s="33" t="s">
        <v>63</v>
      </c>
      <c r="F50" s="214" t="s">
        <v>106</v>
      </c>
      <c r="G50" s="212">
        <v>47402706</v>
      </c>
      <c r="H50" s="10">
        <v>33926</v>
      </c>
      <c r="I50" s="30">
        <f t="shared" ca="1" si="0"/>
        <v>31</v>
      </c>
      <c r="J50" s="30" t="s">
        <v>50</v>
      </c>
      <c r="K50" s="30" t="s">
        <v>51</v>
      </c>
      <c r="L50" s="10" t="s">
        <v>52</v>
      </c>
      <c r="M50" s="11">
        <v>937077303</v>
      </c>
      <c r="N50" s="237" t="s">
        <v>1142</v>
      </c>
      <c r="O50" s="237" t="s">
        <v>1143</v>
      </c>
      <c r="P50" s="33" t="s">
        <v>68</v>
      </c>
      <c r="Q50" s="33" t="s">
        <v>68</v>
      </c>
      <c r="R50" s="9" t="s">
        <v>24</v>
      </c>
      <c r="S50" s="11" t="s">
        <v>120</v>
      </c>
      <c r="T50" s="10">
        <v>45516</v>
      </c>
      <c r="U50" s="10">
        <v>45535</v>
      </c>
      <c r="V50" s="10">
        <f t="shared" si="10"/>
        <v>45900</v>
      </c>
      <c r="W50" s="40">
        <f ca="1">IF(U50="RH","RH",IF(U50="Pendiente","Pendiente",V50-TODAY()))</f>
        <v>299</v>
      </c>
      <c r="X50" s="10" t="str">
        <f ca="1">IF(W50&lt;30,"Por Vencer",IF(W50="RH","RH",IF(W50="Pendiente","Pendiente","Vigente")))</f>
        <v>Vigente</v>
      </c>
      <c r="Y50" s="12">
        <v>2000</v>
      </c>
      <c r="Z50" s="12">
        <v>200</v>
      </c>
      <c r="AA50" s="38" t="s">
        <v>54</v>
      </c>
      <c r="AB50" s="8"/>
      <c r="AC50" s="8"/>
      <c r="AD50" s="10" t="s">
        <v>55</v>
      </c>
      <c r="AE50" s="8"/>
      <c r="AF50" s="10">
        <v>45608</v>
      </c>
      <c r="AG50" s="40" t="str">
        <f t="shared" ca="1" si="8"/>
        <v>Por Vencer</v>
      </c>
      <c r="AH50" s="43"/>
      <c r="AI50" s="134" t="s">
        <v>1144</v>
      </c>
      <c r="AJ50" s="10"/>
      <c r="AK50" s="8"/>
      <c r="AL50" s="10"/>
    </row>
    <row r="51" spans="1:56">
      <c r="A51" s="9" t="s">
        <v>461</v>
      </c>
      <c r="B51" s="9" t="s">
        <v>462</v>
      </c>
      <c r="C51" s="9" t="s">
        <v>463</v>
      </c>
      <c r="D51" s="9" t="s">
        <v>464</v>
      </c>
      <c r="E51" s="33" t="s">
        <v>63</v>
      </c>
      <c r="F51" s="214" t="s">
        <v>49</v>
      </c>
      <c r="G51" s="212">
        <v>45837055</v>
      </c>
      <c r="H51" s="10">
        <v>32620</v>
      </c>
      <c r="I51" s="30">
        <f t="shared" ca="1" si="0"/>
        <v>35</v>
      </c>
      <c r="J51" s="30" t="s">
        <v>50</v>
      </c>
      <c r="K51" s="30" t="s">
        <v>51</v>
      </c>
      <c r="L51" s="11" t="s">
        <v>52</v>
      </c>
      <c r="M51" s="11">
        <v>919297229</v>
      </c>
      <c r="N51" s="33" t="s">
        <v>467</v>
      </c>
      <c r="O51" s="9" t="s">
        <v>84</v>
      </c>
      <c r="P51" s="9" t="s">
        <v>68</v>
      </c>
      <c r="Q51" s="9" t="s">
        <v>68</v>
      </c>
      <c r="R51" s="9" t="s">
        <v>24</v>
      </c>
      <c r="S51" s="11" t="s">
        <v>85</v>
      </c>
      <c r="T51" s="10">
        <v>45243</v>
      </c>
      <c r="U51" s="10">
        <v>45241</v>
      </c>
      <c r="V51" s="10">
        <f t="shared" si="10"/>
        <v>45607</v>
      </c>
      <c r="W51" s="40">
        <f t="shared" ref="W51:W60" ca="1" si="11">IF(U51="RH","RH",IF(U51="Pendiente","Pendiente",V51-TODAY()))</f>
        <v>6</v>
      </c>
      <c r="X51" s="10" t="str">
        <f t="shared" ca="1" si="2"/>
        <v>Por Vencer</v>
      </c>
      <c r="Y51" s="12">
        <v>2500</v>
      </c>
      <c r="Z51" s="12"/>
      <c r="AA51" s="38" t="s">
        <v>54</v>
      </c>
      <c r="AB51" s="10" t="s">
        <v>266</v>
      </c>
      <c r="AC51" s="10" t="s">
        <v>468</v>
      </c>
      <c r="AD51" s="10" t="s">
        <v>55</v>
      </c>
      <c r="AE51" s="10" t="s">
        <v>56</v>
      </c>
      <c r="AF51" s="10">
        <v>45579</v>
      </c>
      <c r="AG51" s="40" t="str">
        <f t="shared" ref="AG51:AG60" ca="1" si="12">IF(AF51-TODAY() =0,"Vencido",IF(AF51-TODAY() &lt; 0,"Vencido",IF(AF51-TODAY() &gt;30,"Vigente","Por Vencer")))</f>
        <v>Vencido</v>
      </c>
      <c r="AH51" s="43">
        <f ca="1">+DATEDIF(T51,TODAY(),"Y")</f>
        <v>0</v>
      </c>
      <c r="AI51" s="134" t="s">
        <v>469</v>
      </c>
      <c r="AJ51" s="10"/>
      <c r="AK51" s="10"/>
      <c r="AL51" s="10"/>
    </row>
    <row r="52" spans="1:56">
      <c r="A52" s="214" t="s">
        <v>1090</v>
      </c>
      <c r="B52" s="9" t="s">
        <v>1082</v>
      </c>
      <c r="C52" s="9" t="s">
        <v>1083</v>
      </c>
      <c r="D52" s="33" t="s">
        <v>1145</v>
      </c>
      <c r="E52" s="33" t="s">
        <v>63</v>
      </c>
      <c r="F52" s="214" t="s">
        <v>49</v>
      </c>
      <c r="G52" s="212">
        <v>47167412</v>
      </c>
      <c r="H52" s="10">
        <v>25503</v>
      </c>
      <c r="I52" s="30">
        <f t="shared" ca="1" si="0"/>
        <v>55</v>
      </c>
      <c r="J52" s="30" t="s">
        <v>50</v>
      </c>
      <c r="K52" s="10" t="s">
        <v>175</v>
      </c>
      <c r="L52" s="10" t="s">
        <v>127</v>
      </c>
      <c r="M52" s="11">
        <v>968995165</v>
      </c>
      <c r="N52" s="237" t="s">
        <v>1146</v>
      </c>
      <c r="O52" s="33" t="s">
        <v>1112</v>
      </c>
      <c r="P52" s="33" t="s">
        <v>1112</v>
      </c>
      <c r="Q52" s="33" t="s">
        <v>1112</v>
      </c>
      <c r="R52" s="9" t="s">
        <v>69</v>
      </c>
      <c r="S52" s="11"/>
      <c r="T52" s="10">
        <v>45505</v>
      </c>
      <c r="U52" s="10">
        <v>45447</v>
      </c>
      <c r="V52" s="10">
        <f t="shared" si="10"/>
        <v>45812</v>
      </c>
      <c r="W52" s="40">
        <f t="shared" ca="1" si="11"/>
        <v>211</v>
      </c>
      <c r="X52" s="10" t="str">
        <f t="shared" ca="1" si="2"/>
        <v>Vigente</v>
      </c>
      <c r="Y52" s="12">
        <v>1800</v>
      </c>
      <c r="Z52" s="12"/>
      <c r="AA52" s="38" t="s">
        <v>54</v>
      </c>
      <c r="AB52" s="8"/>
      <c r="AC52" s="8"/>
      <c r="AD52" s="10" t="s">
        <v>55</v>
      </c>
      <c r="AE52" s="8"/>
      <c r="AF52" s="10">
        <v>45536</v>
      </c>
      <c r="AG52" s="40" t="str">
        <f t="shared" ca="1" si="12"/>
        <v>Vencido</v>
      </c>
      <c r="AH52" s="43"/>
      <c r="AI52" s="229"/>
      <c r="AJ52" s="10"/>
      <c r="AK52" s="8"/>
      <c r="AL52" s="10"/>
    </row>
    <row r="53" spans="1:56">
      <c r="A53" s="9" t="s">
        <v>470</v>
      </c>
      <c r="B53" s="9" t="s">
        <v>471</v>
      </c>
      <c r="C53" s="9" t="s">
        <v>472</v>
      </c>
      <c r="D53" s="9" t="s">
        <v>473</v>
      </c>
      <c r="E53" s="33" t="s">
        <v>63</v>
      </c>
      <c r="F53" s="214" t="s">
        <v>49</v>
      </c>
      <c r="G53" s="212" t="s">
        <v>474</v>
      </c>
      <c r="H53" s="10">
        <v>34947</v>
      </c>
      <c r="I53" s="30">
        <f t="shared" ca="1" si="0"/>
        <v>29</v>
      </c>
      <c r="J53" s="30" t="s">
        <v>50</v>
      </c>
      <c r="K53" s="30" t="s">
        <v>51</v>
      </c>
      <c r="L53" s="11" t="s">
        <v>52</v>
      </c>
      <c r="M53" s="11">
        <v>977983997</v>
      </c>
      <c r="N53" s="33" t="s">
        <v>476</v>
      </c>
      <c r="O53" s="9" t="s">
        <v>84</v>
      </c>
      <c r="P53" s="9" t="s">
        <v>68</v>
      </c>
      <c r="Q53" s="9" t="s">
        <v>68</v>
      </c>
      <c r="R53" s="9" t="s">
        <v>24</v>
      </c>
      <c r="S53" s="11" t="s">
        <v>120</v>
      </c>
      <c r="T53" s="10">
        <v>43542</v>
      </c>
      <c r="U53" s="10">
        <v>45346</v>
      </c>
      <c r="V53" s="10">
        <f t="shared" si="10"/>
        <v>45712</v>
      </c>
      <c r="W53" s="40">
        <f t="shared" ca="1" si="11"/>
        <v>111</v>
      </c>
      <c r="X53" s="10" t="str">
        <f t="shared" ca="1" si="2"/>
        <v>Vigente</v>
      </c>
      <c r="Y53" s="12">
        <v>4000</v>
      </c>
      <c r="Z53" s="12"/>
      <c r="AA53" s="38" t="s">
        <v>54</v>
      </c>
      <c r="AB53" s="10" t="s">
        <v>100</v>
      </c>
      <c r="AC53" s="10" t="s">
        <v>101</v>
      </c>
      <c r="AD53" s="10" t="s">
        <v>88</v>
      </c>
      <c r="AE53" s="10" t="s">
        <v>148</v>
      </c>
      <c r="AF53" s="10" t="s">
        <v>219</v>
      </c>
      <c r="AG53" s="40" t="e">
        <f t="shared" ca="1" si="12"/>
        <v>#VALUE!</v>
      </c>
      <c r="AH53" s="43">
        <f ca="1">+DATEDIF(T53,TODAY(),"Y")</f>
        <v>5</v>
      </c>
      <c r="AI53" s="134" t="s">
        <v>477</v>
      </c>
      <c r="AJ53" s="10"/>
      <c r="AK53" s="10"/>
      <c r="AL53" s="10"/>
    </row>
    <row r="54" spans="1:56">
      <c r="A54" s="9" t="s">
        <v>1053</v>
      </c>
      <c r="B54" s="9" t="s">
        <v>1054</v>
      </c>
      <c r="C54" s="9" t="s">
        <v>1055</v>
      </c>
      <c r="D54" s="212" t="s">
        <v>325</v>
      </c>
      <c r="E54" s="33" t="s">
        <v>63</v>
      </c>
      <c r="F54" s="214" t="s">
        <v>49</v>
      </c>
      <c r="G54" s="212">
        <v>60971306</v>
      </c>
      <c r="H54" s="10">
        <v>35664</v>
      </c>
      <c r="I54" s="30">
        <f t="shared" ca="1" si="0"/>
        <v>27</v>
      </c>
      <c r="J54" s="30" t="s">
        <v>50</v>
      </c>
      <c r="K54" s="30" t="s">
        <v>51</v>
      </c>
      <c r="L54" s="8" t="s">
        <v>52</v>
      </c>
      <c r="M54" s="11">
        <v>986969783</v>
      </c>
      <c r="N54" s="33" t="s">
        <v>1056</v>
      </c>
      <c r="O54" s="37" t="s">
        <v>1057</v>
      </c>
      <c r="P54" s="37"/>
      <c r="Q54" s="37"/>
      <c r="R54" s="9" t="s">
        <v>24</v>
      </c>
      <c r="S54" s="11" t="s">
        <v>111</v>
      </c>
      <c r="T54" s="10">
        <v>45474</v>
      </c>
      <c r="U54" s="10">
        <v>45493</v>
      </c>
      <c r="V54" s="10">
        <f t="shared" si="10"/>
        <v>45858</v>
      </c>
      <c r="W54" s="40">
        <f t="shared" ca="1" si="11"/>
        <v>257</v>
      </c>
      <c r="X54" s="10" t="str">
        <f t="shared" ca="1" si="2"/>
        <v>Vigente</v>
      </c>
      <c r="Y54" s="12">
        <v>2000</v>
      </c>
      <c r="Z54" s="12"/>
      <c r="AA54" s="38" t="s">
        <v>54</v>
      </c>
      <c r="AB54" s="8"/>
      <c r="AC54" s="8"/>
      <c r="AD54" s="10" t="s">
        <v>55</v>
      </c>
      <c r="AE54" s="8"/>
      <c r="AF54" s="10">
        <v>45658</v>
      </c>
      <c r="AG54" s="40" t="str">
        <f t="shared" ca="1" si="12"/>
        <v>Vigente</v>
      </c>
      <c r="AH54" s="43"/>
      <c r="AI54" s="134" t="s">
        <v>1147</v>
      </c>
      <c r="AJ54" s="8"/>
      <c r="AK54" s="8"/>
      <c r="AL54" s="10"/>
    </row>
    <row r="55" spans="1:56">
      <c r="A55" s="9" t="s">
        <v>478</v>
      </c>
      <c r="B55" s="9" t="s">
        <v>479</v>
      </c>
      <c r="C55" s="9" t="s">
        <v>480</v>
      </c>
      <c r="D55" s="9" t="s">
        <v>481</v>
      </c>
      <c r="E55" s="33" t="s">
        <v>78</v>
      </c>
      <c r="F55" s="214" t="s">
        <v>79</v>
      </c>
      <c r="G55" s="212" t="s">
        <v>482</v>
      </c>
      <c r="H55" s="10">
        <v>35405</v>
      </c>
      <c r="I55" s="30">
        <f t="shared" ca="1" si="0"/>
        <v>27</v>
      </c>
      <c r="J55" s="30" t="s">
        <v>174</v>
      </c>
      <c r="K55" s="30" t="s">
        <v>51</v>
      </c>
      <c r="L55" s="11" t="s">
        <v>127</v>
      </c>
      <c r="M55" s="11">
        <v>924802029</v>
      </c>
      <c r="N55" s="33" t="s">
        <v>484</v>
      </c>
      <c r="O55" s="9" t="s">
        <v>137</v>
      </c>
      <c r="P55" s="9" t="s">
        <v>137</v>
      </c>
      <c r="Q55" s="9" t="s">
        <v>137</v>
      </c>
      <c r="R55" s="9" t="s">
        <v>24</v>
      </c>
      <c r="S55" s="11" t="s">
        <v>120</v>
      </c>
      <c r="T55" s="10">
        <v>44927</v>
      </c>
      <c r="U55" s="10">
        <v>44933</v>
      </c>
      <c r="V55" s="10">
        <f>IF(U55="RH","RH",IF(U55="Pendiente","Pendiente",EDATE(U55,24)))</f>
        <v>45664</v>
      </c>
      <c r="W55" s="40">
        <f t="shared" ca="1" si="11"/>
        <v>63</v>
      </c>
      <c r="X55" s="10" t="str">
        <f t="shared" ca="1" si="2"/>
        <v>Vigente</v>
      </c>
      <c r="Y55" s="38">
        <v>1400</v>
      </c>
      <c r="Z55" s="38"/>
      <c r="AA55" s="38" t="s">
        <v>54</v>
      </c>
      <c r="AB55" s="8" t="s">
        <v>266</v>
      </c>
      <c r="AC55" s="10" t="s">
        <v>158</v>
      </c>
      <c r="AD55" s="10" t="s">
        <v>55</v>
      </c>
      <c r="AE55" s="10" t="s">
        <v>203</v>
      </c>
      <c r="AF55" s="10">
        <v>45778</v>
      </c>
      <c r="AG55" s="40" t="str">
        <f t="shared" ca="1" si="12"/>
        <v>Vigente</v>
      </c>
      <c r="AH55" s="43">
        <f t="shared" ref="AH55:AH60" ca="1" si="13">+DATEDIF(T55,TODAY(),"Y")</f>
        <v>1</v>
      </c>
      <c r="AI55" s="134" t="s">
        <v>485</v>
      </c>
      <c r="AJ55" s="10"/>
      <c r="AK55" s="10"/>
      <c r="AL55" s="10"/>
    </row>
    <row r="56" spans="1:56">
      <c r="A56" s="9" t="s">
        <v>486</v>
      </c>
      <c r="B56" s="9" t="s">
        <v>487</v>
      </c>
      <c r="C56" s="9" t="s">
        <v>488</v>
      </c>
      <c r="D56" s="9" t="s">
        <v>489</v>
      </c>
      <c r="E56" s="33" t="s">
        <v>78</v>
      </c>
      <c r="F56" s="214" t="s">
        <v>79</v>
      </c>
      <c r="G56" s="212">
        <v>72935307</v>
      </c>
      <c r="H56" s="10">
        <v>34410</v>
      </c>
      <c r="I56" s="30">
        <f t="shared" ca="1" si="0"/>
        <v>30</v>
      </c>
      <c r="J56" s="30" t="s">
        <v>50</v>
      </c>
      <c r="K56" s="30" t="s">
        <v>51</v>
      </c>
      <c r="L56" s="11" t="s">
        <v>52</v>
      </c>
      <c r="M56" s="11">
        <v>970854171</v>
      </c>
      <c r="N56" s="33" t="s">
        <v>492</v>
      </c>
      <c r="O56" s="9" t="s">
        <v>137</v>
      </c>
      <c r="P56" s="9" t="s">
        <v>137</v>
      </c>
      <c r="Q56" s="9" t="s">
        <v>137</v>
      </c>
      <c r="R56" s="9" t="s">
        <v>24</v>
      </c>
      <c r="S56" s="11" t="s">
        <v>120</v>
      </c>
      <c r="T56" s="10">
        <v>44459</v>
      </c>
      <c r="U56" s="10">
        <v>44898</v>
      </c>
      <c r="V56" s="10">
        <f>IF(U56="RH","RH",IF(U56="Pendiente","Pendiente",EDATE(U56,24)))</f>
        <v>45629</v>
      </c>
      <c r="W56" s="40">
        <f t="shared" ca="1" si="11"/>
        <v>28</v>
      </c>
      <c r="X56" s="10" t="str">
        <f t="shared" ca="1" si="2"/>
        <v>Por Vencer</v>
      </c>
      <c r="Y56" s="38">
        <v>2000</v>
      </c>
      <c r="Z56" s="38"/>
      <c r="AA56" s="38" t="s">
        <v>54</v>
      </c>
      <c r="AB56" s="10" t="s">
        <v>138</v>
      </c>
      <c r="AC56" s="10" t="s">
        <v>493</v>
      </c>
      <c r="AD56" s="10" t="s">
        <v>55</v>
      </c>
      <c r="AE56" s="10" t="s">
        <v>148</v>
      </c>
      <c r="AF56" s="10">
        <v>45596</v>
      </c>
      <c r="AG56" s="40" t="str">
        <f t="shared" ca="1" si="12"/>
        <v>Vencido</v>
      </c>
      <c r="AH56" s="43">
        <f t="shared" ca="1" si="13"/>
        <v>3</v>
      </c>
      <c r="AI56" s="134" t="s">
        <v>494</v>
      </c>
      <c r="AJ56" s="10"/>
      <c r="AK56" s="10"/>
      <c r="AL56" s="10"/>
    </row>
    <row r="57" spans="1:56">
      <c r="A57" s="9" t="s">
        <v>495</v>
      </c>
      <c r="B57" s="9" t="s">
        <v>496</v>
      </c>
      <c r="C57" s="9" t="s">
        <v>497</v>
      </c>
      <c r="D57" s="9" t="s">
        <v>163</v>
      </c>
      <c r="E57" s="33" t="s">
        <v>63</v>
      </c>
      <c r="F57" s="214" t="s">
        <v>49</v>
      </c>
      <c r="G57" s="212" t="s">
        <v>498</v>
      </c>
      <c r="H57" s="10">
        <v>28699</v>
      </c>
      <c r="I57" s="30">
        <f t="shared" ca="1" si="0"/>
        <v>46</v>
      </c>
      <c r="J57" s="30" t="s">
        <v>50</v>
      </c>
      <c r="K57" s="30" t="s">
        <v>51</v>
      </c>
      <c r="L57" s="11" t="s">
        <v>127</v>
      </c>
      <c r="M57" s="11">
        <v>933992914</v>
      </c>
      <c r="N57" s="33" t="s">
        <v>500</v>
      </c>
      <c r="O57" s="9" t="s">
        <v>137</v>
      </c>
      <c r="P57" s="9" t="s">
        <v>137</v>
      </c>
      <c r="Q57" s="9" t="s">
        <v>137</v>
      </c>
      <c r="R57" s="9" t="s">
        <v>24</v>
      </c>
      <c r="S57" s="11" t="s">
        <v>111</v>
      </c>
      <c r="T57" s="10">
        <v>45225</v>
      </c>
      <c r="U57" s="10">
        <v>45227</v>
      </c>
      <c r="V57" s="10">
        <f>IF(U57="RH","RH",IF(U57="Pendiente","Pendiente",EDATE(U57,12)))</f>
        <v>45593</v>
      </c>
      <c r="W57" s="40">
        <f t="shared" ca="1" si="11"/>
        <v>-8</v>
      </c>
      <c r="X57" s="10" t="str">
        <f t="shared" ca="1" si="2"/>
        <v>Por Vencer</v>
      </c>
      <c r="Y57" s="12">
        <v>1600</v>
      </c>
      <c r="Z57" s="12"/>
      <c r="AA57" s="38" t="s">
        <v>54</v>
      </c>
      <c r="AB57" s="10" t="s">
        <v>284</v>
      </c>
      <c r="AC57" s="10"/>
      <c r="AD57" s="10" t="s">
        <v>55</v>
      </c>
      <c r="AE57" s="10" t="s">
        <v>72</v>
      </c>
      <c r="AF57" s="10">
        <v>45901</v>
      </c>
      <c r="AG57" s="40" t="str">
        <f t="shared" ca="1" si="12"/>
        <v>Vigente</v>
      </c>
      <c r="AH57" s="43">
        <f t="shared" ca="1" si="13"/>
        <v>1</v>
      </c>
      <c r="AI57" s="229" t="s">
        <v>501</v>
      </c>
      <c r="AJ57" s="10"/>
      <c r="AK57" s="10"/>
      <c r="AL57" s="213"/>
    </row>
    <row r="58" spans="1:56">
      <c r="A58" s="9" t="s">
        <v>502</v>
      </c>
      <c r="B58" s="9" t="s">
        <v>503</v>
      </c>
      <c r="C58" s="9" t="s">
        <v>504</v>
      </c>
      <c r="D58" s="9" t="s">
        <v>505</v>
      </c>
      <c r="E58" s="33" t="s">
        <v>78</v>
      </c>
      <c r="F58" s="214" t="s">
        <v>79</v>
      </c>
      <c r="G58" s="212" t="s">
        <v>506</v>
      </c>
      <c r="H58" s="10">
        <v>36169</v>
      </c>
      <c r="I58" s="30">
        <f t="shared" ca="1" si="0"/>
        <v>25</v>
      </c>
      <c r="J58" s="30" t="s">
        <v>174</v>
      </c>
      <c r="K58" s="30" t="s">
        <v>51</v>
      </c>
      <c r="L58" s="11" t="s">
        <v>127</v>
      </c>
      <c r="M58" s="11">
        <v>959996888</v>
      </c>
      <c r="N58" s="33" t="s">
        <v>508</v>
      </c>
      <c r="O58" s="9" t="s">
        <v>137</v>
      </c>
      <c r="P58" s="9" t="s">
        <v>137</v>
      </c>
      <c r="Q58" s="9" t="s">
        <v>137</v>
      </c>
      <c r="R58" s="9" t="s">
        <v>24</v>
      </c>
      <c r="S58" s="11" t="s">
        <v>111</v>
      </c>
      <c r="T58" s="10">
        <v>43832</v>
      </c>
      <c r="U58" s="10">
        <v>45444</v>
      </c>
      <c r="V58" s="10">
        <f>IF(U58="RH","RH",IF(U58="Pendiente","Pendiente",EDATE(U58,24)))</f>
        <v>46174</v>
      </c>
      <c r="W58" s="40">
        <f t="shared" ca="1" si="11"/>
        <v>573</v>
      </c>
      <c r="X58" s="10" t="str">
        <f t="shared" ca="1" si="2"/>
        <v>Vigente</v>
      </c>
      <c r="Y58" s="12">
        <v>1800</v>
      </c>
      <c r="Z58" s="12"/>
      <c r="AA58" s="38" t="s">
        <v>54</v>
      </c>
      <c r="AB58" s="10" t="s">
        <v>70</v>
      </c>
      <c r="AC58" s="10" t="s">
        <v>509</v>
      </c>
      <c r="AD58" s="10" t="s">
        <v>55</v>
      </c>
      <c r="AE58" s="8" t="s">
        <v>56</v>
      </c>
      <c r="AF58" s="10">
        <v>45688</v>
      </c>
      <c r="AG58" s="40" t="str">
        <f t="shared" ca="1" si="12"/>
        <v>Vigente</v>
      </c>
      <c r="AH58" s="43">
        <f t="shared" ca="1" si="13"/>
        <v>4</v>
      </c>
      <c r="AI58" s="134" t="s">
        <v>510</v>
      </c>
      <c r="AJ58" s="10"/>
      <c r="AK58" s="10"/>
      <c r="AL58" s="10"/>
    </row>
    <row r="59" spans="1:56">
      <c r="A59" s="9" t="s">
        <v>511</v>
      </c>
      <c r="B59" s="9" t="s">
        <v>512</v>
      </c>
      <c r="C59" s="9" t="s">
        <v>513</v>
      </c>
      <c r="D59" s="9" t="s">
        <v>514</v>
      </c>
      <c r="E59" s="33" t="s">
        <v>78</v>
      </c>
      <c r="F59" s="214" t="s">
        <v>79</v>
      </c>
      <c r="G59" s="212" t="s">
        <v>515</v>
      </c>
      <c r="H59" s="10">
        <v>35068</v>
      </c>
      <c r="I59" s="30">
        <f t="shared" ca="1" si="0"/>
        <v>28</v>
      </c>
      <c r="J59" s="30" t="s">
        <v>50</v>
      </c>
      <c r="K59" s="30" t="s">
        <v>51</v>
      </c>
      <c r="L59" s="11" t="s">
        <v>127</v>
      </c>
      <c r="M59" s="11">
        <v>986798682</v>
      </c>
      <c r="N59" s="33" t="s">
        <v>517</v>
      </c>
      <c r="O59" s="9" t="s">
        <v>84</v>
      </c>
      <c r="P59" s="9" t="s">
        <v>68</v>
      </c>
      <c r="Q59" s="9" t="s">
        <v>68</v>
      </c>
      <c r="R59" s="9" t="s">
        <v>24</v>
      </c>
      <c r="S59" s="11" t="s">
        <v>120</v>
      </c>
      <c r="T59" s="10">
        <v>43313</v>
      </c>
      <c r="U59" s="10">
        <v>45465</v>
      </c>
      <c r="V59" s="10">
        <f>IF(U59="RH","RH",IF(U59="Pendiente","Pendiente",EDATE(U59,24)))</f>
        <v>46195</v>
      </c>
      <c r="W59" s="40">
        <f t="shared" ca="1" si="11"/>
        <v>594</v>
      </c>
      <c r="X59" s="10" t="str">
        <f t="shared" ca="1" si="2"/>
        <v>Vigente</v>
      </c>
      <c r="Y59" s="12">
        <v>2500</v>
      </c>
      <c r="Z59" s="12"/>
      <c r="AA59" s="38" t="s">
        <v>54</v>
      </c>
      <c r="AB59" s="10" t="s">
        <v>100</v>
      </c>
      <c r="AC59" s="10" t="s">
        <v>509</v>
      </c>
      <c r="AD59" s="10" t="s">
        <v>55</v>
      </c>
      <c r="AE59" s="8" t="s">
        <v>56</v>
      </c>
      <c r="AF59" s="10">
        <v>45688</v>
      </c>
      <c r="AG59" s="40" t="str">
        <f t="shared" ca="1" si="12"/>
        <v>Vigente</v>
      </c>
      <c r="AH59" s="43">
        <f t="shared" ca="1" si="13"/>
        <v>6</v>
      </c>
      <c r="AI59" s="134" t="s">
        <v>518</v>
      </c>
      <c r="AJ59" s="10"/>
      <c r="AK59" s="10"/>
      <c r="AL59" s="10"/>
      <c r="AR59">
        <v>146</v>
      </c>
    </row>
    <row r="60" spans="1:56">
      <c r="A60" s="9" t="s">
        <v>527</v>
      </c>
      <c r="B60" s="9" t="s">
        <v>528</v>
      </c>
      <c r="C60" s="9" t="s">
        <v>529</v>
      </c>
      <c r="D60" s="9" t="s">
        <v>133</v>
      </c>
      <c r="E60" s="33" t="s">
        <v>63</v>
      </c>
      <c r="F60" s="214" t="s">
        <v>49</v>
      </c>
      <c r="G60" s="212">
        <v>70425162</v>
      </c>
      <c r="H60" s="10">
        <v>33052</v>
      </c>
      <c r="I60" s="30">
        <f t="shared" ca="1" si="0"/>
        <v>34</v>
      </c>
      <c r="J60" s="30" t="s">
        <v>50</v>
      </c>
      <c r="K60" s="30" t="s">
        <v>51</v>
      </c>
      <c r="L60" s="11" t="s">
        <v>52</v>
      </c>
      <c r="M60" s="11">
        <v>984562925</v>
      </c>
      <c r="N60" s="33" t="s">
        <v>531</v>
      </c>
      <c r="O60" s="34" t="s">
        <v>532</v>
      </c>
      <c r="P60" s="9" t="s">
        <v>68</v>
      </c>
      <c r="Q60" s="9" t="s">
        <v>68</v>
      </c>
      <c r="R60" s="9" t="s">
        <v>24</v>
      </c>
      <c r="S60" s="11" t="s">
        <v>98</v>
      </c>
      <c r="T60" s="10">
        <v>44927</v>
      </c>
      <c r="U60" s="10">
        <v>45495</v>
      </c>
      <c r="V60" s="10">
        <f>IF(U60="RH","RH",IF(U60="Pendiente","Pendiente",EDATE(U60,12)))</f>
        <v>45860</v>
      </c>
      <c r="W60" s="40">
        <f t="shared" ca="1" si="11"/>
        <v>259</v>
      </c>
      <c r="X60" s="10" t="str">
        <f t="shared" ca="1" si="2"/>
        <v>Vigente</v>
      </c>
      <c r="Y60" s="38">
        <v>1800</v>
      </c>
      <c r="Z60" s="38"/>
      <c r="AA60" s="38" t="s">
        <v>54</v>
      </c>
      <c r="AB60" s="10" t="s">
        <v>70</v>
      </c>
      <c r="AC60" s="10" t="s">
        <v>533</v>
      </c>
      <c r="AD60" s="10" t="s">
        <v>55</v>
      </c>
      <c r="AE60" s="10" t="s">
        <v>148</v>
      </c>
      <c r="AF60" s="10">
        <v>45747</v>
      </c>
      <c r="AG60" s="40" t="str">
        <f t="shared" ca="1" si="12"/>
        <v>Vigente</v>
      </c>
      <c r="AH60" s="43">
        <f t="shared" ca="1" si="13"/>
        <v>1</v>
      </c>
      <c r="AI60" s="134" t="s">
        <v>534</v>
      </c>
      <c r="AJ60" s="10"/>
      <c r="AK60" s="10"/>
      <c r="AL60" s="10"/>
      <c r="AR60">
        <v>141</v>
      </c>
    </row>
    <row r="61" spans="1:56">
      <c r="A61" s="9" t="s">
        <v>535</v>
      </c>
      <c r="B61" s="9" t="s">
        <v>536</v>
      </c>
      <c r="C61" s="9" t="s">
        <v>537</v>
      </c>
      <c r="D61" s="9" t="s">
        <v>538</v>
      </c>
      <c r="E61" s="33" t="s">
        <v>235</v>
      </c>
      <c r="F61" s="214" t="s">
        <v>235</v>
      </c>
      <c r="G61" s="212">
        <v>43976727</v>
      </c>
      <c r="H61" s="10">
        <v>31561</v>
      </c>
      <c r="I61" s="30">
        <f t="shared" ca="1" si="0"/>
        <v>38</v>
      </c>
      <c r="J61" s="30" t="s">
        <v>174</v>
      </c>
      <c r="K61" s="30" t="s">
        <v>539</v>
      </c>
      <c r="L61" s="11" t="s">
        <v>127</v>
      </c>
      <c r="M61" s="11">
        <v>922462360</v>
      </c>
      <c r="N61" s="33" t="s">
        <v>541</v>
      </c>
      <c r="O61" s="9" t="s">
        <v>329</v>
      </c>
      <c r="P61" s="9" t="s">
        <v>68</v>
      </c>
      <c r="Q61" s="9" t="s">
        <v>68</v>
      </c>
      <c r="R61" s="9" t="s">
        <v>24</v>
      </c>
      <c r="S61" s="11" t="s">
        <v>98</v>
      </c>
      <c r="T61" s="10">
        <v>44537</v>
      </c>
      <c r="U61" s="10">
        <v>44995</v>
      </c>
      <c r="V61" s="10">
        <f>IF(U61="RH","RH",IF(U61="Pendiente","Pendiente",EDATE(U61,24)))</f>
        <v>45726</v>
      </c>
      <c r="W61" s="40">
        <f t="shared" ref="W61:W98" ca="1" si="14">IF(U61="RH","RH",IF(U61="Pendiente","Pendiente",V61-TODAY()))</f>
        <v>125</v>
      </c>
      <c r="X61" s="10" t="str">
        <f t="shared" ca="1" si="2"/>
        <v>Vigente</v>
      </c>
      <c r="Y61" s="12">
        <v>2800</v>
      </c>
      <c r="Z61" s="12"/>
      <c r="AA61" s="38" t="s">
        <v>54</v>
      </c>
      <c r="AB61" s="10" t="s">
        <v>100</v>
      </c>
      <c r="AC61" s="10" t="s">
        <v>542</v>
      </c>
      <c r="AD61" s="10" t="s">
        <v>55</v>
      </c>
      <c r="AE61" s="10" t="s">
        <v>148</v>
      </c>
      <c r="AF61" s="10">
        <v>45657</v>
      </c>
      <c r="AG61" s="40" t="str">
        <f ca="1">IF(AF61-TODAY() =0,"Vencido",IF(AF61-TODAY() &lt; 0,"Vencido",IF(AF61-TODAY() &gt;30,"Vigente","Por Vencer")))</f>
        <v>Vigente</v>
      </c>
      <c r="AH61" s="43">
        <f ca="1">+DATEDIF(T61,TODAY(),"Y")</f>
        <v>2</v>
      </c>
      <c r="AI61" s="134" t="s">
        <v>543</v>
      </c>
      <c r="AJ61" s="10"/>
      <c r="AK61" s="10"/>
      <c r="AL61" s="10"/>
    </row>
    <row r="62" spans="1:56">
      <c r="A62" s="9" t="s">
        <v>555</v>
      </c>
      <c r="B62" s="9" t="s">
        <v>556</v>
      </c>
      <c r="C62" s="9" t="s">
        <v>557</v>
      </c>
      <c r="D62" s="9" t="s">
        <v>558</v>
      </c>
      <c r="E62" s="33" t="s">
        <v>78</v>
      </c>
      <c r="F62" s="214" t="s">
        <v>79</v>
      </c>
      <c r="G62" s="212">
        <v>75854391</v>
      </c>
      <c r="H62" s="10">
        <v>35891</v>
      </c>
      <c r="I62" s="30">
        <f t="shared" ca="1" si="0"/>
        <v>26</v>
      </c>
      <c r="J62" s="8" t="s">
        <v>174</v>
      </c>
      <c r="K62" s="8" t="s">
        <v>51</v>
      </c>
      <c r="L62" s="8" t="s">
        <v>127</v>
      </c>
      <c r="M62" s="8">
        <v>998534258</v>
      </c>
      <c r="N62" s="33" t="s">
        <v>561</v>
      </c>
      <c r="O62" s="37" t="s">
        <v>137</v>
      </c>
      <c r="P62" s="146" t="s">
        <v>137</v>
      </c>
      <c r="Q62" s="146" t="s">
        <v>137</v>
      </c>
      <c r="R62" s="9" t="s">
        <v>24</v>
      </c>
      <c r="S62" s="11" t="s">
        <v>111</v>
      </c>
      <c r="T62" s="10">
        <v>44743</v>
      </c>
      <c r="U62" s="10">
        <v>44807</v>
      </c>
      <c r="V62" s="10">
        <f>IF(U62="RH","RH",IF(U62="Pendiente","Pendiente",EDATE(U62,24)))</f>
        <v>45538</v>
      </c>
      <c r="W62" s="40">
        <f t="shared" ca="1" si="14"/>
        <v>-63</v>
      </c>
      <c r="X62" s="10" t="str">
        <f t="shared" ca="1" si="2"/>
        <v>Por Vencer</v>
      </c>
      <c r="Y62" s="12">
        <v>1500</v>
      </c>
      <c r="Z62" s="12"/>
      <c r="AA62" s="38" t="s">
        <v>54</v>
      </c>
      <c r="AB62" s="8" t="s">
        <v>70</v>
      </c>
      <c r="AC62" s="8" t="s">
        <v>509</v>
      </c>
      <c r="AD62" s="8" t="s">
        <v>55</v>
      </c>
      <c r="AE62" s="8" t="s">
        <v>148</v>
      </c>
      <c r="AF62" s="10">
        <v>45809</v>
      </c>
      <c r="AG62" s="8" t="str">
        <f ca="1">IF(AF62-TODAY() =0,"Vencido",IF(AF62-TODAY() &lt; 0,"Vencido",IF(AF62-TODAY() &gt;30,"Vigente","Por Vencer")))</f>
        <v>Vigente</v>
      </c>
      <c r="AH62" s="8">
        <f ca="1">+DATEDIF(T62,TODAY(),"Y")</f>
        <v>2</v>
      </c>
      <c r="AI62" s="149" t="s">
        <v>1148</v>
      </c>
      <c r="AJ62" s="10"/>
      <c r="AK62" s="8"/>
      <c r="AL62" s="10"/>
    </row>
    <row r="63" spans="1:56" s="162" customFormat="1">
      <c r="A63" s="214" t="s">
        <v>1078</v>
      </c>
      <c r="B63" s="9" t="s">
        <v>1076</v>
      </c>
      <c r="C63" s="9" t="s">
        <v>1077</v>
      </c>
      <c r="D63" s="212" t="s">
        <v>47</v>
      </c>
      <c r="E63" s="33" t="s">
        <v>63</v>
      </c>
      <c r="F63" s="214" t="s">
        <v>49</v>
      </c>
      <c r="G63" s="212">
        <v>78198590</v>
      </c>
      <c r="H63" s="10">
        <v>36597</v>
      </c>
      <c r="I63" s="30">
        <f t="shared" ca="1" si="0"/>
        <v>24</v>
      </c>
      <c r="J63" s="30" t="s">
        <v>50</v>
      </c>
      <c r="K63" s="30" t="s">
        <v>51</v>
      </c>
      <c r="L63" s="8" t="s">
        <v>52</v>
      </c>
      <c r="M63" s="11">
        <v>940242985</v>
      </c>
      <c r="N63" s="237" t="s">
        <v>1149</v>
      </c>
      <c r="O63" s="237" t="s">
        <v>619</v>
      </c>
      <c r="P63" s="237" t="s">
        <v>137</v>
      </c>
      <c r="Q63" s="237" t="s">
        <v>137</v>
      </c>
      <c r="R63" s="9" t="s">
        <v>24</v>
      </c>
      <c r="S63" s="11" t="s">
        <v>111</v>
      </c>
      <c r="T63" s="10">
        <v>45519</v>
      </c>
      <c r="U63" s="10">
        <v>45491</v>
      </c>
      <c r="V63" s="10">
        <f>IF(U63="RH","RH",IF(U63="Pendiente","Pendiente",EDATE(U63,12)))</f>
        <v>45856</v>
      </c>
      <c r="W63" s="40">
        <f t="shared" ca="1" si="14"/>
        <v>255</v>
      </c>
      <c r="X63" s="10" t="str">
        <f t="shared" ca="1" si="2"/>
        <v>Vigente</v>
      </c>
      <c r="Y63" s="12">
        <v>1700</v>
      </c>
      <c r="Z63" s="12"/>
      <c r="AA63" s="38" t="s">
        <v>54</v>
      </c>
      <c r="AB63" s="8"/>
      <c r="AC63" s="8"/>
      <c r="AD63" s="10" t="s">
        <v>55</v>
      </c>
      <c r="AE63" s="8"/>
      <c r="AF63" s="10">
        <v>45611</v>
      </c>
      <c r="AG63" s="40" t="str">
        <f ca="1">IF(AF63-TODAY() =0,"Vencido",IF(AF63-TODAY() &lt; 0,"Vencido",IF(AF63-TODAY() &gt;30,"Vigente","Por Vencer")))</f>
        <v>Por Vencer</v>
      </c>
      <c r="AH63" s="43"/>
      <c r="AI63" s="229"/>
      <c r="AJ63" s="10"/>
      <c r="AK63" s="8"/>
      <c r="AL63" s="10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</row>
    <row r="64" spans="1:56">
      <c r="A64" s="9" t="s">
        <v>563</v>
      </c>
      <c r="B64" s="9" t="s">
        <v>564</v>
      </c>
      <c r="C64" s="9" t="s">
        <v>565</v>
      </c>
      <c r="D64" s="9" t="s">
        <v>566</v>
      </c>
      <c r="E64" s="33" t="s">
        <v>567</v>
      </c>
      <c r="F64" s="214" t="s">
        <v>567</v>
      </c>
      <c r="G64" s="212" t="s">
        <v>568</v>
      </c>
      <c r="H64" s="10">
        <v>31594</v>
      </c>
      <c r="I64" s="30">
        <f t="shared" ref="I64:I79" ca="1" si="15">+DATEDIF(H64,TODAY(),"Y")</f>
        <v>38</v>
      </c>
      <c r="J64" s="8" t="s">
        <v>174</v>
      </c>
      <c r="K64" s="8" t="s">
        <v>51</v>
      </c>
      <c r="L64" s="8" t="s">
        <v>52</v>
      </c>
      <c r="M64" s="8">
        <v>920644732</v>
      </c>
      <c r="N64" s="33" t="s">
        <v>570</v>
      </c>
      <c r="O64" s="37" t="s">
        <v>571</v>
      </c>
      <c r="P64" s="146" t="s">
        <v>68</v>
      </c>
      <c r="Q64" s="146" t="s">
        <v>68</v>
      </c>
      <c r="R64" s="9" t="s">
        <v>24</v>
      </c>
      <c r="S64" s="11" t="s">
        <v>85</v>
      </c>
      <c r="T64" s="10">
        <v>45170</v>
      </c>
      <c r="U64" s="10">
        <v>45241</v>
      </c>
      <c r="V64" s="10">
        <f>IF(U64="RH","RH",IF(U64="Pendiente","Pendiente",EDATE(U64,24)))</f>
        <v>45972</v>
      </c>
      <c r="W64" s="40">
        <f t="shared" ca="1" si="14"/>
        <v>371</v>
      </c>
      <c r="X64" s="10" t="str">
        <f t="shared" ref="X64:X98" ca="1" si="16">IF(W64&lt;30,"Por Vencer",IF(W64="RH","RH",IF(W64="Pendiente","Pendiente","Vigente")))</f>
        <v>Vigente</v>
      </c>
      <c r="Y64" s="12">
        <v>1400</v>
      </c>
      <c r="Z64" s="12"/>
      <c r="AA64" s="38" t="s">
        <v>214</v>
      </c>
      <c r="AB64" s="8" t="s">
        <v>70</v>
      </c>
      <c r="AC64" s="8" t="s">
        <v>79</v>
      </c>
      <c r="AD64" s="8" t="s">
        <v>55</v>
      </c>
      <c r="AE64" s="8" t="s">
        <v>72</v>
      </c>
      <c r="AF64" s="10">
        <v>45900</v>
      </c>
      <c r="AG64" s="8" t="str">
        <f t="shared" ref="AG64:AG82" ca="1" si="17">IF(AF64-TODAY() =0,"Vencido",IF(AF64-TODAY() &lt; 0,"Vencido",IF(AF64-TODAY() &gt;30,"Vigente","Por Vencer")))</f>
        <v>Vigente</v>
      </c>
      <c r="AH64" s="43">
        <f t="shared" ref="AH64:AH75" ca="1" si="18">+DATEDIF(T64,TODAY(),"Y")</f>
        <v>1</v>
      </c>
      <c r="AI64" s="149" t="s">
        <v>572</v>
      </c>
      <c r="AJ64" s="10"/>
      <c r="AK64" s="8"/>
      <c r="AL64" s="213"/>
    </row>
    <row r="65" spans="1:38">
      <c r="A65" s="9" t="s">
        <v>573</v>
      </c>
      <c r="B65" s="9" t="s">
        <v>574</v>
      </c>
      <c r="C65" s="9" t="s">
        <v>575</v>
      </c>
      <c r="D65" s="9" t="s">
        <v>133</v>
      </c>
      <c r="E65" s="33" t="s">
        <v>63</v>
      </c>
      <c r="F65" s="214" t="s">
        <v>49</v>
      </c>
      <c r="G65" s="212">
        <v>74444960</v>
      </c>
      <c r="H65" s="10">
        <v>35563</v>
      </c>
      <c r="I65" s="30">
        <f t="shared" ca="1" si="15"/>
        <v>27</v>
      </c>
      <c r="J65" s="30" t="s">
        <v>50</v>
      </c>
      <c r="K65" s="30" t="s">
        <v>51</v>
      </c>
      <c r="L65" s="11" t="s">
        <v>52</v>
      </c>
      <c r="M65" s="11">
        <v>943044131</v>
      </c>
      <c r="N65" s="33" t="s">
        <v>578</v>
      </c>
      <c r="O65" s="9" t="s">
        <v>274</v>
      </c>
      <c r="P65" s="9" t="s">
        <v>68</v>
      </c>
      <c r="Q65" s="9" t="s">
        <v>68</v>
      </c>
      <c r="R65" s="9" t="s">
        <v>24</v>
      </c>
      <c r="S65" s="11" t="s">
        <v>85</v>
      </c>
      <c r="T65" s="10">
        <v>45208</v>
      </c>
      <c r="U65" s="10">
        <v>45205</v>
      </c>
      <c r="V65" s="10">
        <f>IF(U65="RH","RH",IF(U65="Pendiente","Pendiente",EDATE(U65,12)))</f>
        <v>45571</v>
      </c>
      <c r="W65" s="40">
        <f t="shared" ca="1" si="14"/>
        <v>-30</v>
      </c>
      <c r="X65" s="10" t="str">
        <f t="shared" ca="1" si="16"/>
        <v>Por Vencer</v>
      </c>
      <c r="Y65" s="12">
        <v>1800</v>
      </c>
      <c r="Z65" s="12"/>
      <c r="AA65" s="38" t="s">
        <v>54</v>
      </c>
      <c r="AB65" s="10" t="s">
        <v>138</v>
      </c>
      <c r="AC65" s="10" t="s">
        <v>139</v>
      </c>
      <c r="AD65" s="10" t="s">
        <v>55</v>
      </c>
      <c r="AE65" s="10" t="s">
        <v>148</v>
      </c>
      <c r="AF65" s="10">
        <v>45879</v>
      </c>
      <c r="AG65" s="40" t="str">
        <f t="shared" ca="1" si="17"/>
        <v>Vigente</v>
      </c>
      <c r="AH65" s="43">
        <f t="shared" ca="1" si="18"/>
        <v>1</v>
      </c>
      <c r="AI65" s="134" t="s">
        <v>579</v>
      </c>
      <c r="AJ65" s="10"/>
      <c r="AK65" s="10"/>
      <c r="AL65" s="213"/>
    </row>
    <row r="66" spans="1:38">
      <c r="A66" s="9" t="s">
        <v>580</v>
      </c>
      <c r="B66" s="9" t="s">
        <v>581</v>
      </c>
      <c r="C66" s="9" t="s">
        <v>582</v>
      </c>
      <c r="D66" s="9" t="s">
        <v>583</v>
      </c>
      <c r="E66" s="33" t="s">
        <v>225</v>
      </c>
      <c r="F66" s="214" t="s">
        <v>225</v>
      </c>
      <c r="G66" s="212">
        <v>3626584</v>
      </c>
      <c r="H66" s="10">
        <v>33955</v>
      </c>
      <c r="I66" s="30">
        <f t="shared" ca="1" si="15"/>
        <v>31</v>
      </c>
      <c r="J66" s="30" t="s">
        <v>174</v>
      </c>
      <c r="K66" s="30" t="s">
        <v>51</v>
      </c>
      <c r="L66" s="11" t="s">
        <v>52</v>
      </c>
      <c r="M66" s="11">
        <v>972134610</v>
      </c>
      <c r="N66" s="33" t="s">
        <v>585</v>
      </c>
      <c r="O66" s="9" t="s">
        <v>84</v>
      </c>
      <c r="P66" s="9" t="s">
        <v>68</v>
      </c>
      <c r="Q66" s="9" t="s">
        <v>68</v>
      </c>
      <c r="R66" s="9" t="s">
        <v>24</v>
      </c>
      <c r="S66" s="11" t="s">
        <v>111</v>
      </c>
      <c r="T66" s="10">
        <v>43832</v>
      </c>
      <c r="U66" s="10">
        <v>45486</v>
      </c>
      <c r="V66" s="10">
        <f>IF(U66="RH","RH",IF(U66="Pendiente","Pendiente",EDATE(U66,24)))</f>
        <v>46216</v>
      </c>
      <c r="W66" s="40">
        <f t="shared" ca="1" si="14"/>
        <v>615</v>
      </c>
      <c r="X66" s="10" t="str">
        <f t="shared" ca="1" si="16"/>
        <v>Vigente</v>
      </c>
      <c r="Y66" s="38">
        <v>2100</v>
      </c>
      <c r="Z66" s="38"/>
      <c r="AA66" s="38" t="s">
        <v>54</v>
      </c>
      <c r="AB66" s="10" t="s">
        <v>100</v>
      </c>
      <c r="AC66" s="10" t="s">
        <v>586</v>
      </c>
      <c r="AD66" s="10" t="s">
        <v>55</v>
      </c>
      <c r="AE66" s="10" t="s">
        <v>148</v>
      </c>
      <c r="AF66" s="10">
        <v>45900</v>
      </c>
      <c r="AG66" s="40" t="str">
        <f t="shared" ca="1" si="17"/>
        <v>Vigente</v>
      </c>
      <c r="AH66" s="43">
        <f t="shared" ca="1" si="18"/>
        <v>4</v>
      </c>
      <c r="AI66" s="135" t="s">
        <v>587</v>
      </c>
      <c r="AJ66" s="10"/>
      <c r="AK66" s="10"/>
      <c r="AL66" s="10"/>
    </row>
    <row r="67" spans="1:38">
      <c r="A67" s="9" t="s">
        <v>588</v>
      </c>
      <c r="B67" s="9" t="s">
        <v>589</v>
      </c>
      <c r="C67" s="9" t="s">
        <v>590</v>
      </c>
      <c r="D67" s="9" t="s">
        <v>591</v>
      </c>
      <c r="E67" s="33" t="s">
        <v>235</v>
      </c>
      <c r="F67" s="214" t="s">
        <v>235</v>
      </c>
      <c r="G67" s="212">
        <v>75001279</v>
      </c>
      <c r="H67" s="10">
        <v>36448</v>
      </c>
      <c r="I67" s="30">
        <f t="shared" ca="1" si="15"/>
        <v>25</v>
      </c>
      <c r="J67" s="30" t="s">
        <v>174</v>
      </c>
      <c r="K67" s="30" t="s">
        <v>51</v>
      </c>
      <c r="L67" s="11" t="s">
        <v>52</v>
      </c>
      <c r="M67" s="11">
        <v>923516761</v>
      </c>
      <c r="N67" s="33" t="s">
        <v>594</v>
      </c>
      <c r="O67" s="9" t="s">
        <v>595</v>
      </c>
      <c r="P67" s="33" t="s">
        <v>68</v>
      </c>
      <c r="Q67" s="9" t="s">
        <v>68</v>
      </c>
      <c r="R67" s="9" t="s">
        <v>24</v>
      </c>
      <c r="S67" s="11" t="s">
        <v>111</v>
      </c>
      <c r="T67" s="10">
        <v>45481</v>
      </c>
      <c r="U67" s="10">
        <v>45346</v>
      </c>
      <c r="V67" s="10">
        <f>IF(U67="RH","RH",IF(U67="Pendiente","Pendiente",EDATE(U67,24)))</f>
        <v>46077</v>
      </c>
      <c r="W67" s="40">
        <f t="shared" ca="1" si="14"/>
        <v>476</v>
      </c>
      <c r="X67" s="10" t="str">
        <f t="shared" ca="1" si="16"/>
        <v>Vigente</v>
      </c>
      <c r="Y67" s="12">
        <v>1500</v>
      </c>
      <c r="Z67" s="12"/>
      <c r="AA67" s="38" t="s">
        <v>54</v>
      </c>
      <c r="AB67" s="10" t="s">
        <v>70</v>
      </c>
      <c r="AC67" s="10" t="s">
        <v>542</v>
      </c>
      <c r="AD67" s="10" t="s">
        <v>55</v>
      </c>
      <c r="AE67" s="10" t="s">
        <v>56</v>
      </c>
      <c r="AF67" s="10">
        <v>45846</v>
      </c>
      <c r="AG67" s="40" t="str">
        <f t="shared" ca="1" si="17"/>
        <v>Vigente</v>
      </c>
      <c r="AH67" s="43">
        <f t="shared" ca="1" si="18"/>
        <v>0</v>
      </c>
      <c r="AI67" s="134" t="s">
        <v>596</v>
      </c>
      <c r="AJ67" s="10"/>
      <c r="AK67" s="10"/>
      <c r="AL67" s="10"/>
    </row>
    <row r="68" spans="1:38">
      <c r="A68" s="9" t="s">
        <v>597</v>
      </c>
      <c r="B68" s="9" t="s">
        <v>598</v>
      </c>
      <c r="C68" s="9" t="s">
        <v>599</v>
      </c>
      <c r="D68" s="9" t="s">
        <v>600</v>
      </c>
      <c r="E68" s="33" t="s">
        <v>48</v>
      </c>
      <c r="F68" s="214" t="s">
        <v>49</v>
      </c>
      <c r="G68" s="212">
        <v>72217547</v>
      </c>
      <c r="H68" s="10">
        <v>33923</v>
      </c>
      <c r="I68" s="30">
        <f t="shared" ca="1" si="15"/>
        <v>31</v>
      </c>
      <c r="J68" s="8" t="s">
        <v>50</v>
      </c>
      <c r="K68" s="8" t="s">
        <v>51</v>
      </c>
      <c r="L68" s="8" t="s">
        <v>52</v>
      </c>
      <c r="M68" s="11">
        <v>974772431</v>
      </c>
      <c r="N68" s="33" t="s">
        <v>602</v>
      </c>
      <c r="O68" s="37" t="s">
        <v>603</v>
      </c>
      <c r="P68" s="146" t="s">
        <v>68</v>
      </c>
      <c r="Q68" s="146" t="s">
        <v>68</v>
      </c>
      <c r="R68" s="146" t="s">
        <v>24</v>
      </c>
      <c r="S68" s="8" t="s">
        <v>85</v>
      </c>
      <c r="T68" s="10">
        <v>45383</v>
      </c>
      <c r="U68" s="10">
        <v>45395</v>
      </c>
      <c r="V68" s="10">
        <f>IF(U68="RH","RH",IF(U68="Pendiente","Pendiente",EDATE(U68,24)))</f>
        <v>46125</v>
      </c>
      <c r="W68" s="40">
        <f t="shared" ca="1" si="14"/>
        <v>524</v>
      </c>
      <c r="X68" s="10" t="str">
        <f t="shared" ca="1" si="16"/>
        <v>Vigente</v>
      </c>
      <c r="Y68" s="12">
        <v>3000</v>
      </c>
      <c r="Z68" s="12"/>
      <c r="AA68" s="38" t="s">
        <v>54</v>
      </c>
      <c r="AB68" s="8" t="s">
        <v>604</v>
      </c>
      <c r="AC68" s="8" t="s">
        <v>186</v>
      </c>
      <c r="AD68" s="10" t="s">
        <v>55</v>
      </c>
      <c r="AE68" s="8" t="s">
        <v>56</v>
      </c>
      <c r="AF68" s="10">
        <v>45748</v>
      </c>
      <c r="AG68" s="40" t="str">
        <f t="shared" ca="1" si="17"/>
        <v>Vigente</v>
      </c>
      <c r="AH68" s="43">
        <f t="shared" ca="1" si="18"/>
        <v>0</v>
      </c>
      <c r="AI68" s="134" t="s">
        <v>605</v>
      </c>
      <c r="AJ68" s="10"/>
      <c r="AK68" s="10"/>
      <c r="AL68" s="10"/>
    </row>
    <row r="69" spans="1:38">
      <c r="A69" s="9" t="s">
        <v>606</v>
      </c>
      <c r="B69" s="9" t="s">
        <v>607</v>
      </c>
      <c r="C69" s="9" t="s">
        <v>608</v>
      </c>
      <c r="D69" s="9" t="s">
        <v>609</v>
      </c>
      <c r="E69" s="33" t="s">
        <v>63</v>
      </c>
      <c r="F69" s="214" t="s">
        <v>49</v>
      </c>
      <c r="G69" s="212" t="s">
        <v>610</v>
      </c>
      <c r="H69" s="10">
        <v>32151</v>
      </c>
      <c r="I69" s="30">
        <f t="shared" ca="1" si="15"/>
        <v>36</v>
      </c>
      <c r="J69" s="30" t="s">
        <v>50</v>
      </c>
      <c r="K69" s="30" t="s">
        <v>51</v>
      </c>
      <c r="L69" s="11" t="s">
        <v>127</v>
      </c>
      <c r="M69" s="11">
        <v>910729152</v>
      </c>
      <c r="N69" s="33" t="s">
        <v>612</v>
      </c>
      <c r="O69" s="9" t="s">
        <v>67</v>
      </c>
      <c r="P69" s="9" t="s">
        <v>68</v>
      </c>
      <c r="Q69" s="9" t="s">
        <v>68</v>
      </c>
      <c r="R69" s="9" t="s">
        <v>24</v>
      </c>
      <c r="S69" s="11" t="s">
        <v>111</v>
      </c>
      <c r="T69" s="10">
        <v>45286</v>
      </c>
      <c r="U69" s="10">
        <v>45280</v>
      </c>
      <c r="V69" s="10">
        <f>IF(U69="RH","RH",IF(U69="Pendiente","Pendiente",EDATE(U69,12)))</f>
        <v>45646</v>
      </c>
      <c r="W69" s="40">
        <f t="shared" ca="1" si="14"/>
        <v>45</v>
      </c>
      <c r="X69" s="10" t="str">
        <f t="shared" ca="1" si="16"/>
        <v>Vigente</v>
      </c>
      <c r="Y69" s="38">
        <v>2300</v>
      </c>
      <c r="Z69" s="38"/>
      <c r="AA69" s="38" t="s">
        <v>54</v>
      </c>
      <c r="AB69" s="10" t="s">
        <v>100</v>
      </c>
      <c r="AC69" s="10" t="s">
        <v>613</v>
      </c>
      <c r="AD69" s="10" t="s">
        <v>55</v>
      </c>
      <c r="AE69" s="10" t="s">
        <v>148</v>
      </c>
      <c r="AF69" s="10">
        <v>45592</v>
      </c>
      <c r="AG69" s="40" t="str">
        <f t="shared" ca="1" si="17"/>
        <v>Vencido</v>
      </c>
      <c r="AH69" s="43">
        <f t="shared" ca="1" si="18"/>
        <v>0</v>
      </c>
      <c r="AI69" s="134" t="s">
        <v>614</v>
      </c>
      <c r="AJ69" s="10"/>
      <c r="AK69" s="10"/>
      <c r="AL69" s="10"/>
    </row>
    <row r="70" spans="1:38">
      <c r="A70" s="9" t="s">
        <v>615</v>
      </c>
      <c r="B70" s="9" t="s">
        <v>616</v>
      </c>
      <c r="C70" s="9" t="s">
        <v>425</v>
      </c>
      <c r="D70" s="9" t="s">
        <v>133</v>
      </c>
      <c r="E70" s="33" t="s">
        <v>63</v>
      </c>
      <c r="F70" s="214" t="s">
        <v>49</v>
      </c>
      <c r="G70" s="212">
        <v>74704646</v>
      </c>
      <c r="H70" s="10">
        <v>35235</v>
      </c>
      <c r="I70" s="30">
        <f t="shared" ca="1" si="15"/>
        <v>28</v>
      </c>
      <c r="J70" s="30" t="s">
        <v>50</v>
      </c>
      <c r="K70" s="30" t="s">
        <v>51</v>
      </c>
      <c r="L70" s="11" t="s">
        <v>52</v>
      </c>
      <c r="M70" s="11">
        <v>924079527</v>
      </c>
      <c r="N70" s="33" t="s">
        <v>618</v>
      </c>
      <c r="O70" s="9" t="s">
        <v>619</v>
      </c>
      <c r="P70" s="9" t="s">
        <v>137</v>
      </c>
      <c r="Q70" s="9" t="s">
        <v>137</v>
      </c>
      <c r="R70" s="9" t="s">
        <v>24</v>
      </c>
      <c r="S70" s="11" t="s">
        <v>120</v>
      </c>
      <c r="T70" s="10">
        <v>43709</v>
      </c>
      <c r="U70" s="10">
        <v>45203</v>
      </c>
      <c r="V70" s="10">
        <f>IF(U70="RH","RH",IF(U70="Pendiente","Pendiente",EDATE(U70,12)))</f>
        <v>45569</v>
      </c>
      <c r="W70" s="40">
        <f t="shared" ca="1" si="14"/>
        <v>-32</v>
      </c>
      <c r="X70" s="10" t="str">
        <f t="shared" ca="1" si="16"/>
        <v>Por Vencer</v>
      </c>
      <c r="Y70" s="38">
        <v>1900</v>
      </c>
      <c r="Z70" s="38"/>
      <c r="AA70" s="38" t="s">
        <v>54</v>
      </c>
      <c r="AB70" s="10" t="s">
        <v>138</v>
      </c>
      <c r="AC70" s="10" t="s">
        <v>139</v>
      </c>
      <c r="AD70" s="10" t="s">
        <v>55</v>
      </c>
      <c r="AE70" s="10" t="s">
        <v>148</v>
      </c>
      <c r="AF70" s="10">
        <v>45747</v>
      </c>
      <c r="AG70" s="40" t="str">
        <f t="shared" ca="1" si="17"/>
        <v>Vigente</v>
      </c>
      <c r="AH70" s="43">
        <f t="shared" ca="1" si="18"/>
        <v>5</v>
      </c>
      <c r="AI70" s="134" t="s">
        <v>620</v>
      </c>
      <c r="AJ70" s="10"/>
      <c r="AK70" s="10"/>
      <c r="AL70" s="10"/>
    </row>
    <row r="71" spans="1:38">
      <c r="A71" s="9" t="s">
        <v>621</v>
      </c>
      <c r="B71" s="9" t="s">
        <v>622</v>
      </c>
      <c r="C71" s="9" t="s">
        <v>623</v>
      </c>
      <c r="D71" s="9" t="s">
        <v>254</v>
      </c>
      <c r="E71" s="33" t="s">
        <v>63</v>
      </c>
      <c r="F71" s="214" t="s">
        <v>49</v>
      </c>
      <c r="G71" s="212">
        <v>45932883</v>
      </c>
      <c r="H71" s="10">
        <v>32745</v>
      </c>
      <c r="I71" s="30">
        <f t="shared" ca="1" si="15"/>
        <v>35</v>
      </c>
      <c r="J71" s="30" t="s">
        <v>174</v>
      </c>
      <c r="K71" s="30" t="s">
        <v>51</v>
      </c>
      <c r="L71" s="11" t="s">
        <v>127</v>
      </c>
      <c r="M71" s="11">
        <v>918914121</v>
      </c>
      <c r="N71" s="33" t="s">
        <v>625</v>
      </c>
      <c r="O71" s="9" t="s">
        <v>137</v>
      </c>
      <c r="P71" s="9" t="s">
        <v>137</v>
      </c>
      <c r="Q71" s="9" t="s">
        <v>137</v>
      </c>
      <c r="R71" s="9" t="s">
        <v>24</v>
      </c>
      <c r="S71" s="11" t="s">
        <v>120</v>
      </c>
      <c r="T71" s="10">
        <v>43647</v>
      </c>
      <c r="U71" s="10">
        <v>44888</v>
      </c>
      <c r="V71" s="10">
        <f>IF(U71="RH","RH",IF(U71="Pendiente","Pendiente",EDATE(U71,24)))</f>
        <v>45619</v>
      </c>
      <c r="W71" s="40">
        <f t="shared" ca="1" si="14"/>
        <v>18</v>
      </c>
      <c r="X71" s="10" t="str">
        <f t="shared" ca="1" si="16"/>
        <v>Por Vencer</v>
      </c>
      <c r="Y71" s="12">
        <v>2000</v>
      </c>
      <c r="Z71" s="12"/>
      <c r="AA71" s="38" t="s">
        <v>54</v>
      </c>
      <c r="AB71" s="10" t="s">
        <v>70</v>
      </c>
      <c r="AC71" s="10" t="s">
        <v>356</v>
      </c>
      <c r="AD71" s="10" t="s">
        <v>55</v>
      </c>
      <c r="AE71" s="10" t="s">
        <v>148</v>
      </c>
      <c r="AF71" s="10">
        <v>45717</v>
      </c>
      <c r="AG71" s="40" t="str">
        <f t="shared" ca="1" si="17"/>
        <v>Vigente</v>
      </c>
      <c r="AH71" s="43">
        <f t="shared" ca="1" si="18"/>
        <v>5</v>
      </c>
      <c r="AI71" s="134" t="s">
        <v>626</v>
      </c>
      <c r="AJ71" s="10"/>
      <c r="AK71" s="10"/>
      <c r="AL71" s="10"/>
    </row>
    <row r="72" spans="1:38">
      <c r="A72" s="9" t="s">
        <v>627</v>
      </c>
      <c r="B72" s="9" t="s">
        <v>628</v>
      </c>
      <c r="C72" s="9" t="s">
        <v>629</v>
      </c>
      <c r="D72" s="9" t="s">
        <v>630</v>
      </c>
      <c r="E72" s="33" t="s">
        <v>78</v>
      </c>
      <c r="F72" s="214" t="s">
        <v>79</v>
      </c>
      <c r="G72" s="212" t="s">
        <v>631</v>
      </c>
      <c r="H72" s="10">
        <v>23042</v>
      </c>
      <c r="I72" s="30">
        <f t="shared" ca="1" si="15"/>
        <v>61</v>
      </c>
      <c r="J72" s="30" t="s">
        <v>50</v>
      </c>
      <c r="K72" s="30" t="s">
        <v>165</v>
      </c>
      <c r="L72" s="11" t="s">
        <v>52</v>
      </c>
      <c r="M72" s="11">
        <v>929005101</v>
      </c>
      <c r="N72" s="33" t="s">
        <v>633</v>
      </c>
      <c r="O72" s="9" t="s">
        <v>137</v>
      </c>
      <c r="P72" s="9" t="s">
        <v>137</v>
      </c>
      <c r="Q72" s="9" t="s">
        <v>137</v>
      </c>
      <c r="R72" s="9" t="s">
        <v>69</v>
      </c>
      <c r="S72" s="11" t="s">
        <v>69</v>
      </c>
      <c r="T72" s="10">
        <v>45306</v>
      </c>
      <c r="U72" s="10">
        <v>45371</v>
      </c>
      <c r="V72" s="10">
        <f>IF(U72="RH","RH",IF(U72="Pendiente","Pendiente",EDATE(U72,24)))</f>
        <v>46101</v>
      </c>
      <c r="W72" s="40">
        <f t="shared" ca="1" si="14"/>
        <v>500</v>
      </c>
      <c r="X72" s="10" t="str">
        <f t="shared" ca="1" si="16"/>
        <v>Vigente</v>
      </c>
      <c r="Y72" s="12">
        <v>1200</v>
      </c>
      <c r="Z72" s="12"/>
      <c r="AA72" s="38" t="s">
        <v>54</v>
      </c>
      <c r="AB72" s="10" t="s">
        <v>284</v>
      </c>
      <c r="AC72" s="10"/>
      <c r="AD72" s="10" t="s">
        <v>55</v>
      </c>
      <c r="AE72" s="10" t="s">
        <v>72</v>
      </c>
      <c r="AF72" s="10">
        <v>45824</v>
      </c>
      <c r="AG72" s="40" t="str">
        <f t="shared" ca="1" si="17"/>
        <v>Vigente</v>
      </c>
      <c r="AH72" s="43">
        <f t="shared" ca="1" si="18"/>
        <v>0</v>
      </c>
      <c r="AI72" s="229" t="s">
        <v>634</v>
      </c>
      <c r="AJ72" s="10"/>
      <c r="AK72" s="10"/>
      <c r="AL72" s="10"/>
    </row>
    <row r="73" spans="1:38">
      <c r="A73" s="9" t="s">
        <v>635</v>
      </c>
      <c r="B73" s="9" t="s">
        <v>636</v>
      </c>
      <c r="C73" s="9" t="s">
        <v>637</v>
      </c>
      <c r="D73" s="9" t="s">
        <v>62</v>
      </c>
      <c r="E73" s="33" t="s">
        <v>63</v>
      </c>
      <c r="F73" s="214" t="s">
        <v>49</v>
      </c>
      <c r="G73" s="212" t="s">
        <v>638</v>
      </c>
      <c r="H73" s="10">
        <v>33969</v>
      </c>
      <c r="I73" s="30">
        <f t="shared" ca="1" si="15"/>
        <v>31</v>
      </c>
      <c r="J73" s="30" t="s">
        <v>50</v>
      </c>
      <c r="K73" s="30" t="s">
        <v>51</v>
      </c>
      <c r="L73" s="11" t="s">
        <v>52</v>
      </c>
      <c r="M73" s="11">
        <v>998117488</v>
      </c>
      <c r="N73" s="33" t="s">
        <v>640</v>
      </c>
      <c r="O73" s="9" t="s">
        <v>137</v>
      </c>
      <c r="P73" s="9" t="s">
        <v>137</v>
      </c>
      <c r="Q73" s="9" t="s">
        <v>137</v>
      </c>
      <c r="R73" s="9" t="s">
        <v>24</v>
      </c>
      <c r="S73" s="11" t="s">
        <v>111</v>
      </c>
      <c r="T73" s="10">
        <v>44991</v>
      </c>
      <c r="U73" s="10">
        <v>45353</v>
      </c>
      <c r="V73" s="10">
        <f>IF(U73="RH","RH",IF(U73="Pendiente","Pendiente",EDATE(U73,12)))</f>
        <v>45718</v>
      </c>
      <c r="W73" s="40">
        <f t="shared" ca="1" si="14"/>
        <v>117</v>
      </c>
      <c r="X73" s="10" t="str">
        <f t="shared" ca="1" si="16"/>
        <v>Vigente</v>
      </c>
      <c r="Y73" s="38">
        <v>1400</v>
      </c>
      <c r="Z73" s="38"/>
      <c r="AA73" s="38" t="s">
        <v>54</v>
      </c>
      <c r="AB73" s="10" t="s">
        <v>138</v>
      </c>
      <c r="AC73" s="10" t="s">
        <v>372</v>
      </c>
      <c r="AD73" s="10" t="s">
        <v>55</v>
      </c>
      <c r="AE73" s="10" t="s">
        <v>148</v>
      </c>
      <c r="AF73" s="10">
        <v>45906</v>
      </c>
      <c r="AG73" s="40" t="str">
        <f t="shared" ca="1" si="17"/>
        <v>Vigente</v>
      </c>
      <c r="AH73" s="43">
        <f t="shared" ca="1" si="18"/>
        <v>1</v>
      </c>
      <c r="AI73" s="134" t="s">
        <v>641</v>
      </c>
      <c r="AJ73" s="10"/>
      <c r="AK73" s="10"/>
      <c r="AL73" s="213"/>
    </row>
    <row r="74" spans="1:38">
      <c r="A74" s="9" t="s">
        <v>642</v>
      </c>
      <c r="B74" s="9" t="s">
        <v>643</v>
      </c>
      <c r="C74" s="9" t="s">
        <v>644</v>
      </c>
      <c r="D74" s="9" t="s">
        <v>558</v>
      </c>
      <c r="E74" s="33" t="s">
        <v>78</v>
      </c>
      <c r="F74" s="214" t="s">
        <v>79</v>
      </c>
      <c r="G74" s="212" t="s">
        <v>645</v>
      </c>
      <c r="H74" s="10">
        <v>37490</v>
      </c>
      <c r="I74" s="30">
        <f t="shared" ca="1" si="15"/>
        <v>22</v>
      </c>
      <c r="J74" s="30" t="s">
        <v>174</v>
      </c>
      <c r="K74" s="30" t="s">
        <v>51</v>
      </c>
      <c r="L74" s="11" t="s">
        <v>52</v>
      </c>
      <c r="M74" s="11">
        <v>949204327</v>
      </c>
      <c r="N74" s="33" t="s">
        <v>647</v>
      </c>
      <c r="O74" s="9" t="s">
        <v>137</v>
      </c>
      <c r="P74" s="9" t="s">
        <v>137</v>
      </c>
      <c r="Q74" s="9" t="s">
        <v>137</v>
      </c>
      <c r="R74" s="9" t="s">
        <v>24</v>
      </c>
      <c r="S74" s="11" t="s">
        <v>111</v>
      </c>
      <c r="T74" s="10">
        <v>45108</v>
      </c>
      <c r="U74" s="10">
        <v>45143</v>
      </c>
      <c r="V74" s="10">
        <f>IF(U74="RH","RH",IF(U74="Pendiente","Pendiente",EDATE(U74,24)))</f>
        <v>45874</v>
      </c>
      <c r="W74" s="40">
        <f t="shared" ca="1" si="14"/>
        <v>273</v>
      </c>
      <c r="X74" s="10" t="str">
        <f t="shared" ca="1" si="16"/>
        <v>Vigente</v>
      </c>
      <c r="Y74" s="12">
        <v>1350</v>
      </c>
      <c r="Z74" s="12"/>
      <c r="AA74" s="38" t="s">
        <v>54</v>
      </c>
      <c r="AB74" s="10" t="s">
        <v>70</v>
      </c>
      <c r="AC74" s="10" t="s">
        <v>509</v>
      </c>
      <c r="AD74" s="10" t="s">
        <v>55</v>
      </c>
      <c r="AE74" s="10" t="s">
        <v>148</v>
      </c>
      <c r="AF74" s="10">
        <v>45688</v>
      </c>
      <c r="AG74" s="40" t="str">
        <f t="shared" ca="1" si="17"/>
        <v>Vigente</v>
      </c>
      <c r="AH74" s="43">
        <f t="shared" ca="1" si="18"/>
        <v>1</v>
      </c>
      <c r="AI74" s="134" t="s">
        <v>648</v>
      </c>
      <c r="AJ74" s="10"/>
      <c r="AK74" s="10"/>
      <c r="AL74" s="10"/>
    </row>
    <row r="75" spans="1:38">
      <c r="A75" s="9" t="s">
        <v>649</v>
      </c>
      <c r="B75" s="9" t="s">
        <v>650</v>
      </c>
      <c r="C75" s="9" t="s">
        <v>651</v>
      </c>
      <c r="D75" s="9" t="s">
        <v>144</v>
      </c>
      <c r="E75" s="33" t="s">
        <v>63</v>
      </c>
      <c r="F75" s="214" t="s">
        <v>106</v>
      </c>
      <c r="G75" s="212">
        <v>48147593</v>
      </c>
      <c r="H75" s="10">
        <v>34224</v>
      </c>
      <c r="I75" s="30">
        <f t="shared" ca="1" si="15"/>
        <v>31</v>
      </c>
      <c r="J75" s="30" t="s">
        <v>50</v>
      </c>
      <c r="K75" s="30" t="s">
        <v>51</v>
      </c>
      <c r="L75" s="11" t="s">
        <v>52</v>
      </c>
      <c r="M75" s="11">
        <v>922594367</v>
      </c>
      <c r="N75" s="33" t="s">
        <v>654</v>
      </c>
      <c r="O75" s="9" t="s">
        <v>655</v>
      </c>
      <c r="P75" s="9" t="s">
        <v>656</v>
      </c>
      <c r="Q75" s="9" t="s">
        <v>657</v>
      </c>
      <c r="R75" s="9" t="s">
        <v>24</v>
      </c>
      <c r="S75" s="11" t="s">
        <v>85</v>
      </c>
      <c r="T75" s="10">
        <v>45139</v>
      </c>
      <c r="U75" s="10">
        <v>45199</v>
      </c>
      <c r="V75" s="10">
        <f>IF(U75="RH","RH",IF(U75="Pendiente","Pendiente",EDATE(U75,24)))</f>
        <v>45930</v>
      </c>
      <c r="W75" s="40">
        <f t="shared" ca="1" si="14"/>
        <v>329</v>
      </c>
      <c r="X75" s="10" t="str">
        <f t="shared" ca="1" si="16"/>
        <v>Vigente</v>
      </c>
      <c r="Y75" s="38">
        <v>1500</v>
      </c>
      <c r="Z75" s="38"/>
      <c r="AA75" s="38" t="s">
        <v>99</v>
      </c>
      <c r="AB75" s="10" t="s">
        <v>100</v>
      </c>
      <c r="AC75" s="10" t="s">
        <v>658</v>
      </c>
      <c r="AD75" s="10" t="s">
        <v>55</v>
      </c>
      <c r="AE75" s="10" t="s">
        <v>148</v>
      </c>
      <c r="AF75" s="10">
        <v>45687</v>
      </c>
      <c r="AG75" s="40" t="str">
        <f t="shared" ca="1" si="17"/>
        <v>Vigente</v>
      </c>
      <c r="AH75" s="43">
        <f t="shared" ca="1" si="18"/>
        <v>1</v>
      </c>
      <c r="AI75" s="135" t="s">
        <v>659</v>
      </c>
      <c r="AJ75" s="8"/>
      <c r="AK75" s="8"/>
      <c r="AL75" s="10"/>
    </row>
    <row r="76" spans="1:38">
      <c r="A76" s="214" t="s">
        <v>1099</v>
      </c>
      <c r="B76" s="9" t="s">
        <v>1091</v>
      </c>
      <c r="C76" s="9" t="s">
        <v>1092</v>
      </c>
      <c r="D76" s="212" t="s">
        <v>1150</v>
      </c>
      <c r="E76" s="33" t="s">
        <v>63</v>
      </c>
      <c r="F76" s="214" t="s">
        <v>49</v>
      </c>
      <c r="G76" s="212">
        <v>72566924</v>
      </c>
      <c r="H76" s="10">
        <v>34362</v>
      </c>
      <c r="I76" s="30">
        <f t="shared" ca="1" si="15"/>
        <v>30</v>
      </c>
      <c r="J76" s="30" t="s">
        <v>50</v>
      </c>
      <c r="K76" s="30" t="s">
        <v>51</v>
      </c>
      <c r="L76" s="10" t="s">
        <v>52</v>
      </c>
      <c r="M76" s="11">
        <v>940242535</v>
      </c>
      <c r="N76" s="237" t="s">
        <v>1151</v>
      </c>
      <c r="O76" s="237" t="s">
        <v>1143</v>
      </c>
      <c r="P76" s="33" t="s">
        <v>68</v>
      </c>
      <c r="Q76" s="33" t="s">
        <v>68</v>
      </c>
      <c r="R76" s="9" t="s">
        <v>24</v>
      </c>
      <c r="S76" s="8" t="s">
        <v>85</v>
      </c>
      <c r="T76" s="10">
        <v>45509</v>
      </c>
      <c r="U76" s="10">
        <v>45514</v>
      </c>
      <c r="V76" s="10">
        <f>IF(U76="RH","RH",IF(U76="Pendiente","Pendiente",EDATE(U76,12)))</f>
        <v>45879</v>
      </c>
      <c r="W76" s="40">
        <f t="shared" ca="1" si="14"/>
        <v>278</v>
      </c>
      <c r="X76" s="10" t="str">
        <f t="shared" ca="1" si="16"/>
        <v>Vigente</v>
      </c>
      <c r="Y76" s="12">
        <v>4000</v>
      </c>
      <c r="Z76" s="12">
        <v>1000</v>
      </c>
      <c r="AA76" s="38" t="s">
        <v>54</v>
      </c>
      <c r="AB76" s="8"/>
      <c r="AC76" s="8"/>
      <c r="AD76" s="10" t="s">
        <v>55</v>
      </c>
      <c r="AE76" s="8"/>
      <c r="AF76" s="10">
        <v>45601</v>
      </c>
      <c r="AG76" s="40" t="str">
        <f t="shared" ca="1" si="17"/>
        <v>Vencido</v>
      </c>
      <c r="AH76" s="43"/>
      <c r="AI76" s="134" t="s">
        <v>1152</v>
      </c>
      <c r="AJ76" s="10"/>
      <c r="AK76" s="8"/>
      <c r="AL76" s="10"/>
    </row>
    <row r="77" spans="1:38">
      <c r="A77" s="9" t="s">
        <v>660</v>
      </c>
      <c r="B77" s="9" t="s">
        <v>661</v>
      </c>
      <c r="C77" s="9" t="s">
        <v>662</v>
      </c>
      <c r="D77" s="9" t="s">
        <v>844</v>
      </c>
      <c r="E77" s="33" t="s">
        <v>63</v>
      </c>
      <c r="F77" s="214" t="s">
        <v>106</v>
      </c>
      <c r="G77" s="212" t="s">
        <v>663</v>
      </c>
      <c r="H77" s="10">
        <v>35923</v>
      </c>
      <c r="I77" s="30">
        <f t="shared" ca="1" si="15"/>
        <v>26</v>
      </c>
      <c r="J77" s="30" t="s">
        <v>50</v>
      </c>
      <c r="K77" s="30" t="s">
        <v>51</v>
      </c>
      <c r="L77" s="11" t="s">
        <v>52</v>
      </c>
      <c r="M77" s="11">
        <v>979483961</v>
      </c>
      <c r="N77" s="33" t="s">
        <v>665</v>
      </c>
      <c r="O77" s="9" t="s">
        <v>84</v>
      </c>
      <c r="P77" s="9" t="s">
        <v>68</v>
      </c>
      <c r="Q77" s="9" t="s">
        <v>68</v>
      </c>
      <c r="R77" s="9" t="s">
        <v>24</v>
      </c>
      <c r="S77" s="11" t="s">
        <v>111</v>
      </c>
      <c r="T77" s="10">
        <v>45170</v>
      </c>
      <c r="U77" s="275">
        <v>45171</v>
      </c>
      <c r="V77" s="10">
        <f>IF(U77="RH","RH",IF(U77="Pendiente","Pendiente",EDATE(U77,12)))</f>
        <v>45537</v>
      </c>
      <c r="W77" s="40">
        <f t="shared" ca="1" si="14"/>
        <v>-64</v>
      </c>
      <c r="X77" s="10" t="str">
        <f t="shared" ca="1" si="16"/>
        <v>Por Vencer</v>
      </c>
      <c r="Y77" s="12">
        <v>1400</v>
      </c>
      <c r="Z77" s="12"/>
      <c r="AA77" s="38" t="s">
        <v>99</v>
      </c>
      <c r="AB77" s="10" t="s">
        <v>100</v>
      </c>
      <c r="AC77" s="10" t="s">
        <v>347</v>
      </c>
      <c r="AD77" s="10" t="s">
        <v>55</v>
      </c>
      <c r="AE77" s="10" t="s">
        <v>148</v>
      </c>
      <c r="AF77" s="10">
        <v>45900</v>
      </c>
      <c r="AG77" s="40" t="str">
        <f t="shared" ca="1" si="17"/>
        <v>Vigente</v>
      </c>
      <c r="AH77" s="43">
        <f ca="1">+DATEDIF(T77,TODAY(),"Y")</f>
        <v>1</v>
      </c>
      <c r="AI77" s="135" t="s">
        <v>666</v>
      </c>
      <c r="AJ77" s="10"/>
      <c r="AK77" s="10"/>
      <c r="AL77" s="213"/>
    </row>
    <row r="78" spans="1:38">
      <c r="A78" s="9" t="s">
        <v>667</v>
      </c>
      <c r="B78" s="9" t="s">
        <v>668</v>
      </c>
      <c r="C78" s="9" t="s">
        <v>669</v>
      </c>
      <c r="D78" s="9" t="s">
        <v>670</v>
      </c>
      <c r="E78" s="33" t="s">
        <v>48</v>
      </c>
      <c r="F78" s="214" t="s">
        <v>49</v>
      </c>
      <c r="G78" s="212" t="s">
        <v>671</v>
      </c>
      <c r="H78" s="10">
        <v>35926</v>
      </c>
      <c r="I78" s="30">
        <f t="shared" ca="1" si="15"/>
        <v>26</v>
      </c>
      <c r="J78" s="8" t="s">
        <v>50</v>
      </c>
      <c r="K78" s="30" t="s">
        <v>51</v>
      </c>
      <c r="L78" s="8" t="s">
        <v>52</v>
      </c>
      <c r="M78" s="8">
        <v>976234692</v>
      </c>
      <c r="N78" s="33" t="s">
        <v>1153</v>
      </c>
      <c r="O78" s="9" t="s">
        <v>1112</v>
      </c>
      <c r="P78" s="9" t="s">
        <v>1112</v>
      </c>
      <c r="Q78" s="9" t="s">
        <v>1112</v>
      </c>
      <c r="R78" s="9" t="s">
        <v>24</v>
      </c>
      <c r="S78" s="11" t="s">
        <v>111</v>
      </c>
      <c r="T78" s="10">
        <v>45432</v>
      </c>
      <c r="U78" s="10">
        <v>45430</v>
      </c>
      <c r="V78" s="10">
        <f>IF(U78="RH","RH",IF(U78="Pendiente","Pendiente",EDATE(U78,24)))</f>
        <v>46160</v>
      </c>
      <c r="W78" s="40">
        <f t="shared" ca="1" si="14"/>
        <v>559</v>
      </c>
      <c r="X78" s="10" t="str">
        <f t="shared" ca="1" si="16"/>
        <v>Vigente</v>
      </c>
      <c r="Y78" s="12">
        <v>1800</v>
      </c>
      <c r="Z78" s="12"/>
      <c r="AA78" s="38" t="s">
        <v>54</v>
      </c>
      <c r="AB78" s="199"/>
      <c r="AC78" s="199"/>
      <c r="AD78" s="10" t="s">
        <v>55</v>
      </c>
      <c r="AE78" s="10" t="s">
        <v>203</v>
      </c>
      <c r="AF78" s="10">
        <v>45889</v>
      </c>
      <c r="AG78" s="8" t="str">
        <f t="shared" ca="1" si="17"/>
        <v>Vigente</v>
      </c>
      <c r="AH78" s="8"/>
      <c r="AI78" s="149" t="s">
        <v>673</v>
      </c>
      <c r="AJ78" s="10"/>
      <c r="AK78" s="10"/>
      <c r="AL78" s="213"/>
    </row>
    <row r="79" spans="1:38">
      <c r="A79" s="9" t="s">
        <v>674</v>
      </c>
      <c r="B79" s="9" t="s">
        <v>675</v>
      </c>
      <c r="C79" s="9" t="s">
        <v>676</v>
      </c>
      <c r="D79" s="9" t="s">
        <v>62</v>
      </c>
      <c r="E79" s="33" t="s">
        <v>63</v>
      </c>
      <c r="F79" s="214" t="s">
        <v>49</v>
      </c>
      <c r="G79" s="212" t="s">
        <v>677</v>
      </c>
      <c r="H79" s="10">
        <v>37103</v>
      </c>
      <c r="I79" s="30">
        <f t="shared" ca="1" si="15"/>
        <v>23</v>
      </c>
      <c r="J79" s="30" t="s">
        <v>50</v>
      </c>
      <c r="K79" s="30" t="s">
        <v>51</v>
      </c>
      <c r="L79" s="11" t="s">
        <v>127</v>
      </c>
      <c r="M79" s="11">
        <v>986969783</v>
      </c>
      <c r="N79" s="33" t="s">
        <v>679</v>
      </c>
      <c r="O79" s="9" t="s">
        <v>309</v>
      </c>
      <c r="P79" s="9" t="s">
        <v>68</v>
      </c>
      <c r="Q79" s="9" t="s">
        <v>68</v>
      </c>
      <c r="R79" s="9" t="s">
        <v>24</v>
      </c>
      <c r="S79" s="11" t="s">
        <v>111</v>
      </c>
      <c r="T79" s="10">
        <v>45208</v>
      </c>
      <c r="U79" s="10">
        <v>45205</v>
      </c>
      <c r="V79" s="10">
        <f>IF(U79="RH","RH",IF(U79="Pendiente","Pendiente",EDATE(U79,12)))</f>
        <v>45571</v>
      </c>
      <c r="W79" s="40">
        <f t="shared" ca="1" si="14"/>
        <v>-30</v>
      </c>
      <c r="X79" s="10" t="str">
        <f t="shared" ca="1" si="16"/>
        <v>Por Vencer</v>
      </c>
      <c r="Y79" s="12">
        <v>1600</v>
      </c>
      <c r="Z79" s="12"/>
      <c r="AA79" s="38" t="s">
        <v>54</v>
      </c>
      <c r="AB79" s="10" t="s">
        <v>680</v>
      </c>
      <c r="AC79" s="10" t="s">
        <v>681</v>
      </c>
      <c r="AD79" s="10" t="s">
        <v>55</v>
      </c>
      <c r="AE79" s="10" t="s">
        <v>148</v>
      </c>
      <c r="AF79" s="10">
        <v>45817</v>
      </c>
      <c r="AG79" s="40" t="str">
        <f t="shared" ca="1" si="17"/>
        <v>Vigente</v>
      </c>
      <c r="AH79" s="43">
        <f ca="1">+DATEDIF(T79,TODAY(),"Y")</f>
        <v>1</v>
      </c>
      <c r="AI79" s="270" t="s">
        <v>682</v>
      </c>
      <c r="AJ79" s="10"/>
      <c r="AK79" s="10"/>
      <c r="AL79" s="10"/>
    </row>
    <row r="80" spans="1:38">
      <c r="A80" s="214" t="s">
        <v>1102</v>
      </c>
      <c r="B80" s="9" t="s">
        <v>1094</v>
      </c>
      <c r="C80" s="9" t="s">
        <v>1095</v>
      </c>
      <c r="D80" s="212" t="s">
        <v>1154</v>
      </c>
      <c r="E80" s="33" t="s">
        <v>447</v>
      </c>
      <c r="F80" s="33" t="s">
        <v>447</v>
      </c>
      <c r="G80" s="212">
        <v>73122487</v>
      </c>
      <c r="H80" s="10">
        <v>34833</v>
      </c>
      <c r="I80" s="30"/>
      <c r="J80" s="30" t="s">
        <v>174</v>
      </c>
      <c r="K80" s="30" t="s">
        <v>51</v>
      </c>
      <c r="L80" s="10" t="s">
        <v>52</v>
      </c>
      <c r="M80" s="11">
        <v>940242713</v>
      </c>
      <c r="N80" s="237" t="s">
        <v>1155</v>
      </c>
      <c r="O80" s="237" t="s">
        <v>84</v>
      </c>
      <c r="P80" s="33" t="s">
        <v>68</v>
      </c>
      <c r="Q80" s="33" t="s">
        <v>68</v>
      </c>
      <c r="R80" s="9" t="s">
        <v>24</v>
      </c>
      <c r="S80" s="8" t="s">
        <v>85</v>
      </c>
      <c r="T80" s="10">
        <v>45518</v>
      </c>
      <c r="U80" s="10">
        <v>45521</v>
      </c>
      <c r="V80" s="10">
        <f>IF(U80="RH","RH",IF(U80="Pendiente","Pendiente",EDATE(U80,24)))</f>
        <v>46251</v>
      </c>
      <c r="W80" s="40">
        <f t="shared" ca="1" si="14"/>
        <v>650</v>
      </c>
      <c r="X80" s="10" t="str">
        <f t="shared" ca="1" si="16"/>
        <v>Vigente</v>
      </c>
      <c r="Y80" s="12">
        <v>2800</v>
      </c>
      <c r="Z80" s="12">
        <v>200</v>
      </c>
      <c r="AA80" s="38" t="s">
        <v>54</v>
      </c>
      <c r="AB80" s="8"/>
      <c r="AC80" s="8"/>
      <c r="AD80" s="10" t="s">
        <v>55</v>
      </c>
      <c r="AE80" s="8"/>
      <c r="AF80" s="10">
        <v>45702</v>
      </c>
      <c r="AG80" s="40" t="str">
        <f t="shared" ca="1" si="17"/>
        <v>Vigente</v>
      </c>
      <c r="AH80" s="43"/>
      <c r="AI80" s="134" t="s">
        <v>1156</v>
      </c>
      <c r="AJ80" s="10"/>
      <c r="AK80" s="8"/>
      <c r="AL80" s="10"/>
    </row>
    <row r="81" spans="1:56" s="162" customFormat="1">
      <c r="A81" s="9" t="s">
        <v>692</v>
      </c>
      <c r="B81" s="9" t="s">
        <v>693</v>
      </c>
      <c r="C81" s="9" t="s">
        <v>694</v>
      </c>
      <c r="D81" s="9" t="s">
        <v>695</v>
      </c>
      <c r="E81" s="33" t="s">
        <v>63</v>
      </c>
      <c r="F81" s="214" t="s">
        <v>49</v>
      </c>
      <c r="G81" s="212" t="s">
        <v>696</v>
      </c>
      <c r="H81" s="10">
        <v>35171</v>
      </c>
      <c r="I81" s="30">
        <f t="shared" ref="I81:I128" ca="1" si="19">+DATEDIF(H81,TODAY(),"Y")</f>
        <v>28</v>
      </c>
      <c r="J81" s="30" t="s">
        <v>50</v>
      </c>
      <c r="K81" s="30" t="s">
        <v>51</v>
      </c>
      <c r="L81" s="11" t="s">
        <v>52</v>
      </c>
      <c r="M81" s="11">
        <v>986759278</v>
      </c>
      <c r="N81" s="33" t="s">
        <v>698</v>
      </c>
      <c r="O81" s="9" t="s">
        <v>699</v>
      </c>
      <c r="P81" s="9" t="s">
        <v>291</v>
      </c>
      <c r="Q81" s="9" t="s">
        <v>291</v>
      </c>
      <c r="R81" s="9" t="s">
        <v>24</v>
      </c>
      <c r="S81" s="11" t="s">
        <v>111</v>
      </c>
      <c r="T81" s="10">
        <v>45200</v>
      </c>
      <c r="U81" s="10">
        <v>45199</v>
      </c>
      <c r="V81" s="10">
        <f>IF(U81="RH","RH",IF(U81="Pendiente","Pendiente",EDATE(U81,12)))</f>
        <v>45565</v>
      </c>
      <c r="W81" s="40">
        <f t="shared" ca="1" si="14"/>
        <v>-36</v>
      </c>
      <c r="X81" s="10" t="str">
        <f t="shared" ca="1" si="16"/>
        <v>Por Vencer</v>
      </c>
      <c r="Y81" s="38">
        <v>2400</v>
      </c>
      <c r="Z81" s="38"/>
      <c r="AA81" s="38" t="s">
        <v>54</v>
      </c>
      <c r="AB81" s="10" t="s">
        <v>337</v>
      </c>
      <c r="AC81" s="10" t="s">
        <v>700</v>
      </c>
      <c r="AD81" s="10" t="s">
        <v>55</v>
      </c>
      <c r="AE81" s="10" t="s">
        <v>148</v>
      </c>
      <c r="AF81" s="10">
        <v>45657</v>
      </c>
      <c r="AG81" s="40" t="str">
        <f t="shared" ca="1" si="17"/>
        <v>Vigente</v>
      </c>
      <c r="AH81" s="43">
        <f ca="1">+DATEDIF(T81,TODAY(),"Y")</f>
        <v>1</v>
      </c>
      <c r="AI81" s="134" t="s">
        <v>701</v>
      </c>
      <c r="AJ81" s="10"/>
      <c r="AK81" s="10"/>
      <c r="AL81" s="10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</row>
    <row r="82" spans="1:56">
      <c r="A82" s="9" t="s">
        <v>702</v>
      </c>
      <c r="B82" s="9" t="s">
        <v>703</v>
      </c>
      <c r="C82" s="9" t="s">
        <v>704</v>
      </c>
      <c r="D82" s="9" t="s">
        <v>62</v>
      </c>
      <c r="E82" s="33" t="s">
        <v>63</v>
      </c>
      <c r="F82" s="214" t="s">
        <v>49</v>
      </c>
      <c r="G82" s="212">
        <v>48077317</v>
      </c>
      <c r="H82" s="10">
        <v>34162</v>
      </c>
      <c r="I82" s="30">
        <f t="shared" ca="1" si="19"/>
        <v>31</v>
      </c>
      <c r="J82" s="30" t="s">
        <v>50</v>
      </c>
      <c r="K82" s="30" t="s">
        <v>51</v>
      </c>
      <c r="L82" s="11" t="s">
        <v>52</v>
      </c>
      <c r="M82" s="11">
        <v>904339144</v>
      </c>
      <c r="N82" s="33" t="s">
        <v>706</v>
      </c>
      <c r="O82" s="9" t="s">
        <v>707</v>
      </c>
      <c r="P82" s="9" t="s">
        <v>137</v>
      </c>
      <c r="Q82" s="9" t="s">
        <v>137</v>
      </c>
      <c r="R82" s="9" t="s">
        <v>24</v>
      </c>
      <c r="S82" s="11" t="s">
        <v>85</v>
      </c>
      <c r="T82" s="10">
        <v>44896</v>
      </c>
      <c r="U82" s="10">
        <v>45189</v>
      </c>
      <c r="V82" s="10">
        <f>IF(U82="RH","RH",IF(U82="Pendiente","Pendiente",EDATE(U82,12)))</f>
        <v>45555</v>
      </c>
      <c r="W82" s="40">
        <f t="shared" ca="1" si="14"/>
        <v>-46</v>
      </c>
      <c r="X82" s="10" t="str">
        <f t="shared" ca="1" si="16"/>
        <v>Por Vencer</v>
      </c>
      <c r="Y82" s="38">
        <v>1700</v>
      </c>
      <c r="Z82" s="38"/>
      <c r="AA82" s="38" t="s">
        <v>54</v>
      </c>
      <c r="AB82" s="10" t="s">
        <v>138</v>
      </c>
      <c r="AC82" s="10" t="s">
        <v>139</v>
      </c>
      <c r="AD82" s="10" t="s">
        <v>55</v>
      </c>
      <c r="AE82" s="10" t="s">
        <v>148</v>
      </c>
      <c r="AF82" s="10">
        <v>45597</v>
      </c>
      <c r="AG82" s="40" t="str">
        <f t="shared" ca="1" si="17"/>
        <v>Vencido</v>
      </c>
      <c r="AH82" s="43">
        <f ca="1">+DATEDIF(T82,TODAY(),"Y")</f>
        <v>1</v>
      </c>
      <c r="AI82" s="134" t="s">
        <v>708</v>
      </c>
      <c r="AJ82" s="8"/>
      <c r="AK82" s="8"/>
      <c r="AL82" s="10"/>
    </row>
    <row r="83" spans="1:56">
      <c r="A83" s="9" t="s">
        <v>709</v>
      </c>
      <c r="B83" s="9" t="s">
        <v>710</v>
      </c>
      <c r="C83" s="9" t="s">
        <v>711</v>
      </c>
      <c r="D83" s="9" t="s">
        <v>133</v>
      </c>
      <c r="E83" s="33" t="s">
        <v>63</v>
      </c>
      <c r="F83" s="214" t="s">
        <v>49</v>
      </c>
      <c r="G83" s="212">
        <v>44754354</v>
      </c>
      <c r="H83" s="10">
        <v>29804</v>
      </c>
      <c r="I83" s="30">
        <f t="shared" ca="1" si="19"/>
        <v>43</v>
      </c>
      <c r="J83" s="30" t="s">
        <v>50</v>
      </c>
      <c r="K83" s="30" t="s">
        <v>51</v>
      </c>
      <c r="L83" s="11" t="s">
        <v>127</v>
      </c>
      <c r="M83" s="11">
        <v>966366350</v>
      </c>
      <c r="N83" s="33" t="s">
        <v>713</v>
      </c>
      <c r="O83" s="9" t="s">
        <v>714</v>
      </c>
      <c r="P83" s="9" t="s">
        <v>68</v>
      </c>
      <c r="Q83" s="9" t="s">
        <v>68</v>
      </c>
      <c r="R83" s="9" t="s">
        <v>69</v>
      </c>
      <c r="S83" s="11" t="s">
        <v>69</v>
      </c>
      <c r="T83" s="10">
        <v>44818</v>
      </c>
      <c r="U83" s="10">
        <v>45191</v>
      </c>
      <c r="V83" s="10">
        <f>IF(U83="RH","RH",IF(U83="Pendiente","Pendiente",EDATE(U83,12)))</f>
        <v>45557</v>
      </c>
      <c r="W83" s="40">
        <f t="shared" ca="1" si="14"/>
        <v>-44</v>
      </c>
      <c r="X83" s="10" t="str">
        <f t="shared" ca="1" si="16"/>
        <v>Por Vencer</v>
      </c>
      <c r="Y83" s="38">
        <v>1700</v>
      </c>
      <c r="Z83" s="38"/>
      <c r="AA83" s="38" t="s">
        <v>54</v>
      </c>
      <c r="AB83" s="10" t="s">
        <v>138</v>
      </c>
      <c r="AC83" s="10" t="s">
        <v>715</v>
      </c>
      <c r="AD83" s="10" t="s">
        <v>55</v>
      </c>
      <c r="AE83" s="10" t="s">
        <v>148</v>
      </c>
      <c r="AF83" s="10">
        <v>45747</v>
      </c>
      <c r="AG83" s="40" t="str">
        <f ca="1">IF(AF83-TODAY() =0,"Vencido",IF(AF83-TODAY() &lt; 0,"Vencido",IF(AF83-TODAY() &gt;30,"Vigente","Por Vencer")))</f>
        <v>Vigente</v>
      </c>
      <c r="AH83" s="43">
        <f ca="1">+DATEDIF(T83,TODAY(),"Y")</f>
        <v>2</v>
      </c>
      <c r="AI83" s="134" t="s">
        <v>716</v>
      </c>
      <c r="AJ83" s="8"/>
      <c r="AK83" s="8"/>
      <c r="AL83" s="10"/>
    </row>
    <row r="84" spans="1:56">
      <c r="A84" s="9" t="s">
        <v>717</v>
      </c>
      <c r="B84" s="9" t="s">
        <v>718</v>
      </c>
      <c r="C84" s="9" t="s">
        <v>719</v>
      </c>
      <c r="D84" s="9" t="s">
        <v>720</v>
      </c>
      <c r="E84" s="33" t="s">
        <v>78</v>
      </c>
      <c r="F84" s="214" t="s">
        <v>79</v>
      </c>
      <c r="G84" s="212">
        <v>10402894</v>
      </c>
      <c r="H84" s="10">
        <v>23704</v>
      </c>
      <c r="I84" s="30">
        <f t="shared" ca="1" si="19"/>
        <v>59</v>
      </c>
      <c r="J84" s="8" t="s">
        <v>174</v>
      </c>
      <c r="K84" s="8" t="s">
        <v>51</v>
      </c>
      <c r="L84" s="8" t="s">
        <v>127</v>
      </c>
      <c r="M84" s="11">
        <v>978119108</v>
      </c>
      <c r="N84" s="33" t="s">
        <v>722</v>
      </c>
      <c r="O84" s="37" t="s">
        <v>723</v>
      </c>
      <c r="P84" s="146" t="s">
        <v>724</v>
      </c>
      <c r="Q84" s="146" t="s">
        <v>724</v>
      </c>
      <c r="R84" s="9" t="s">
        <v>69</v>
      </c>
      <c r="S84" s="11" t="s">
        <v>69</v>
      </c>
      <c r="T84" s="10">
        <v>45307</v>
      </c>
      <c r="U84" s="10" t="s">
        <v>550</v>
      </c>
      <c r="V84" s="10" t="str">
        <f>IF(U84="RH","RH",IF(U84="Pendiente","Pendiente",EDATE(U84,24)))</f>
        <v>RH</v>
      </c>
      <c r="W84" s="40" t="str">
        <f t="shared" ca="1" si="14"/>
        <v>RH</v>
      </c>
      <c r="X84" s="10" t="str">
        <f t="shared" ca="1" si="16"/>
        <v>RH</v>
      </c>
      <c r="Y84" s="12">
        <v>600</v>
      </c>
      <c r="Z84" s="12"/>
      <c r="AA84" s="38" t="s">
        <v>54</v>
      </c>
      <c r="AB84" s="8" t="s">
        <v>725</v>
      </c>
      <c r="AC84" s="8"/>
      <c r="AD84" s="8" t="s">
        <v>550</v>
      </c>
      <c r="AE84" s="8" t="s">
        <v>72</v>
      </c>
      <c r="AF84" s="10">
        <v>45854</v>
      </c>
      <c r="AG84" s="40" t="str">
        <f ca="1">IF(AF84-TODAY() =0,"Vencido",IF(AF84-TODAY() &lt; 0,"Vencido",IF(AF84-TODAY() &gt;30,"Vigente","Por Vencer")))</f>
        <v>Vigente</v>
      </c>
      <c r="AH84" s="43">
        <f ca="1">+DATEDIF(T84,TODAY(),"Y")</f>
        <v>0</v>
      </c>
      <c r="AI84" s="8" t="s">
        <v>218</v>
      </c>
      <c r="AJ84" s="10"/>
      <c r="AK84" s="10"/>
      <c r="AL84" s="10"/>
    </row>
    <row r="85" spans="1:56">
      <c r="A85" s="9" t="s">
        <v>726</v>
      </c>
      <c r="B85" s="9" t="s">
        <v>727</v>
      </c>
      <c r="C85" s="9" t="s">
        <v>728</v>
      </c>
      <c r="D85" s="9" t="s">
        <v>729</v>
      </c>
      <c r="E85" s="33" t="s">
        <v>48</v>
      </c>
      <c r="F85" s="214" t="s">
        <v>49</v>
      </c>
      <c r="G85" s="212">
        <v>45238815</v>
      </c>
      <c r="H85" s="10">
        <v>32352</v>
      </c>
      <c r="I85" s="30">
        <f t="shared" ca="1" si="19"/>
        <v>36</v>
      </c>
      <c r="J85" s="8" t="s">
        <v>50</v>
      </c>
      <c r="K85" s="8" t="s">
        <v>51</v>
      </c>
      <c r="L85" s="8" t="s">
        <v>52</v>
      </c>
      <c r="M85" s="11">
        <v>914681862</v>
      </c>
      <c r="N85" s="33" t="s">
        <v>1157</v>
      </c>
      <c r="O85" s="9" t="s">
        <v>1112</v>
      </c>
      <c r="P85" s="9" t="s">
        <v>1112</v>
      </c>
      <c r="Q85" s="9" t="s">
        <v>1112</v>
      </c>
      <c r="R85" s="9" t="s">
        <v>24</v>
      </c>
      <c r="S85" s="11" t="s">
        <v>111</v>
      </c>
      <c r="T85" s="10">
        <v>45453</v>
      </c>
      <c r="U85" s="10">
        <v>45454</v>
      </c>
      <c r="V85" s="10">
        <f t="shared" ref="V85:V92" si="20">IF(U85="RH","RH",IF(U85="Pendiente","Pendiente",EDATE(U85,12)))</f>
        <v>45819</v>
      </c>
      <c r="W85" s="40">
        <f t="shared" ca="1" si="14"/>
        <v>218</v>
      </c>
      <c r="X85" s="10" t="str">
        <f t="shared" ca="1" si="16"/>
        <v>Vigente</v>
      </c>
      <c r="Y85" s="12">
        <v>1600</v>
      </c>
      <c r="Z85" s="12"/>
      <c r="AA85" s="38" t="s">
        <v>54</v>
      </c>
      <c r="AB85" s="199"/>
      <c r="AC85" s="199"/>
      <c r="AD85" s="10" t="s">
        <v>55</v>
      </c>
      <c r="AE85" s="8"/>
      <c r="AF85" s="10">
        <v>45910</v>
      </c>
      <c r="AG85" s="40" t="str">
        <f ca="1">IF(AF85-TODAY() =0,"Vencido",IF(AF85-TODAY() &lt; 0,"Vencido",IF(AF85-TODAY() &gt;30,"Vigente","Por Vencer")))</f>
        <v>Vigente</v>
      </c>
      <c r="AH85" s="43"/>
      <c r="AI85" s="229" t="s">
        <v>731</v>
      </c>
      <c r="AJ85" s="10"/>
      <c r="AK85" s="10"/>
      <c r="AL85" s="213"/>
    </row>
    <row r="86" spans="1:56" s="8" customFormat="1">
      <c r="A86" s="9" t="s">
        <v>732</v>
      </c>
      <c r="B86" s="9" t="s">
        <v>733</v>
      </c>
      <c r="C86" s="9" t="s">
        <v>734</v>
      </c>
      <c r="D86" s="9" t="s">
        <v>735</v>
      </c>
      <c r="E86" s="33" t="s">
        <v>63</v>
      </c>
      <c r="F86" s="214" t="s">
        <v>106</v>
      </c>
      <c r="G86" s="212" t="s">
        <v>736</v>
      </c>
      <c r="H86" s="10">
        <v>35933</v>
      </c>
      <c r="I86" s="30">
        <f t="shared" ca="1" si="19"/>
        <v>26</v>
      </c>
      <c r="J86" s="30" t="s">
        <v>50</v>
      </c>
      <c r="K86" s="30" t="s">
        <v>51</v>
      </c>
      <c r="L86" s="11" t="s">
        <v>52</v>
      </c>
      <c r="M86" s="11">
        <v>924791799</v>
      </c>
      <c r="N86" s="33" t="s">
        <v>738</v>
      </c>
      <c r="O86" s="9" t="s">
        <v>739</v>
      </c>
      <c r="P86" s="9" t="s">
        <v>739</v>
      </c>
      <c r="Q86" s="9" t="s">
        <v>739</v>
      </c>
      <c r="R86" s="9" t="s">
        <v>24</v>
      </c>
      <c r="S86" s="11" t="s">
        <v>111</v>
      </c>
      <c r="T86" s="10">
        <v>45092</v>
      </c>
      <c r="U86" s="10">
        <v>45465</v>
      </c>
      <c r="V86" s="10">
        <f t="shared" si="20"/>
        <v>45830</v>
      </c>
      <c r="W86" s="40">
        <f t="shared" ca="1" si="14"/>
        <v>229</v>
      </c>
      <c r="X86" s="10" t="str">
        <f t="shared" ca="1" si="16"/>
        <v>Vigente</v>
      </c>
      <c r="Y86" s="38">
        <v>2200</v>
      </c>
      <c r="Z86" s="38"/>
      <c r="AA86" s="38" t="s">
        <v>214</v>
      </c>
      <c r="AB86" s="10" t="s">
        <v>100</v>
      </c>
      <c r="AC86" s="10" t="s">
        <v>101</v>
      </c>
      <c r="AD86" s="10" t="s">
        <v>55</v>
      </c>
      <c r="AE86" s="10" t="s">
        <v>148</v>
      </c>
      <c r="AF86" s="10">
        <v>45900</v>
      </c>
      <c r="AG86" s="40" t="str">
        <f ca="1">IF(AF86-TODAY() =0,"Vencido",IF(AF86-TODAY() &lt; 0,"Vencido",IF(AF86-TODAY() &gt;30,"Vigente","Por Vencer")))</f>
        <v>Vigente</v>
      </c>
      <c r="AH86" s="43">
        <f ca="1">+DATEDIF(T86,TODAY(),"Y")</f>
        <v>1</v>
      </c>
      <c r="AI86" s="135" t="s">
        <v>740</v>
      </c>
      <c r="AJ86" s="10"/>
      <c r="AK86" s="10"/>
      <c r="AL86" s="213"/>
      <c r="AM86" s="210"/>
      <c r="AN86" s="210"/>
      <c r="AO86" s="210"/>
      <c r="AP86" s="210"/>
      <c r="AQ86" s="210"/>
      <c r="AR86" s="210"/>
      <c r="AS86" s="210"/>
      <c r="AT86" s="210"/>
      <c r="AU86" s="210"/>
      <c r="AV86" s="210"/>
      <c r="AW86" s="210"/>
      <c r="AX86" s="210"/>
      <c r="AY86" s="210"/>
      <c r="AZ86" s="210"/>
      <c r="BA86" s="210"/>
      <c r="BB86" s="210"/>
      <c r="BC86" s="210"/>
      <c r="BD86" s="210"/>
    </row>
    <row r="87" spans="1:56">
      <c r="A87" s="9" t="s">
        <v>741</v>
      </c>
      <c r="B87" s="9" t="s">
        <v>742</v>
      </c>
      <c r="C87" s="9" t="s">
        <v>743</v>
      </c>
      <c r="D87" s="9" t="s">
        <v>744</v>
      </c>
      <c r="E87" s="33" t="s">
        <v>63</v>
      </c>
      <c r="F87" s="214" t="s">
        <v>49</v>
      </c>
      <c r="G87" s="212">
        <v>9583391</v>
      </c>
      <c r="H87" s="10">
        <v>25702</v>
      </c>
      <c r="I87" s="30">
        <f t="shared" ca="1" si="19"/>
        <v>54</v>
      </c>
      <c r="J87" s="30" t="s">
        <v>50</v>
      </c>
      <c r="K87" s="30" t="s">
        <v>165</v>
      </c>
      <c r="L87" s="11" t="s">
        <v>127</v>
      </c>
      <c r="M87" s="11">
        <v>905431985</v>
      </c>
      <c r="N87" s="33" t="s">
        <v>747</v>
      </c>
      <c r="O87" s="153" t="s">
        <v>748</v>
      </c>
      <c r="P87" s="9" t="s">
        <v>68</v>
      </c>
      <c r="Q87" s="9" t="s">
        <v>68</v>
      </c>
      <c r="R87" s="9" t="s">
        <v>24</v>
      </c>
      <c r="S87" s="11" t="s">
        <v>111</v>
      </c>
      <c r="T87" s="10">
        <v>45231</v>
      </c>
      <c r="U87" s="10">
        <v>45248</v>
      </c>
      <c r="V87" s="10">
        <f t="shared" si="20"/>
        <v>45614</v>
      </c>
      <c r="W87" s="40">
        <f t="shared" ca="1" si="14"/>
        <v>13</v>
      </c>
      <c r="X87" s="10" t="str">
        <f t="shared" ca="1" si="16"/>
        <v>Por Vencer</v>
      </c>
      <c r="Y87" s="12">
        <v>10000</v>
      </c>
      <c r="Z87" s="12"/>
      <c r="AA87" s="38" t="s">
        <v>54</v>
      </c>
      <c r="AB87" s="10" t="s">
        <v>337</v>
      </c>
      <c r="AC87" s="10" t="s">
        <v>749</v>
      </c>
      <c r="AD87" s="10" t="s">
        <v>217</v>
      </c>
      <c r="AE87" s="10" t="s">
        <v>750</v>
      </c>
      <c r="AF87" s="10" t="s">
        <v>219</v>
      </c>
      <c r="AG87" s="40" t="s">
        <v>57</v>
      </c>
      <c r="AH87" s="43">
        <f ca="1">+DATEDIF(T87,TODAY(),"Y")</f>
        <v>1</v>
      </c>
      <c r="AI87" s="134" t="s">
        <v>751</v>
      </c>
      <c r="AJ87" s="8"/>
      <c r="AK87" s="8"/>
      <c r="AL87" s="10"/>
    </row>
    <row r="88" spans="1:56">
      <c r="A88" s="9" t="s">
        <v>752</v>
      </c>
      <c r="B88" s="9" t="s">
        <v>753</v>
      </c>
      <c r="C88" s="9" t="s">
        <v>754</v>
      </c>
      <c r="D88" s="9" t="s">
        <v>377</v>
      </c>
      <c r="E88" s="33" t="s">
        <v>246</v>
      </c>
      <c r="F88" s="214" t="s">
        <v>246</v>
      </c>
      <c r="G88" s="212">
        <v>71393623</v>
      </c>
      <c r="H88" s="10">
        <v>35150</v>
      </c>
      <c r="I88" s="30">
        <f t="shared" ca="1" si="19"/>
        <v>28</v>
      </c>
      <c r="J88" s="30" t="s">
        <v>174</v>
      </c>
      <c r="K88" s="30" t="s">
        <v>51</v>
      </c>
      <c r="L88" s="11" t="s">
        <v>127</v>
      </c>
      <c r="M88" s="11">
        <v>997201100</v>
      </c>
      <c r="N88" s="33" t="s">
        <v>757</v>
      </c>
      <c r="O88" s="9" t="s">
        <v>157</v>
      </c>
      <c r="P88" s="9" t="s">
        <v>68</v>
      </c>
      <c r="Q88" s="9" t="s">
        <v>68</v>
      </c>
      <c r="R88" s="9" t="s">
        <v>24</v>
      </c>
      <c r="S88" s="11" t="s">
        <v>111</v>
      </c>
      <c r="T88" s="10">
        <v>45327</v>
      </c>
      <c r="U88" s="10">
        <v>45321</v>
      </c>
      <c r="V88" s="10">
        <f t="shared" si="20"/>
        <v>45687</v>
      </c>
      <c r="W88" s="40">
        <f t="shared" ca="1" si="14"/>
        <v>86</v>
      </c>
      <c r="X88" s="10" t="str">
        <f t="shared" ca="1" si="16"/>
        <v>Vigente</v>
      </c>
      <c r="Y88" s="12">
        <v>2500</v>
      </c>
      <c r="Z88" s="12"/>
      <c r="AA88" s="38" t="s">
        <v>54</v>
      </c>
      <c r="AB88" s="10" t="s">
        <v>337</v>
      </c>
      <c r="AC88" s="10" t="s">
        <v>758</v>
      </c>
      <c r="AD88" s="10" t="s">
        <v>55</v>
      </c>
      <c r="AE88" s="10" t="s">
        <v>203</v>
      </c>
      <c r="AF88" s="10">
        <v>45783</v>
      </c>
      <c r="AG88" s="40" t="str">
        <f ca="1">IF(AF88-TODAY() =0,"Vencido",IF(AF88-TODAY() &lt; 0,"Vencido",IF(AF88-TODAY() &gt;30,"Vigente","Por Vencer")))</f>
        <v>Vigente</v>
      </c>
      <c r="AH88" s="43">
        <f ca="1">+DATEDIF(T88,TODAY(),"Y")</f>
        <v>0</v>
      </c>
      <c r="AI88" s="134" t="s">
        <v>1158</v>
      </c>
      <c r="AJ88" s="10"/>
      <c r="AK88" s="10"/>
      <c r="AL88" s="10"/>
    </row>
    <row r="89" spans="1:56">
      <c r="A89" s="9" t="s">
        <v>760</v>
      </c>
      <c r="B89" s="9" t="s">
        <v>761</v>
      </c>
      <c r="C89" s="9" t="s">
        <v>762</v>
      </c>
      <c r="D89" s="9" t="s">
        <v>763</v>
      </c>
      <c r="E89" s="33" t="s">
        <v>48</v>
      </c>
      <c r="F89" s="214" t="s">
        <v>49</v>
      </c>
      <c r="G89" s="212" t="s">
        <v>764</v>
      </c>
      <c r="H89" s="10">
        <v>35985</v>
      </c>
      <c r="I89" s="30">
        <f t="shared" ca="1" si="19"/>
        <v>26</v>
      </c>
      <c r="J89" s="8" t="s">
        <v>50</v>
      </c>
      <c r="K89" s="30" t="s">
        <v>51</v>
      </c>
      <c r="L89" s="11" t="s">
        <v>127</v>
      </c>
      <c r="M89" s="8">
        <v>993540231</v>
      </c>
      <c r="N89" s="33" t="s">
        <v>1159</v>
      </c>
      <c r="O89" s="9" t="s">
        <v>1112</v>
      </c>
      <c r="P89" s="9" t="s">
        <v>1112</v>
      </c>
      <c r="Q89" s="9" t="s">
        <v>1112</v>
      </c>
      <c r="R89" s="146" t="s">
        <v>24</v>
      </c>
      <c r="S89" s="11" t="s">
        <v>111</v>
      </c>
      <c r="T89" s="10">
        <v>45432</v>
      </c>
      <c r="U89" s="10">
        <v>45430</v>
      </c>
      <c r="V89" s="10">
        <f t="shared" si="20"/>
        <v>45795</v>
      </c>
      <c r="W89" s="40">
        <f t="shared" ca="1" si="14"/>
        <v>194</v>
      </c>
      <c r="X89" s="10" t="str">
        <f t="shared" ca="1" si="16"/>
        <v>Vigente</v>
      </c>
      <c r="Y89" s="12">
        <v>1700</v>
      </c>
      <c r="Z89" s="12"/>
      <c r="AA89" s="38" t="s">
        <v>54</v>
      </c>
      <c r="AB89" s="10" t="s">
        <v>138</v>
      </c>
      <c r="AC89" s="8" t="s">
        <v>139</v>
      </c>
      <c r="AD89" s="10" t="s">
        <v>55</v>
      </c>
      <c r="AE89" s="8" t="s">
        <v>56</v>
      </c>
      <c r="AF89" s="10">
        <v>45889</v>
      </c>
      <c r="AG89" s="40" t="str">
        <f ca="1">IF(AF89-TODAY() =0,"Vencido",IF(AF89-TODAY() &lt; 0,"Vencido",IF(AF89-TODAY() &gt;30,"Vigente","Por Vencer")))</f>
        <v>Vigente</v>
      </c>
      <c r="AH89" s="8"/>
      <c r="AI89" s="149" t="s">
        <v>1160</v>
      </c>
      <c r="AJ89" s="10"/>
      <c r="AK89" s="10"/>
      <c r="AL89" s="213"/>
    </row>
    <row r="90" spans="1:56">
      <c r="A90" s="9" t="s">
        <v>767</v>
      </c>
      <c r="B90" s="9" t="s">
        <v>768</v>
      </c>
      <c r="C90" s="9" t="s">
        <v>769</v>
      </c>
      <c r="D90" s="9" t="s">
        <v>325</v>
      </c>
      <c r="E90" s="33" t="s">
        <v>63</v>
      </c>
      <c r="F90" s="214" t="s">
        <v>49</v>
      </c>
      <c r="G90" s="212" t="s">
        <v>770</v>
      </c>
      <c r="H90" s="10">
        <v>36434</v>
      </c>
      <c r="I90" s="30">
        <f t="shared" ca="1" si="19"/>
        <v>25</v>
      </c>
      <c r="J90" s="30" t="s">
        <v>50</v>
      </c>
      <c r="K90" s="30" t="s">
        <v>51</v>
      </c>
      <c r="L90" s="11" t="s">
        <v>52</v>
      </c>
      <c r="M90" s="11">
        <v>990018181</v>
      </c>
      <c r="N90" s="33" t="s">
        <v>772</v>
      </c>
      <c r="O90" s="9" t="s">
        <v>97</v>
      </c>
      <c r="P90" s="9" t="s">
        <v>68</v>
      </c>
      <c r="Q90" s="9" t="s">
        <v>68</v>
      </c>
      <c r="R90" s="9" t="s">
        <v>24</v>
      </c>
      <c r="S90" s="11" t="s">
        <v>24</v>
      </c>
      <c r="T90" s="10">
        <v>45352</v>
      </c>
      <c r="U90" s="10">
        <v>45350</v>
      </c>
      <c r="V90" s="10">
        <f t="shared" si="20"/>
        <v>45716</v>
      </c>
      <c r="W90" s="40">
        <f t="shared" ca="1" si="14"/>
        <v>115</v>
      </c>
      <c r="X90" s="10" t="str">
        <f t="shared" ca="1" si="16"/>
        <v>Vigente</v>
      </c>
      <c r="Y90" s="12">
        <v>1900</v>
      </c>
      <c r="Z90" s="12"/>
      <c r="AA90" s="38" t="s">
        <v>54</v>
      </c>
      <c r="AB90" s="10" t="s">
        <v>100</v>
      </c>
      <c r="AC90" s="10" t="s">
        <v>773</v>
      </c>
      <c r="AD90" s="10" t="s">
        <v>55</v>
      </c>
      <c r="AE90" s="10" t="s">
        <v>203</v>
      </c>
      <c r="AF90" s="10">
        <v>45810</v>
      </c>
      <c r="AG90" s="40" t="str">
        <f ca="1">IF(AF90-TODAY() =0,"Vencido",IF(AF90-TODAY() &lt; 0,"Vencido",IF(AF90-TODAY() &gt;30,"Vigente","Por Vencer")))</f>
        <v>Vigente</v>
      </c>
      <c r="AH90" s="43">
        <f ca="1">+DATEDIF(T90,TODAY(),"Y")</f>
        <v>0</v>
      </c>
      <c r="AI90" s="135" t="s">
        <v>774</v>
      </c>
      <c r="AJ90" s="10"/>
      <c r="AK90" s="10"/>
      <c r="AL90" s="10"/>
    </row>
    <row r="91" spans="1:56">
      <c r="A91" s="9" t="s">
        <v>780</v>
      </c>
      <c r="B91" s="9" t="s">
        <v>781</v>
      </c>
      <c r="C91" s="9" t="s">
        <v>782</v>
      </c>
      <c r="D91" s="9" t="s">
        <v>133</v>
      </c>
      <c r="E91" s="33" t="s">
        <v>63</v>
      </c>
      <c r="F91" s="214" t="s">
        <v>49</v>
      </c>
      <c r="G91" s="212">
        <v>71262922</v>
      </c>
      <c r="H91" s="10">
        <v>35064</v>
      </c>
      <c r="I91" s="30">
        <f t="shared" ca="1" si="19"/>
        <v>28</v>
      </c>
      <c r="J91" s="30" t="s">
        <v>50</v>
      </c>
      <c r="K91" s="30" t="s">
        <v>51</v>
      </c>
      <c r="L91" s="11" t="s">
        <v>52</v>
      </c>
      <c r="M91" s="11">
        <v>913642373</v>
      </c>
      <c r="N91" s="33" t="s">
        <v>784</v>
      </c>
      <c r="O91" s="9" t="s">
        <v>67</v>
      </c>
      <c r="P91" s="9" t="s">
        <v>68</v>
      </c>
      <c r="Q91" s="9" t="s">
        <v>68</v>
      </c>
      <c r="R91" s="9" t="s">
        <v>24</v>
      </c>
      <c r="S91" s="11" t="s">
        <v>111</v>
      </c>
      <c r="T91" s="10">
        <v>44470</v>
      </c>
      <c r="U91" s="10">
        <v>45283</v>
      </c>
      <c r="V91" s="10">
        <f t="shared" si="20"/>
        <v>45649</v>
      </c>
      <c r="W91" s="40">
        <f t="shared" ca="1" si="14"/>
        <v>48</v>
      </c>
      <c r="X91" s="10" t="str">
        <f t="shared" ca="1" si="16"/>
        <v>Vigente</v>
      </c>
      <c r="Y91" s="12">
        <v>1700</v>
      </c>
      <c r="Z91" s="12"/>
      <c r="AA91" s="38" t="s">
        <v>54</v>
      </c>
      <c r="AB91" s="10" t="s">
        <v>138</v>
      </c>
      <c r="AC91" s="10" t="s">
        <v>139</v>
      </c>
      <c r="AD91" s="10" t="s">
        <v>55</v>
      </c>
      <c r="AE91" s="10" t="s">
        <v>148</v>
      </c>
      <c r="AF91" s="10">
        <v>45809</v>
      </c>
      <c r="AG91" s="40" t="str">
        <f ca="1">IF(AF91-TODAY() =0,"Vencido",IF(AF91-TODAY() &lt; 0,"Vencido",IF(AF91-TODAY() &gt;30,"Vigente","Por Vencer")))</f>
        <v>Vigente</v>
      </c>
      <c r="AH91" s="43">
        <f ca="1">+DATEDIF(T91,TODAY(),"Y")</f>
        <v>3</v>
      </c>
      <c r="AI91" s="134" t="s">
        <v>1161</v>
      </c>
      <c r="AJ91" s="10"/>
      <c r="AK91" s="10"/>
      <c r="AL91" s="10"/>
    </row>
    <row r="92" spans="1:56">
      <c r="A92" s="9" t="s">
        <v>786</v>
      </c>
      <c r="B92" s="9" t="s">
        <v>787</v>
      </c>
      <c r="C92" s="9" t="s">
        <v>788</v>
      </c>
      <c r="D92" s="9" t="s">
        <v>144</v>
      </c>
      <c r="E92" s="33" t="s">
        <v>63</v>
      </c>
      <c r="F92" s="214" t="s">
        <v>106</v>
      </c>
      <c r="G92" s="212" t="s">
        <v>789</v>
      </c>
      <c r="H92" s="10">
        <v>32698</v>
      </c>
      <c r="I92" s="30">
        <f t="shared" ca="1" si="19"/>
        <v>35</v>
      </c>
      <c r="J92" s="30" t="s">
        <v>174</v>
      </c>
      <c r="K92" s="30" t="s">
        <v>51</v>
      </c>
      <c r="L92" s="11" t="s">
        <v>127</v>
      </c>
      <c r="M92" s="11">
        <v>984567505</v>
      </c>
      <c r="N92" s="33" t="s">
        <v>791</v>
      </c>
      <c r="O92" s="9" t="s">
        <v>792</v>
      </c>
      <c r="P92" s="9" t="s">
        <v>68</v>
      </c>
      <c r="Q92" s="9" t="s">
        <v>68</v>
      </c>
      <c r="R92" s="9" t="s">
        <v>24</v>
      </c>
      <c r="S92" s="11" t="s">
        <v>111</v>
      </c>
      <c r="T92" s="10">
        <v>45352</v>
      </c>
      <c r="U92" s="10">
        <v>45395</v>
      </c>
      <c r="V92" s="10">
        <f t="shared" si="20"/>
        <v>45760</v>
      </c>
      <c r="W92" s="40">
        <f t="shared" ca="1" si="14"/>
        <v>159</v>
      </c>
      <c r="X92" s="10" t="str">
        <f t="shared" ca="1" si="16"/>
        <v>Vigente</v>
      </c>
      <c r="Y92" s="12">
        <v>1400</v>
      </c>
      <c r="Z92" s="12"/>
      <c r="AA92" s="38" t="s">
        <v>99</v>
      </c>
      <c r="AB92" s="10" t="s">
        <v>215</v>
      </c>
      <c r="AC92" s="10" t="s">
        <v>793</v>
      </c>
      <c r="AD92" s="10" t="s">
        <v>55</v>
      </c>
      <c r="AE92" s="10" t="s">
        <v>72</v>
      </c>
      <c r="AF92" s="10">
        <v>45717</v>
      </c>
      <c r="AG92" s="40" t="str">
        <f ca="1">IF(AF92-TODAY() =0,"Vencido",IF(AF92-TODAY() &lt; 0,"Vencido",IF(AF92-TODAY() &gt;30,"Vigente","Por Vencer")))</f>
        <v>Vigente</v>
      </c>
      <c r="AH92" s="43">
        <f ca="1">+DATEDIF(T92,TODAY(),"Y")</f>
        <v>0</v>
      </c>
      <c r="AI92" s="134" t="s">
        <v>794</v>
      </c>
      <c r="AJ92" s="10"/>
      <c r="AK92" s="10"/>
      <c r="AL92" s="213"/>
    </row>
    <row r="93" spans="1:56">
      <c r="A93" s="9" t="s">
        <v>251</v>
      </c>
      <c r="B93" s="9" t="s">
        <v>775</v>
      </c>
      <c r="C93" s="9" t="s">
        <v>776</v>
      </c>
      <c r="D93" s="9" t="s">
        <v>777</v>
      </c>
      <c r="E93" s="33" t="s">
        <v>78</v>
      </c>
      <c r="F93" s="214" t="s">
        <v>79</v>
      </c>
      <c r="G93" s="212">
        <v>72948892</v>
      </c>
      <c r="H93" s="10">
        <v>35574</v>
      </c>
      <c r="I93" s="30">
        <f t="shared" ca="1" si="19"/>
        <v>27</v>
      </c>
      <c r="J93" s="8" t="s">
        <v>50</v>
      </c>
      <c r="K93" s="8" t="s">
        <v>51</v>
      </c>
      <c r="L93" s="11" t="s">
        <v>52</v>
      </c>
      <c r="M93" s="11">
        <v>949992908</v>
      </c>
      <c r="N93" s="33" t="s">
        <v>1162</v>
      </c>
      <c r="O93" s="9" t="s">
        <v>1112</v>
      </c>
      <c r="P93" s="9" t="s">
        <v>1112</v>
      </c>
      <c r="Q93" s="9" t="s">
        <v>1112</v>
      </c>
      <c r="R93" s="238"/>
      <c r="S93" s="230"/>
      <c r="T93" s="10">
        <v>45442</v>
      </c>
      <c r="U93" s="10" t="s">
        <v>550</v>
      </c>
      <c r="V93" s="10" t="str">
        <f>IF(U93="RH","RH",IF(U93="Pendiente","Pendiente",EDATE(U93,24)))</f>
        <v>RH</v>
      </c>
      <c r="W93" s="40" t="str">
        <f t="shared" ca="1" si="14"/>
        <v>RH</v>
      </c>
      <c r="X93" s="10" t="str">
        <f t="shared" ca="1" si="16"/>
        <v>RH</v>
      </c>
      <c r="Y93" s="12">
        <v>1500</v>
      </c>
      <c r="Z93" s="12"/>
      <c r="AA93" s="38" t="s">
        <v>54</v>
      </c>
      <c r="AB93" s="199"/>
      <c r="AC93" s="199"/>
      <c r="AD93" s="8" t="s">
        <v>550</v>
      </c>
      <c r="AE93" s="8"/>
      <c r="AF93" s="10">
        <v>45473</v>
      </c>
      <c r="AG93" s="8"/>
      <c r="AH93" s="43"/>
      <c r="AI93" s="229" t="s">
        <v>779</v>
      </c>
      <c r="AJ93" s="10"/>
      <c r="AK93" s="10"/>
      <c r="AL93" s="10"/>
    </row>
    <row r="94" spans="1:56">
      <c r="A94" s="9" t="s">
        <v>795</v>
      </c>
      <c r="B94" s="9" t="s">
        <v>796</v>
      </c>
      <c r="C94" s="9" t="s">
        <v>797</v>
      </c>
      <c r="D94" s="9" t="s">
        <v>844</v>
      </c>
      <c r="E94" s="33" t="s">
        <v>63</v>
      </c>
      <c r="F94" s="214" t="s">
        <v>106</v>
      </c>
      <c r="G94" s="212" t="s">
        <v>798</v>
      </c>
      <c r="H94" s="10">
        <v>31986</v>
      </c>
      <c r="I94" s="30">
        <f t="shared" ca="1" si="19"/>
        <v>37</v>
      </c>
      <c r="J94" s="8" t="s">
        <v>50</v>
      </c>
      <c r="K94" s="30" t="s">
        <v>51</v>
      </c>
      <c r="L94" s="11" t="s">
        <v>52</v>
      </c>
      <c r="M94" s="11">
        <v>990991432</v>
      </c>
      <c r="N94" s="33" t="s">
        <v>799</v>
      </c>
      <c r="O94" s="9" t="s">
        <v>309</v>
      </c>
      <c r="P94" s="9" t="s">
        <v>68</v>
      </c>
      <c r="Q94" s="9" t="s">
        <v>68</v>
      </c>
      <c r="R94" s="9" t="s">
        <v>24</v>
      </c>
      <c r="S94" s="11" t="s">
        <v>120</v>
      </c>
      <c r="T94" s="10">
        <v>42597</v>
      </c>
      <c r="U94" s="10">
        <v>45178</v>
      </c>
      <c r="V94" s="10">
        <f>IF(U94="RH","RH",IF(U94="Pendiente","Pendiente",EDATE(U94,24)))</f>
        <v>45909</v>
      </c>
      <c r="W94" s="40">
        <f t="shared" ca="1" si="14"/>
        <v>308</v>
      </c>
      <c r="X94" s="10" t="str">
        <f t="shared" ca="1" si="16"/>
        <v>Vigente</v>
      </c>
      <c r="Y94" s="38">
        <v>3000</v>
      </c>
      <c r="Z94" s="38"/>
      <c r="AA94" s="38" t="s">
        <v>214</v>
      </c>
      <c r="AB94" s="10" t="s">
        <v>266</v>
      </c>
      <c r="AC94" s="10" t="s">
        <v>800</v>
      </c>
      <c r="AD94" s="10" t="s">
        <v>55</v>
      </c>
      <c r="AE94" s="10" t="s">
        <v>148</v>
      </c>
      <c r="AF94" s="10">
        <v>45869</v>
      </c>
      <c r="AG94" s="40" t="str">
        <f ca="1">IF(AF94-TODAY() =0,"Vencido",IF(AF94-TODAY() &lt; 0,"Vencido",IF(AF94-TODAY() &gt;30,"Vigente","Por Vencer")))</f>
        <v>Vigente</v>
      </c>
      <c r="AH94" s="43">
        <f ca="1">+DATEDIF(T94,TODAY(),"Y")</f>
        <v>8</v>
      </c>
      <c r="AI94" s="137" t="s">
        <v>801</v>
      </c>
      <c r="AJ94" s="10"/>
      <c r="AK94" s="10"/>
      <c r="AL94" s="213"/>
    </row>
    <row r="95" spans="1:56">
      <c r="A95" s="9" t="s">
        <v>802</v>
      </c>
      <c r="B95" s="9" t="s">
        <v>803</v>
      </c>
      <c r="C95" s="9" t="s">
        <v>804</v>
      </c>
      <c r="D95" s="9" t="s">
        <v>1061</v>
      </c>
      <c r="E95" s="33" t="s">
        <v>48</v>
      </c>
      <c r="F95" s="214" t="s">
        <v>49</v>
      </c>
      <c r="G95" s="212">
        <v>44128340</v>
      </c>
      <c r="H95" s="10">
        <v>30495</v>
      </c>
      <c r="I95" s="30">
        <f t="shared" ca="1" si="19"/>
        <v>41</v>
      </c>
      <c r="J95" s="8" t="s">
        <v>50</v>
      </c>
      <c r="K95" s="30" t="s">
        <v>51</v>
      </c>
      <c r="L95" s="8" t="s">
        <v>127</v>
      </c>
      <c r="M95" s="11">
        <v>900506827</v>
      </c>
      <c r="N95" s="33" t="s">
        <v>1163</v>
      </c>
      <c r="O95" s="33" t="s">
        <v>1164</v>
      </c>
      <c r="P95" s="33" t="s">
        <v>1164</v>
      </c>
      <c r="Q95" s="33" t="s">
        <v>1164</v>
      </c>
      <c r="R95" s="33" t="s">
        <v>69</v>
      </c>
      <c r="S95" s="33"/>
      <c r="T95" s="10">
        <v>45460</v>
      </c>
      <c r="U95" s="10">
        <v>45460</v>
      </c>
      <c r="V95" s="10">
        <f>IF(U95="RH","RH",IF(U95="Pendiente","Pendiente",EDATE(U95,12)))</f>
        <v>45825</v>
      </c>
      <c r="W95" s="40">
        <f t="shared" ca="1" si="14"/>
        <v>224</v>
      </c>
      <c r="X95" s="10" t="str">
        <f t="shared" ca="1" si="16"/>
        <v>Vigente</v>
      </c>
      <c r="Y95" s="12">
        <v>3800</v>
      </c>
      <c r="Z95" s="12"/>
      <c r="AA95" s="38" t="s">
        <v>54</v>
      </c>
      <c r="AB95" s="10" t="s">
        <v>337</v>
      </c>
      <c r="AC95" s="8" t="s">
        <v>807</v>
      </c>
      <c r="AD95" s="10" t="s">
        <v>55</v>
      </c>
      <c r="AE95" s="8"/>
      <c r="AF95" s="10">
        <v>45917</v>
      </c>
      <c r="AG95" s="40" t="str">
        <f ca="1">IF(AF95-TODAY() =0,"Vencido",IF(AF95-TODAY() &lt; 0,"Vencido",IF(AF95-TODAY() &gt;30,"Vigente","Por Vencer")))</f>
        <v>Vigente</v>
      </c>
      <c r="AH95" s="43"/>
      <c r="AI95" s="134" t="s">
        <v>808</v>
      </c>
      <c r="AJ95" s="10"/>
      <c r="AK95" s="10"/>
      <c r="AL95" s="213"/>
    </row>
    <row r="96" spans="1:56">
      <c r="A96" s="214" t="s">
        <v>1165</v>
      </c>
      <c r="B96" s="9" t="s">
        <v>1166</v>
      </c>
      <c r="C96" s="9" t="s">
        <v>1167</v>
      </c>
      <c r="D96" s="212" t="s">
        <v>1168</v>
      </c>
      <c r="E96" s="33" t="s">
        <v>63</v>
      </c>
      <c r="F96" s="214" t="s">
        <v>49</v>
      </c>
      <c r="G96" s="33">
        <v>73005538</v>
      </c>
      <c r="H96" s="10">
        <v>36780</v>
      </c>
      <c r="I96" s="30">
        <f t="shared" ca="1" si="19"/>
        <v>24</v>
      </c>
      <c r="J96" s="30" t="s">
        <v>50</v>
      </c>
      <c r="K96" s="30" t="s">
        <v>51</v>
      </c>
      <c r="L96" s="10" t="s">
        <v>52</v>
      </c>
      <c r="M96" s="11">
        <v>963415659</v>
      </c>
      <c r="N96" s="237" t="s">
        <v>1169</v>
      </c>
      <c r="O96" s="237" t="s">
        <v>1170</v>
      </c>
      <c r="P96" s="33" t="s">
        <v>68</v>
      </c>
      <c r="Q96" s="33" t="s">
        <v>68</v>
      </c>
      <c r="R96" s="9" t="s">
        <v>24</v>
      </c>
      <c r="S96" s="11" t="s">
        <v>111</v>
      </c>
      <c r="T96" s="10">
        <v>45523</v>
      </c>
      <c r="U96" s="10">
        <v>45521</v>
      </c>
      <c r="V96" s="10">
        <f>IF(U96="RH","RH",IF(U96="Pendiente","Pendiente",EDATE(U96,12)))</f>
        <v>45886</v>
      </c>
      <c r="W96" s="40">
        <f t="shared" ca="1" si="14"/>
        <v>285</v>
      </c>
      <c r="X96" s="10" t="str">
        <f t="shared" ca="1" si="16"/>
        <v>Vigente</v>
      </c>
      <c r="Y96" s="12">
        <v>1300</v>
      </c>
      <c r="Z96" s="12"/>
      <c r="AA96" s="38" t="s">
        <v>54</v>
      </c>
      <c r="AB96" s="8"/>
      <c r="AC96" s="8"/>
      <c r="AD96" s="10" t="s">
        <v>55</v>
      </c>
      <c r="AE96" s="8"/>
      <c r="AF96" s="10">
        <v>45615</v>
      </c>
      <c r="AG96" s="40" t="str">
        <f ca="1">IF(AF96-TODAY() =0,"Vencido",IF(AF96-TODAY() &lt; 0,"Vencido",IF(AF96-TODAY() &gt;30,"Vigente","Por Vencer")))</f>
        <v>Por Vencer</v>
      </c>
      <c r="AH96" s="43"/>
      <c r="AI96" s="134" t="s">
        <v>1171</v>
      </c>
      <c r="AJ96" s="10"/>
      <c r="AK96" s="8"/>
      <c r="AL96" s="10"/>
    </row>
    <row r="97" spans="1:38">
      <c r="A97" s="9" t="s">
        <v>809</v>
      </c>
      <c r="B97" s="9" t="s">
        <v>810</v>
      </c>
      <c r="C97" s="9" t="s">
        <v>811</v>
      </c>
      <c r="D97" s="9" t="s">
        <v>197</v>
      </c>
      <c r="E97" s="33" t="s">
        <v>63</v>
      </c>
      <c r="F97" s="214" t="s">
        <v>49</v>
      </c>
      <c r="G97" s="212">
        <v>47564170</v>
      </c>
      <c r="H97" s="10">
        <v>33990</v>
      </c>
      <c r="I97" s="30">
        <f t="shared" ca="1" si="19"/>
        <v>31</v>
      </c>
      <c r="J97" s="8" t="s">
        <v>50</v>
      </c>
      <c r="K97" s="30" t="s">
        <v>51</v>
      </c>
      <c r="L97" s="11" t="s">
        <v>127</v>
      </c>
      <c r="M97" s="11">
        <v>958809247</v>
      </c>
      <c r="N97" s="33" t="s">
        <v>814</v>
      </c>
      <c r="O97" s="9" t="s">
        <v>97</v>
      </c>
      <c r="P97" s="9" t="s">
        <v>68</v>
      </c>
      <c r="Q97" s="9" t="s">
        <v>68</v>
      </c>
      <c r="R97" s="9" t="s">
        <v>24</v>
      </c>
      <c r="S97" s="11" t="s">
        <v>85</v>
      </c>
      <c r="T97" s="10">
        <v>43891</v>
      </c>
      <c r="U97" s="274" t="s">
        <v>1172</v>
      </c>
      <c r="V97" s="10" t="e">
        <f>IF(U97="RH","RH",IF(U97="Pendiente","Pendiente",EDATE(U97,24)))</f>
        <v>#VALUE!</v>
      </c>
      <c r="W97" s="40" t="e">
        <f t="shared" ca="1" si="14"/>
        <v>#VALUE!</v>
      </c>
      <c r="X97" s="10" t="e">
        <f t="shared" ca="1" si="16"/>
        <v>#VALUE!</v>
      </c>
      <c r="Y97" s="12">
        <v>3000</v>
      </c>
      <c r="Z97" s="12"/>
      <c r="AA97" s="38" t="s">
        <v>54</v>
      </c>
      <c r="AB97" s="10" t="s">
        <v>100</v>
      </c>
      <c r="AC97" s="10" t="s">
        <v>815</v>
      </c>
      <c r="AD97" s="10" t="s">
        <v>55</v>
      </c>
      <c r="AE97" s="10" t="s">
        <v>148</v>
      </c>
      <c r="AF97" s="10">
        <v>45657</v>
      </c>
      <c r="AG97" s="40" t="str">
        <f ca="1">IF(AF97-TODAY() =0,"Vencido",IF(AF97-TODAY() &lt; 0,"Vencido",IF(AF97-TODAY() &gt;30,"Vigente","Por Vencer")))</f>
        <v>Vigente</v>
      </c>
      <c r="AH97" s="43">
        <f ca="1">+DATEDIF(T97,TODAY(),"Y")</f>
        <v>4</v>
      </c>
      <c r="AI97" s="134" t="s">
        <v>816</v>
      </c>
      <c r="AJ97" s="10"/>
      <c r="AK97" s="10"/>
      <c r="AL97" s="10"/>
    </row>
    <row r="98" spans="1:38">
      <c r="A98" s="9" t="s">
        <v>817</v>
      </c>
      <c r="B98" s="9" t="s">
        <v>818</v>
      </c>
      <c r="C98" s="9" t="s">
        <v>819</v>
      </c>
      <c r="D98" s="9" t="s">
        <v>820</v>
      </c>
      <c r="E98" s="33" t="s">
        <v>78</v>
      </c>
      <c r="F98" s="214" t="s">
        <v>79</v>
      </c>
      <c r="G98" s="212" t="s">
        <v>821</v>
      </c>
      <c r="H98" s="10">
        <v>30149</v>
      </c>
      <c r="I98" s="30">
        <f t="shared" ca="1" si="19"/>
        <v>42</v>
      </c>
      <c r="J98" s="8" t="s">
        <v>50</v>
      </c>
      <c r="K98" s="30" t="s">
        <v>51</v>
      </c>
      <c r="L98" s="11" t="s">
        <v>127</v>
      </c>
      <c r="M98" s="11">
        <v>947861748</v>
      </c>
      <c r="N98" s="33" t="s">
        <v>823</v>
      </c>
      <c r="O98" s="9" t="s">
        <v>824</v>
      </c>
      <c r="P98" s="9" t="s">
        <v>68</v>
      </c>
      <c r="Q98" s="9" t="s">
        <v>68</v>
      </c>
      <c r="R98" s="9" t="s">
        <v>24</v>
      </c>
      <c r="S98" s="11" t="s">
        <v>98</v>
      </c>
      <c r="T98" s="10">
        <v>42309</v>
      </c>
      <c r="U98" s="10">
        <v>45076</v>
      </c>
      <c r="V98" s="10">
        <f>IF(U98="RH","RH",IF(U98="Pendiente","Pendiente",EDATE(U98,24)))</f>
        <v>45807</v>
      </c>
      <c r="W98" s="40">
        <f t="shared" ca="1" si="14"/>
        <v>206</v>
      </c>
      <c r="X98" s="10" t="str">
        <f t="shared" ca="1" si="16"/>
        <v>Vigente</v>
      </c>
      <c r="Y98" s="38">
        <v>8500</v>
      </c>
      <c r="Z98" s="38"/>
      <c r="AA98" s="38" t="s">
        <v>54</v>
      </c>
      <c r="AB98" s="10" t="s">
        <v>337</v>
      </c>
      <c r="AC98" s="10" t="s">
        <v>509</v>
      </c>
      <c r="AD98" s="10" t="s">
        <v>217</v>
      </c>
      <c r="AE98" s="10" t="s">
        <v>148</v>
      </c>
      <c r="AF98" s="10" t="s">
        <v>219</v>
      </c>
      <c r="AG98" s="40" t="s">
        <v>57</v>
      </c>
      <c r="AH98" s="43">
        <f ca="1">+DATEDIF(T98,TODAY(),"Y")</f>
        <v>9</v>
      </c>
      <c r="AI98" s="137" t="s">
        <v>825</v>
      </c>
      <c r="AJ98" s="10"/>
      <c r="AK98" s="10"/>
      <c r="AL98" s="10"/>
    </row>
    <row r="99" spans="1:38">
      <c r="A99" s="214"/>
      <c r="B99" s="9" t="s">
        <v>1173</v>
      </c>
      <c r="C99" s="9" t="s">
        <v>1174</v>
      </c>
      <c r="D99" s="9" t="s">
        <v>1175</v>
      </c>
      <c r="E99" s="33" t="s">
        <v>63</v>
      </c>
      <c r="F99" s="214" t="s">
        <v>49</v>
      </c>
      <c r="G99" s="212">
        <v>75265169</v>
      </c>
      <c r="H99" s="10">
        <v>38313</v>
      </c>
      <c r="I99" s="30">
        <f t="shared" ca="1" si="19"/>
        <v>19</v>
      </c>
      <c r="J99" s="8" t="s">
        <v>50</v>
      </c>
      <c r="K99" s="30" t="s">
        <v>51</v>
      </c>
      <c r="L99" s="10" t="s">
        <v>52</v>
      </c>
      <c r="M99" s="11"/>
      <c r="N99" s="252"/>
      <c r="O99" s="252"/>
      <c r="P99" s="252"/>
      <c r="Q99" s="252"/>
      <c r="R99" s="252" t="s">
        <v>1176</v>
      </c>
      <c r="S99" s="252" t="s">
        <v>1176</v>
      </c>
      <c r="T99" s="10">
        <v>45524</v>
      </c>
      <c r="U99" s="163" t="s">
        <v>1177</v>
      </c>
      <c r="V99" s="10"/>
      <c r="W99" s="40"/>
      <c r="X99" s="10" t="str">
        <f>IF(W99&lt;30,"Por Vencer",IF(W99="RH","RH",IF(W99="Pendiente","Pendiente","Vigente")))</f>
        <v>Por Vencer</v>
      </c>
      <c r="Y99" s="38">
        <v>1025</v>
      </c>
      <c r="Z99" s="38"/>
      <c r="AA99" s="38"/>
      <c r="AB99" s="10"/>
      <c r="AC99" s="262"/>
      <c r="AD99" s="252"/>
      <c r="AE99" s="252"/>
      <c r="AF99" s="252"/>
      <c r="AG99" s="252"/>
      <c r="AH99" s="264"/>
      <c r="AI99" s="271"/>
      <c r="AJ99" s="252"/>
      <c r="AK99" s="252"/>
      <c r="AL99" s="252"/>
    </row>
    <row r="100" spans="1:38">
      <c r="A100" s="9" t="s">
        <v>834</v>
      </c>
      <c r="B100" s="9" t="s">
        <v>835</v>
      </c>
      <c r="C100" s="9" t="s">
        <v>836</v>
      </c>
      <c r="D100" s="9" t="s">
        <v>558</v>
      </c>
      <c r="E100" s="33" t="s">
        <v>78</v>
      </c>
      <c r="F100" s="214" t="s">
        <v>79</v>
      </c>
      <c r="G100" s="212" t="s">
        <v>837</v>
      </c>
      <c r="H100" s="10">
        <v>36471</v>
      </c>
      <c r="I100" s="30">
        <f t="shared" ca="1" si="19"/>
        <v>24</v>
      </c>
      <c r="J100" s="30" t="s">
        <v>174</v>
      </c>
      <c r="K100" s="30" t="s">
        <v>51</v>
      </c>
      <c r="L100" s="11" t="s">
        <v>52</v>
      </c>
      <c r="M100" s="11">
        <v>912176750</v>
      </c>
      <c r="N100" s="33" t="s">
        <v>839</v>
      </c>
      <c r="O100" s="9" t="s">
        <v>137</v>
      </c>
      <c r="P100" s="9" t="s">
        <v>137</v>
      </c>
      <c r="Q100" s="9" t="s">
        <v>137</v>
      </c>
      <c r="R100" s="9" t="s">
        <v>24</v>
      </c>
      <c r="S100" s="11" t="s">
        <v>111</v>
      </c>
      <c r="T100" s="10">
        <v>44986</v>
      </c>
      <c r="U100" s="10">
        <v>44996</v>
      </c>
      <c r="V100" s="10">
        <f>IF(U100="RH","RH",IF(U100="Pendiente","Pendiente",EDATE(U100,24)))</f>
        <v>45727</v>
      </c>
      <c r="W100" s="40">
        <f t="shared" ref="W100:W128" ca="1" si="21">IF(U100="RH","RH",IF(U100="Pendiente","Pendiente",V100-TODAY()))</f>
        <v>126</v>
      </c>
      <c r="X100" s="10" t="str">
        <f t="shared" ref="X100:X128" ca="1" si="22">IF(W100&lt;30,"Por Vencer",IF(W100="RH","RH",IF(W100="Pendiente","Pendiente","Vigente")))</f>
        <v>Vigente</v>
      </c>
      <c r="Y100" s="12">
        <v>1350</v>
      </c>
      <c r="Z100" s="12"/>
      <c r="AA100" s="38" t="s">
        <v>54</v>
      </c>
      <c r="AB100" s="10" t="s">
        <v>70</v>
      </c>
      <c r="AC100" s="10" t="s">
        <v>509</v>
      </c>
      <c r="AD100" s="10" t="s">
        <v>55</v>
      </c>
      <c r="AE100" s="10" t="s">
        <v>56</v>
      </c>
      <c r="AF100" s="10">
        <v>45688</v>
      </c>
      <c r="AG100" s="40" t="str">
        <f ca="1">IF(AF100-TODAY() =0,"Vencido",IF(AF100-TODAY() &lt; 0,"Vencido",IF(AF100-TODAY() &gt;30,"Vigente","Por Vencer")))</f>
        <v>Vigente</v>
      </c>
      <c r="AH100" s="43">
        <f ca="1">+DATEDIF(T100,TODAY(),"Y")</f>
        <v>1</v>
      </c>
      <c r="AI100" s="134" t="s">
        <v>840</v>
      </c>
      <c r="AJ100" s="10"/>
      <c r="AK100" s="10"/>
      <c r="AL100" s="10"/>
    </row>
    <row r="101" spans="1:38">
      <c r="A101" s="9" t="s">
        <v>856</v>
      </c>
      <c r="B101" s="9" t="s">
        <v>857</v>
      </c>
      <c r="C101" s="9" t="s">
        <v>858</v>
      </c>
      <c r="D101" s="9" t="s">
        <v>94</v>
      </c>
      <c r="E101" s="33" t="s">
        <v>63</v>
      </c>
      <c r="F101" s="214" t="s">
        <v>106</v>
      </c>
      <c r="G101" s="212">
        <v>76970377</v>
      </c>
      <c r="H101" s="10">
        <v>35157</v>
      </c>
      <c r="I101" s="30">
        <f t="shared" ca="1" si="19"/>
        <v>28</v>
      </c>
      <c r="J101" s="30" t="s">
        <v>50</v>
      </c>
      <c r="K101" s="30" t="s">
        <v>51</v>
      </c>
      <c r="L101" s="11" t="s">
        <v>52</v>
      </c>
      <c r="M101" s="11">
        <v>958065070</v>
      </c>
      <c r="N101" s="33" t="s">
        <v>860</v>
      </c>
      <c r="O101" s="9" t="s">
        <v>309</v>
      </c>
      <c r="P101" s="9" t="s">
        <v>68</v>
      </c>
      <c r="Q101" s="9" t="s">
        <v>68</v>
      </c>
      <c r="R101" s="9" t="s">
        <v>24</v>
      </c>
      <c r="S101" s="11" t="s">
        <v>85</v>
      </c>
      <c r="T101" s="10">
        <v>45139</v>
      </c>
      <c r="U101" s="275">
        <v>45115</v>
      </c>
      <c r="V101" s="10">
        <f>IF(U101="RH","RH",IF(U101="Pendiente","Pendiente",EDATE(U101,12)))</f>
        <v>45481</v>
      </c>
      <c r="W101" s="40">
        <f t="shared" ca="1" si="21"/>
        <v>-120</v>
      </c>
      <c r="X101" s="10" t="str">
        <f t="shared" ca="1" si="22"/>
        <v>Por Vencer</v>
      </c>
      <c r="Y101" s="38">
        <v>1800</v>
      </c>
      <c r="Z101" s="38"/>
      <c r="AA101" s="38" t="s">
        <v>99</v>
      </c>
      <c r="AB101" s="10" t="s">
        <v>86</v>
      </c>
      <c r="AC101" s="10" t="s">
        <v>800</v>
      </c>
      <c r="AD101" s="10" t="s">
        <v>55</v>
      </c>
      <c r="AE101" s="10" t="s">
        <v>148</v>
      </c>
      <c r="AF101" s="10">
        <v>45747</v>
      </c>
      <c r="AG101" s="40" t="str">
        <f ca="1">IF(AF101-TODAY() =0,"Vencido",IF(AF101-TODAY() &lt; 0,"Vencido",IF(AF101-TODAY() &gt;30,"Vigente","Por Vencer")))</f>
        <v>Vigente</v>
      </c>
      <c r="AH101" s="43">
        <f ca="1">+DATEDIF(T101,TODAY(),"Y")</f>
        <v>1</v>
      </c>
      <c r="AI101" s="135" t="s">
        <v>862</v>
      </c>
      <c r="AJ101" s="10"/>
      <c r="AK101" s="10"/>
      <c r="AL101" s="10"/>
    </row>
    <row r="102" spans="1:38">
      <c r="A102" s="9" t="s">
        <v>1062</v>
      </c>
      <c r="B102" s="9" t="s">
        <v>1063</v>
      </c>
      <c r="C102" s="9" t="s">
        <v>1064</v>
      </c>
      <c r="D102" s="33" t="s">
        <v>1065</v>
      </c>
      <c r="E102" s="33" t="s">
        <v>78</v>
      </c>
      <c r="F102" s="214" t="s">
        <v>79</v>
      </c>
      <c r="G102" s="212">
        <v>41343976</v>
      </c>
      <c r="H102" s="10">
        <v>30007</v>
      </c>
      <c r="I102" s="30">
        <f t="shared" ca="1" si="19"/>
        <v>42</v>
      </c>
      <c r="J102" s="30" t="s">
        <v>174</v>
      </c>
      <c r="K102" s="10" t="s">
        <v>175</v>
      </c>
      <c r="L102" s="10" t="s">
        <v>237</v>
      </c>
      <c r="M102" s="11">
        <v>999800888</v>
      </c>
      <c r="N102" s="33" t="s">
        <v>1178</v>
      </c>
      <c r="O102" s="37" t="s">
        <v>1179</v>
      </c>
      <c r="P102" s="9" t="s">
        <v>68</v>
      </c>
      <c r="Q102" s="9" t="s">
        <v>68</v>
      </c>
      <c r="R102" s="9" t="s">
        <v>24</v>
      </c>
      <c r="S102" s="11" t="s">
        <v>98</v>
      </c>
      <c r="T102" s="10">
        <v>45491</v>
      </c>
      <c r="U102" s="274" t="s">
        <v>1177</v>
      </c>
      <c r="V102" s="10"/>
      <c r="W102" s="40">
        <f t="shared" ca="1" si="21"/>
        <v>-45601</v>
      </c>
      <c r="X102" s="10" t="str">
        <f t="shared" ca="1" si="22"/>
        <v>Por Vencer</v>
      </c>
      <c r="Y102" s="12">
        <v>2500</v>
      </c>
      <c r="Z102" s="12"/>
      <c r="AA102" s="38" t="s">
        <v>54</v>
      </c>
      <c r="AB102" s="10" t="s">
        <v>337</v>
      </c>
      <c r="AC102" s="8"/>
      <c r="AD102" s="10" t="s">
        <v>55</v>
      </c>
      <c r="AE102" s="8"/>
      <c r="AF102" s="10">
        <v>45856</v>
      </c>
      <c r="AG102" s="40" t="str">
        <f ca="1">IF(AF102-TODAY() =0,"Vencido",IF(AF102-TODAY() &lt; 0,"Vencido",IF(AF102-TODAY() &gt;30,"Vigente","Por Vencer")))</f>
        <v>Vigente</v>
      </c>
      <c r="AH102" s="43"/>
      <c r="AI102" s="134" t="s">
        <v>1180</v>
      </c>
      <c r="AJ102" s="8"/>
      <c r="AK102" s="8"/>
      <c r="AL102" s="10"/>
    </row>
    <row r="103" spans="1:38">
      <c r="A103" s="9" t="s">
        <v>870</v>
      </c>
      <c r="B103" s="9" t="s">
        <v>871</v>
      </c>
      <c r="C103" s="9" t="s">
        <v>872</v>
      </c>
      <c r="D103" s="9" t="s">
        <v>873</v>
      </c>
      <c r="E103" s="33" t="s">
        <v>63</v>
      </c>
      <c r="F103" s="214" t="s">
        <v>49</v>
      </c>
      <c r="G103" s="212" t="s">
        <v>874</v>
      </c>
      <c r="H103" s="10">
        <v>34176</v>
      </c>
      <c r="I103" s="30">
        <f t="shared" ca="1" si="19"/>
        <v>31</v>
      </c>
      <c r="J103" s="30" t="s">
        <v>50</v>
      </c>
      <c r="K103" s="30" t="s">
        <v>51</v>
      </c>
      <c r="L103" s="11" t="s">
        <v>52</v>
      </c>
      <c r="M103" s="11">
        <v>989459911</v>
      </c>
      <c r="N103" s="33" t="s">
        <v>876</v>
      </c>
      <c r="O103" s="9" t="s">
        <v>402</v>
      </c>
      <c r="P103" s="9" t="s">
        <v>68</v>
      </c>
      <c r="Q103" s="9" t="s">
        <v>68</v>
      </c>
      <c r="R103" s="9" t="s">
        <v>24</v>
      </c>
      <c r="S103" s="11" t="s">
        <v>111</v>
      </c>
      <c r="T103" s="10">
        <v>44202</v>
      </c>
      <c r="U103" s="10">
        <v>45402</v>
      </c>
      <c r="V103" s="10">
        <f>IF(U103="RH","RH",IF(U103="Pendiente","Pendiente",EDATE(U103,12)))</f>
        <v>45767</v>
      </c>
      <c r="W103" s="40">
        <f t="shared" ca="1" si="21"/>
        <v>166</v>
      </c>
      <c r="X103" s="10" t="str">
        <f t="shared" ca="1" si="22"/>
        <v>Vigente</v>
      </c>
      <c r="Y103" s="38">
        <v>1400</v>
      </c>
      <c r="Z103" s="38"/>
      <c r="AA103" s="38" t="s">
        <v>54</v>
      </c>
      <c r="AB103" s="10" t="s">
        <v>70</v>
      </c>
      <c r="AC103" s="10" t="s">
        <v>310</v>
      </c>
      <c r="AD103" s="10" t="s">
        <v>55</v>
      </c>
      <c r="AE103" s="10" t="s">
        <v>72</v>
      </c>
      <c r="AF103" s="10">
        <v>45747</v>
      </c>
      <c r="AG103" s="40" t="str">
        <f ca="1">IF(AF103-TODAY() =0,"Vencido",IF(AF103-TODAY() &lt; 0,"Vencido",IF(AF103-TODAY() &gt;30,"Vigente","Por Vencer")))</f>
        <v>Vigente</v>
      </c>
      <c r="AH103" s="43">
        <f ca="1">+DATEDIF(T103,TODAY(),"Y")</f>
        <v>3</v>
      </c>
      <c r="AI103" s="134" t="s">
        <v>877</v>
      </c>
      <c r="AJ103" s="10"/>
      <c r="AK103" s="10"/>
      <c r="AL103" s="10"/>
    </row>
    <row r="104" spans="1:38">
      <c r="A104" s="9" t="s">
        <v>883</v>
      </c>
      <c r="B104" s="9" t="s">
        <v>884</v>
      </c>
      <c r="C104" s="9" t="s">
        <v>885</v>
      </c>
      <c r="D104" s="9" t="s">
        <v>886</v>
      </c>
      <c r="E104" s="33" t="s">
        <v>78</v>
      </c>
      <c r="F104" s="214" t="s">
        <v>79</v>
      </c>
      <c r="G104" s="212">
        <v>47372166</v>
      </c>
      <c r="H104" s="10">
        <v>33307</v>
      </c>
      <c r="I104" s="30">
        <f t="shared" ca="1" si="19"/>
        <v>33</v>
      </c>
      <c r="J104" s="30" t="s">
        <v>174</v>
      </c>
      <c r="K104" s="30" t="s">
        <v>51</v>
      </c>
      <c r="L104" s="11" t="s">
        <v>127</v>
      </c>
      <c r="M104" s="11">
        <v>912258342</v>
      </c>
      <c r="N104" s="33" t="s">
        <v>888</v>
      </c>
      <c r="O104" s="9" t="s">
        <v>97</v>
      </c>
      <c r="P104" s="9" t="s">
        <v>68</v>
      </c>
      <c r="Q104" s="9" t="s">
        <v>68</v>
      </c>
      <c r="R104" s="9" t="s">
        <v>24</v>
      </c>
      <c r="S104" s="11" t="s">
        <v>85</v>
      </c>
      <c r="T104" s="10">
        <v>42948</v>
      </c>
      <c r="U104" s="10">
        <v>45465</v>
      </c>
      <c r="V104" s="10">
        <f>IF(U104="RH","RH",IF(U104="Pendiente","Pendiente",EDATE(U104,24)))</f>
        <v>46195</v>
      </c>
      <c r="W104" s="40">
        <f t="shared" ca="1" si="21"/>
        <v>594</v>
      </c>
      <c r="X104" s="10" t="str">
        <f t="shared" ca="1" si="22"/>
        <v>Vigente</v>
      </c>
      <c r="Y104" s="38">
        <v>2000</v>
      </c>
      <c r="Z104" s="38"/>
      <c r="AA104" s="38" t="s">
        <v>54</v>
      </c>
      <c r="AB104" s="10" t="s">
        <v>138</v>
      </c>
      <c r="AC104" s="10" t="s">
        <v>890</v>
      </c>
      <c r="AD104" s="10" t="s">
        <v>88</v>
      </c>
      <c r="AE104" s="10" t="s">
        <v>891</v>
      </c>
      <c r="AF104" s="10" t="s">
        <v>219</v>
      </c>
      <c r="AG104" s="40" t="s">
        <v>57</v>
      </c>
      <c r="AH104" s="43">
        <f ca="1">+DATEDIF(T104,TODAY(),"Y")</f>
        <v>7</v>
      </c>
      <c r="AI104" s="134" t="s">
        <v>892</v>
      </c>
      <c r="AJ104" s="10"/>
      <c r="AK104" s="10"/>
      <c r="AL104" s="10"/>
    </row>
    <row r="105" spans="1:38">
      <c r="A105" s="214" t="s">
        <v>1093</v>
      </c>
      <c r="B105" s="9" t="s">
        <v>1085</v>
      </c>
      <c r="C105" s="9" t="s">
        <v>1086</v>
      </c>
      <c r="D105" s="33" t="s">
        <v>325</v>
      </c>
      <c r="E105" s="33" t="s">
        <v>63</v>
      </c>
      <c r="F105" s="214" t="s">
        <v>49</v>
      </c>
      <c r="G105" s="212">
        <v>71224242</v>
      </c>
      <c r="H105" s="10">
        <v>36294</v>
      </c>
      <c r="I105" s="30">
        <f t="shared" ca="1" si="19"/>
        <v>25</v>
      </c>
      <c r="J105" s="30" t="s">
        <v>50</v>
      </c>
      <c r="K105" s="30" t="s">
        <v>51</v>
      </c>
      <c r="L105" s="10" t="s">
        <v>52</v>
      </c>
      <c r="M105" s="11">
        <v>940242563</v>
      </c>
      <c r="N105" s="237" t="s">
        <v>1181</v>
      </c>
      <c r="O105" s="33" t="s">
        <v>1182</v>
      </c>
      <c r="P105" s="33" t="s">
        <v>68</v>
      </c>
      <c r="Q105" s="33" t="s">
        <v>68</v>
      </c>
      <c r="R105" s="9" t="s">
        <v>24</v>
      </c>
      <c r="S105" s="11" t="s">
        <v>111</v>
      </c>
      <c r="T105" s="10">
        <v>45505</v>
      </c>
      <c r="U105" s="10">
        <v>45514</v>
      </c>
      <c r="V105" s="10">
        <f>IF(U105="RH","RH",IF(U105="Pendiente","Pendiente",EDATE(U105,12)))</f>
        <v>45879</v>
      </c>
      <c r="W105" s="40">
        <f t="shared" ca="1" si="21"/>
        <v>278</v>
      </c>
      <c r="X105" s="10" t="str">
        <f t="shared" ca="1" si="22"/>
        <v>Vigente</v>
      </c>
      <c r="Y105" s="12">
        <v>1800</v>
      </c>
      <c r="Z105" s="12"/>
      <c r="AA105" s="38" t="s">
        <v>54</v>
      </c>
      <c r="AB105" s="8"/>
      <c r="AC105" s="8"/>
      <c r="AD105" s="10" t="s">
        <v>55</v>
      </c>
      <c r="AE105" s="8"/>
      <c r="AF105" s="10">
        <v>45597</v>
      </c>
      <c r="AG105" s="40" t="str">
        <f ca="1">IF(AF105-TODAY() =0,"Vencido",IF(AF105-TODAY() &lt; 0,"Vencido",IF(AF105-TODAY() &gt;30,"Vigente","Por Vencer")))</f>
        <v>Vencido</v>
      </c>
      <c r="AH105" s="43"/>
      <c r="AI105" s="134" t="s">
        <v>1183</v>
      </c>
      <c r="AJ105" s="10"/>
      <c r="AK105" s="8"/>
      <c r="AL105" s="10"/>
    </row>
    <row r="106" spans="1:38">
      <c r="A106" s="9" t="s">
        <v>893</v>
      </c>
      <c r="B106" s="9" t="s">
        <v>894</v>
      </c>
      <c r="C106" s="9" t="s">
        <v>895</v>
      </c>
      <c r="D106" s="9" t="s">
        <v>1184</v>
      </c>
      <c r="E106" s="33" t="s">
        <v>225</v>
      </c>
      <c r="F106" s="214" t="s">
        <v>225</v>
      </c>
      <c r="G106" s="212" t="s">
        <v>897</v>
      </c>
      <c r="H106" s="10">
        <v>36980</v>
      </c>
      <c r="I106" s="30">
        <f t="shared" ca="1" si="19"/>
        <v>23</v>
      </c>
      <c r="J106" s="30" t="s">
        <v>50</v>
      </c>
      <c r="K106" s="30" t="s">
        <v>51</v>
      </c>
      <c r="L106" s="11" t="s">
        <v>52</v>
      </c>
      <c r="M106" s="11">
        <v>940075724</v>
      </c>
      <c r="N106" s="33" t="s">
        <v>899</v>
      </c>
      <c r="O106" s="9" t="s">
        <v>229</v>
      </c>
      <c r="P106" s="9" t="s">
        <v>68</v>
      </c>
      <c r="Q106" s="9" t="s">
        <v>68</v>
      </c>
      <c r="R106" s="9" t="s">
        <v>24</v>
      </c>
      <c r="S106" s="11" t="s">
        <v>111</v>
      </c>
      <c r="T106" s="10">
        <v>45231</v>
      </c>
      <c r="U106" s="10">
        <v>45199</v>
      </c>
      <c r="V106" s="10">
        <f>IF(U106="RH","RH",IF(U106="Pendiente","Pendiente",EDATE(U106,12)))</f>
        <v>45565</v>
      </c>
      <c r="W106" s="40">
        <f t="shared" ca="1" si="21"/>
        <v>-36</v>
      </c>
      <c r="X106" s="10" t="str">
        <f t="shared" ca="1" si="22"/>
        <v>Por Vencer</v>
      </c>
      <c r="Y106" s="38">
        <v>1025</v>
      </c>
      <c r="Z106" s="38"/>
      <c r="AA106" s="38" t="s">
        <v>54</v>
      </c>
      <c r="AB106" s="10" t="s">
        <v>100</v>
      </c>
      <c r="AC106" s="10" t="s">
        <v>773</v>
      </c>
      <c r="AD106" s="10" t="s">
        <v>55</v>
      </c>
      <c r="AE106" s="10" t="s">
        <v>203</v>
      </c>
      <c r="AF106" s="10">
        <v>45778</v>
      </c>
      <c r="AG106" s="40" t="str">
        <f ca="1">IF(AF106-TODAY() =0,"Vencido",IF(AF106-TODAY() &lt; 0,"Vencido",IF(AF106-TODAY() &gt;30,"Vigente","Por Vencer")))</f>
        <v>Vigente</v>
      </c>
      <c r="AH106" s="43">
        <f t="shared" ref="AH106:AH115" ca="1" si="23">+DATEDIF(T106,TODAY(),"Y")</f>
        <v>1</v>
      </c>
      <c r="AI106" s="134" t="s">
        <v>900</v>
      </c>
      <c r="AJ106" s="10"/>
      <c r="AK106" s="10"/>
      <c r="AL106" s="10"/>
    </row>
    <row r="107" spans="1:38">
      <c r="A107" s="9" t="s">
        <v>901</v>
      </c>
      <c r="B107" s="9" t="s">
        <v>902</v>
      </c>
      <c r="C107" s="9" t="s">
        <v>903</v>
      </c>
      <c r="D107" s="9" t="s">
        <v>904</v>
      </c>
      <c r="E107" s="33" t="s">
        <v>78</v>
      </c>
      <c r="F107" s="214" t="s">
        <v>79</v>
      </c>
      <c r="G107" s="212">
        <v>45805956</v>
      </c>
      <c r="H107" s="10">
        <v>32679</v>
      </c>
      <c r="I107" s="30">
        <f t="shared" ca="1" si="19"/>
        <v>35</v>
      </c>
      <c r="J107" s="30" t="s">
        <v>174</v>
      </c>
      <c r="K107" s="30" t="s">
        <v>51</v>
      </c>
      <c r="L107" s="11" t="s">
        <v>127</v>
      </c>
      <c r="M107" s="11">
        <v>987101179</v>
      </c>
      <c r="N107" s="33" t="s">
        <v>907</v>
      </c>
      <c r="O107" s="9" t="s">
        <v>309</v>
      </c>
      <c r="P107" s="9" t="s">
        <v>68</v>
      </c>
      <c r="Q107" s="9" t="s">
        <v>68</v>
      </c>
      <c r="R107" s="9" t="s">
        <v>24</v>
      </c>
      <c r="S107" s="11" t="s">
        <v>120</v>
      </c>
      <c r="T107" s="10">
        <v>45200</v>
      </c>
      <c r="U107" s="10">
        <v>45199</v>
      </c>
      <c r="V107" s="10">
        <f>IF(U107="RH","RH",IF(U107="Pendiente","Pendiente",EDATE(U107,24)))</f>
        <v>45930</v>
      </c>
      <c r="W107" s="40">
        <f t="shared" ca="1" si="21"/>
        <v>329</v>
      </c>
      <c r="X107" s="10" t="str">
        <f t="shared" ca="1" si="22"/>
        <v>Vigente</v>
      </c>
      <c r="Y107" s="38">
        <v>3500</v>
      </c>
      <c r="Z107" s="38"/>
      <c r="AA107" s="38" t="s">
        <v>54</v>
      </c>
      <c r="AB107" s="8" t="s">
        <v>337</v>
      </c>
      <c r="AC107" s="10" t="s">
        <v>79</v>
      </c>
      <c r="AD107" s="10" t="s">
        <v>55</v>
      </c>
      <c r="AE107" s="10" t="s">
        <v>56</v>
      </c>
      <c r="AF107" s="10">
        <v>45747</v>
      </c>
      <c r="AG107" s="40" t="str">
        <f ca="1">IF(AF107-TODAY() =0,"Vencido",IF(AF107-TODAY() &lt; 0,"Vencido",IF(AF107-TODAY() &gt;30,"Vigente","Por Vencer")))</f>
        <v>Vigente</v>
      </c>
      <c r="AH107" s="43">
        <f t="shared" ca="1" si="23"/>
        <v>1</v>
      </c>
      <c r="AI107" s="134" t="s">
        <v>1185</v>
      </c>
      <c r="AJ107" s="8"/>
      <c r="AK107" s="8"/>
      <c r="AL107" s="10"/>
    </row>
    <row r="108" spans="1:38">
      <c r="A108" s="9" t="s">
        <v>909</v>
      </c>
      <c r="B108" s="9" t="s">
        <v>910</v>
      </c>
      <c r="C108" s="9" t="s">
        <v>911</v>
      </c>
      <c r="D108" s="9" t="s">
        <v>912</v>
      </c>
      <c r="E108" s="33" t="s">
        <v>246</v>
      </c>
      <c r="F108" s="214" t="s">
        <v>246</v>
      </c>
      <c r="G108" s="212" t="s">
        <v>913</v>
      </c>
      <c r="H108" s="10">
        <v>32251</v>
      </c>
      <c r="I108" s="30">
        <f t="shared" ca="1" si="19"/>
        <v>36</v>
      </c>
      <c r="J108" s="30" t="s">
        <v>50</v>
      </c>
      <c r="K108" s="30" t="s">
        <v>51</v>
      </c>
      <c r="L108" s="11" t="s">
        <v>52</v>
      </c>
      <c r="M108" s="11">
        <v>990991238</v>
      </c>
      <c r="N108" s="33" t="s">
        <v>915</v>
      </c>
      <c r="O108" s="9" t="s">
        <v>916</v>
      </c>
      <c r="P108" s="9" t="s">
        <v>68</v>
      </c>
      <c r="Q108" s="9" t="s">
        <v>68</v>
      </c>
      <c r="R108" s="9" t="s">
        <v>24</v>
      </c>
      <c r="S108" s="11" t="s">
        <v>111</v>
      </c>
      <c r="T108" s="10">
        <v>43749</v>
      </c>
      <c r="U108" s="10">
        <v>45288</v>
      </c>
      <c r="V108" s="10">
        <f>IF(U108="RH","RH",IF(U108="Pendiente","Pendiente",EDATE(U108,12)))</f>
        <v>45654</v>
      </c>
      <c r="W108" s="40">
        <f t="shared" ca="1" si="21"/>
        <v>53</v>
      </c>
      <c r="X108" s="10" t="str">
        <f t="shared" ca="1" si="22"/>
        <v>Vigente</v>
      </c>
      <c r="Y108" s="12">
        <v>4000</v>
      </c>
      <c r="Z108" s="12"/>
      <c r="AA108" s="38" t="s">
        <v>54</v>
      </c>
      <c r="AB108" s="10" t="s">
        <v>917</v>
      </c>
      <c r="AC108" s="10" t="s">
        <v>758</v>
      </c>
      <c r="AD108" s="10" t="s">
        <v>88</v>
      </c>
      <c r="AE108" s="10" t="s">
        <v>148</v>
      </c>
      <c r="AF108" s="10" t="s">
        <v>219</v>
      </c>
      <c r="AG108" s="40" t="s">
        <v>57</v>
      </c>
      <c r="AH108" s="43">
        <f t="shared" ca="1" si="23"/>
        <v>5</v>
      </c>
      <c r="AI108" s="134" t="s">
        <v>918</v>
      </c>
      <c r="AJ108" s="8"/>
      <c r="AK108" s="8"/>
      <c r="AL108" s="10"/>
    </row>
    <row r="109" spans="1:38">
      <c r="A109" s="9" t="s">
        <v>597</v>
      </c>
      <c r="B109" s="9" t="s">
        <v>924</v>
      </c>
      <c r="C109" s="9" t="s">
        <v>925</v>
      </c>
      <c r="D109" s="9" t="s">
        <v>133</v>
      </c>
      <c r="E109" s="33" t="s">
        <v>63</v>
      </c>
      <c r="F109" s="214" t="s">
        <v>49</v>
      </c>
      <c r="G109" s="212">
        <v>40640911</v>
      </c>
      <c r="H109" s="10">
        <v>29091</v>
      </c>
      <c r="I109" s="30">
        <f t="shared" ca="1" si="19"/>
        <v>45</v>
      </c>
      <c r="J109" s="8" t="s">
        <v>50</v>
      </c>
      <c r="K109" s="8" t="s">
        <v>51</v>
      </c>
      <c r="L109" s="8" t="s">
        <v>81</v>
      </c>
      <c r="M109" s="8">
        <v>970664371</v>
      </c>
      <c r="N109" s="37" t="s">
        <v>927</v>
      </c>
      <c r="O109" s="37" t="s">
        <v>928</v>
      </c>
      <c r="P109" s="146" t="s">
        <v>264</v>
      </c>
      <c r="Q109" s="146" t="s">
        <v>265</v>
      </c>
      <c r="R109" s="146" t="s">
        <v>24</v>
      </c>
      <c r="S109" s="8" t="s">
        <v>120</v>
      </c>
      <c r="T109" s="10">
        <v>44116</v>
      </c>
      <c r="U109" s="10">
        <v>45189</v>
      </c>
      <c r="V109" s="10">
        <f>IF(U109="RH","RH",IF(U109="Pendiente","Pendiente",EDATE(U109,12)))</f>
        <v>45555</v>
      </c>
      <c r="W109" s="40">
        <f t="shared" ca="1" si="21"/>
        <v>-46</v>
      </c>
      <c r="X109" s="8" t="str">
        <f t="shared" ca="1" si="22"/>
        <v>Por Vencer</v>
      </c>
      <c r="Y109" s="38">
        <v>2000</v>
      </c>
      <c r="Z109" s="38"/>
      <c r="AA109" s="38" t="s">
        <v>54</v>
      </c>
      <c r="AB109" s="8" t="s">
        <v>138</v>
      </c>
      <c r="AC109" s="8" t="s">
        <v>372</v>
      </c>
      <c r="AD109" s="8" t="s">
        <v>55</v>
      </c>
      <c r="AE109" s="8" t="s">
        <v>148</v>
      </c>
      <c r="AF109" s="10">
        <v>45747</v>
      </c>
      <c r="AG109" s="8" t="str">
        <f ca="1">IF(AF109-TODAY() =0,"Vencido",IF(AF109-TODAY() &lt; 0,"Vencido",IF(AF109-TODAY() &gt;30,"Vigente","Por Vencer")))</f>
        <v>Vigente</v>
      </c>
      <c r="AH109" s="43">
        <f t="shared" ca="1" si="23"/>
        <v>4</v>
      </c>
      <c r="AI109" s="149" t="s">
        <v>929</v>
      </c>
      <c r="AJ109" s="8"/>
      <c r="AK109" s="8"/>
      <c r="AL109" s="10"/>
    </row>
    <row r="110" spans="1:38">
      <c r="A110" s="9" t="s">
        <v>930</v>
      </c>
      <c r="B110" s="9" t="s">
        <v>931</v>
      </c>
      <c r="C110" s="9" t="s">
        <v>932</v>
      </c>
      <c r="D110" s="9" t="s">
        <v>94</v>
      </c>
      <c r="E110" s="33" t="s">
        <v>63</v>
      </c>
      <c r="F110" s="214" t="s">
        <v>106</v>
      </c>
      <c r="G110" s="212">
        <v>73050355</v>
      </c>
      <c r="H110" s="10">
        <v>36972</v>
      </c>
      <c r="I110" s="30">
        <f t="shared" ca="1" si="19"/>
        <v>23</v>
      </c>
      <c r="J110" s="30" t="s">
        <v>50</v>
      </c>
      <c r="K110" s="30" t="s">
        <v>51</v>
      </c>
      <c r="L110" s="11" t="s">
        <v>52</v>
      </c>
      <c r="M110" s="8" t="s">
        <v>933</v>
      </c>
      <c r="N110" s="37" t="s">
        <v>1186</v>
      </c>
      <c r="O110" s="37" t="s">
        <v>137</v>
      </c>
      <c r="P110" s="37" t="s">
        <v>137</v>
      </c>
      <c r="Q110" s="37" t="s">
        <v>137</v>
      </c>
      <c r="R110" s="146" t="s">
        <v>24</v>
      </c>
      <c r="S110" s="8" t="s">
        <v>111</v>
      </c>
      <c r="T110" s="10">
        <v>45415</v>
      </c>
      <c r="U110" s="10">
        <v>45430</v>
      </c>
      <c r="V110" s="10">
        <f>IF(U110="RH","RH",IF(U110="Pendiente","Pendiente",EDATE(U110,12)))</f>
        <v>45795</v>
      </c>
      <c r="W110" s="40">
        <f t="shared" ca="1" si="21"/>
        <v>194</v>
      </c>
      <c r="X110" s="8" t="str">
        <f t="shared" ca="1" si="22"/>
        <v>Vigente</v>
      </c>
      <c r="Y110" s="12">
        <v>1400</v>
      </c>
      <c r="Z110" s="12"/>
      <c r="AA110" s="38" t="s">
        <v>54</v>
      </c>
      <c r="AB110" s="10" t="s">
        <v>138</v>
      </c>
      <c r="AC110" s="8" t="s">
        <v>493</v>
      </c>
      <c r="AD110" s="10" t="s">
        <v>55</v>
      </c>
      <c r="AE110" s="10" t="s">
        <v>148</v>
      </c>
      <c r="AF110" s="10">
        <v>45994</v>
      </c>
      <c r="AG110" s="8" t="str">
        <f ca="1">IF(AF110-TODAY() =0,"Vencido",IF(AF110-TODAY() &lt; 0,"Vencido",IF(AF110-TODAY() &gt;30,"Vigente","Por Vencer")))</f>
        <v>Vigente</v>
      </c>
      <c r="AH110" s="43">
        <f t="shared" ca="1" si="23"/>
        <v>0</v>
      </c>
      <c r="AI110" s="149" t="s">
        <v>934</v>
      </c>
      <c r="AJ110" s="10"/>
      <c r="AK110" s="10"/>
      <c r="AL110" s="10"/>
    </row>
    <row r="111" spans="1:38">
      <c r="A111" s="9" t="s">
        <v>935</v>
      </c>
      <c r="B111" s="9" t="s">
        <v>936</v>
      </c>
      <c r="C111" s="9" t="s">
        <v>937</v>
      </c>
      <c r="D111" s="9" t="s">
        <v>352</v>
      </c>
      <c r="E111" s="33" t="s">
        <v>78</v>
      </c>
      <c r="F111" s="214" t="s">
        <v>79</v>
      </c>
      <c r="G111" s="212" t="s">
        <v>938</v>
      </c>
      <c r="H111" s="10">
        <v>30946</v>
      </c>
      <c r="I111" s="30">
        <f t="shared" ca="1" si="19"/>
        <v>40</v>
      </c>
      <c r="J111" s="10" t="s">
        <v>50</v>
      </c>
      <c r="K111" s="10" t="s">
        <v>165</v>
      </c>
      <c r="L111" s="11" t="s">
        <v>127</v>
      </c>
      <c r="M111" s="11">
        <v>931722429</v>
      </c>
      <c r="N111" s="9" t="s">
        <v>940</v>
      </c>
      <c r="O111" s="9" t="s">
        <v>619</v>
      </c>
      <c r="P111" s="9" t="s">
        <v>137</v>
      </c>
      <c r="Q111" s="9" t="s">
        <v>137</v>
      </c>
      <c r="R111" s="9" t="s">
        <v>24</v>
      </c>
      <c r="S111" s="11" t="s">
        <v>98</v>
      </c>
      <c r="T111" s="10">
        <v>45413</v>
      </c>
      <c r="U111" s="10">
        <v>45411</v>
      </c>
      <c r="V111" s="10">
        <f>IF(U111="RH","RH",IF(U111="Pendiente","Pendiente",EDATE(U111,24)))</f>
        <v>46141</v>
      </c>
      <c r="W111" s="40">
        <f t="shared" ca="1" si="21"/>
        <v>540</v>
      </c>
      <c r="X111" s="8" t="str">
        <f t="shared" ca="1" si="22"/>
        <v>Vigente</v>
      </c>
      <c r="Y111" s="12">
        <v>1300</v>
      </c>
      <c r="Z111" s="12"/>
      <c r="AA111" s="38" t="s">
        <v>54</v>
      </c>
      <c r="AB111" s="38" t="s">
        <v>284</v>
      </c>
      <c r="AC111" s="36"/>
      <c r="AD111" s="10" t="s">
        <v>55</v>
      </c>
      <c r="AE111" s="10" t="s">
        <v>203</v>
      </c>
      <c r="AF111" s="10">
        <v>45597</v>
      </c>
      <c r="AG111" s="8" t="str">
        <f t="shared" ref="AG111:AG128" ca="1" si="24">IF(AF111-TODAY() =0,"Vencido",IF(AF111-TODAY() &lt; 0,"Vencido",IF(AF111-TODAY() &gt;30,"Vigente","Por Vencer")))</f>
        <v>Vencido</v>
      </c>
      <c r="AH111" s="43">
        <f t="shared" ca="1" si="23"/>
        <v>0</v>
      </c>
      <c r="AI111" s="149" t="s">
        <v>941</v>
      </c>
      <c r="AJ111" s="10"/>
      <c r="AK111" s="10"/>
      <c r="AL111" s="10"/>
    </row>
    <row r="112" spans="1:38">
      <c r="A112" s="9" t="s">
        <v>942</v>
      </c>
      <c r="B112" s="9" t="s">
        <v>943</v>
      </c>
      <c r="C112" s="9" t="s">
        <v>944</v>
      </c>
      <c r="D112" s="9" t="s">
        <v>163</v>
      </c>
      <c r="E112" s="33" t="s">
        <v>63</v>
      </c>
      <c r="F112" s="214" t="s">
        <v>49</v>
      </c>
      <c r="G112" s="212">
        <v>25787511</v>
      </c>
      <c r="H112" s="10">
        <v>27499</v>
      </c>
      <c r="I112" s="30">
        <f t="shared" ca="1" si="19"/>
        <v>49</v>
      </c>
      <c r="J112" s="30" t="s">
        <v>50</v>
      </c>
      <c r="K112" s="30" t="s">
        <v>165</v>
      </c>
      <c r="L112" s="11" t="s">
        <v>127</v>
      </c>
      <c r="M112" s="11">
        <v>982869719</v>
      </c>
      <c r="N112" s="33" t="s">
        <v>946</v>
      </c>
      <c r="O112" s="9" t="s">
        <v>137</v>
      </c>
      <c r="P112" s="9" t="s">
        <v>137</v>
      </c>
      <c r="Q112" s="9" t="s">
        <v>137</v>
      </c>
      <c r="R112" s="9" t="s">
        <v>24</v>
      </c>
      <c r="S112" s="11" t="s">
        <v>111</v>
      </c>
      <c r="T112" s="10">
        <v>45173</v>
      </c>
      <c r="U112" s="10">
        <v>45532</v>
      </c>
      <c r="V112" s="10">
        <f t="shared" ref="V112:V117" si="25">IF(U112="RH","RH",IF(U112="Pendiente","Pendiente",EDATE(U112,12)))</f>
        <v>45897</v>
      </c>
      <c r="W112" s="40">
        <f t="shared" ca="1" si="21"/>
        <v>296</v>
      </c>
      <c r="X112" s="10" t="str">
        <f t="shared" ca="1" si="22"/>
        <v>Vigente</v>
      </c>
      <c r="Y112" s="12">
        <v>1700</v>
      </c>
      <c r="Z112" s="12"/>
      <c r="AA112" s="38" t="s">
        <v>54</v>
      </c>
      <c r="AB112" s="10" t="s">
        <v>284</v>
      </c>
      <c r="AC112" s="10"/>
      <c r="AD112" s="10" t="s">
        <v>55</v>
      </c>
      <c r="AE112" s="10" t="s">
        <v>148</v>
      </c>
      <c r="AF112" s="10">
        <v>45751</v>
      </c>
      <c r="AG112" s="40" t="str">
        <f t="shared" ca="1" si="24"/>
        <v>Vigente</v>
      </c>
      <c r="AH112" s="43">
        <f t="shared" ca="1" si="23"/>
        <v>1</v>
      </c>
      <c r="AI112" s="134" t="s">
        <v>1187</v>
      </c>
      <c r="AJ112" s="10"/>
      <c r="AK112" s="10"/>
      <c r="AL112" s="213"/>
    </row>
    <row r="113" spans="1:38">
      <c r="A113" s="9" t="s">
        <v>948</v>
      </c>
      <c r="B113" s="9" t="s">
        <v>949</v>
      </c>
      <c r="C113" s="9" t="s">
        <v>950</v>
      </c>
      <c r="D113" s="9" t="s">
        <v>951</v>
      </c>
      <c r="E113" s="33" t="s">
        <v>63</v>
      </c>
      <c r="F113" s="214" t="s">
        <v>49</v>
      </c>
      <c r="G113" s="212">
        <v>41192835</v>
      </c>
      <c r="H113" s="10">
        <v>29902</v>
      </c>
      <c r="I113" s="30">
        <f t="shared" ca="1" si="19"/>
        <v>42</v>
      </c>
      <c r="J113" s="30" t="s">
        <v>50</v>
      </c>
      <c r="K113" s="30" t="s">
        <v>51</v>
      </c>
      <c r="L113" s="8" t="s">
        <v>127</v>
      </c>
      <c r="M113" s="11">
        <v>993540192</v>
      </c>
      <c r="N113" s="33" t="s">
        <v>1188</v>
      </c>
      <c r="O113" s="33" t="s">
        <v>1112</v>
      </c>
      <c r="P113" s="33" t="s">
        <v>1112</v>
      </c>
      <c r="Q113" s="33" t="s">
        <v>1112</v>
      </c>
      <c r="R113" s="9" t="s">
        <v>24</v>
      </c>
      <c r="S113" s="11" t="s">
        <v>111</v>
      </c>
      <c r="T113" s="10">
        <v>45474</v>
      </c>
      <c r="U113" s="10">
        <v>45471</v>
      </c>
      <c r="V113" s="10">
        <f t="shared" si="25"/>
        <v>45836</v>
      </c>
      <c r="W113" s="40">
        <f t="shared" ca="1" si="21"/>
        <v>235</v>
      </c>
      <c r="X113" s="10" t="str">
        <f t="shared" ca="1" si="22"/>
        <v>Vigente</v>
      </c>
      <c r="Y113" s="12">
        <v>1900</v>
      </c>
      <c r="Z113" s="12"/>
      <c r="AA113" s="38" t="s">
        <v>54</v>
      </c>
      <c r="AB113" s="8"/>
      <c r="AC113" s="8"/>
      <c r="AD113" s="10" t="s">
        <v>55</v>
      </c>
      <c r="AE113" s="10" t="s">
        <v>203</v>
      </c>
      <c r="AF113" s="10">
        <v>45658</v>
      </c>
      <c r="AG113" s="40" t="str">
        <f t="shared" ca="1" si="24"/>
        <v>Vigente</v>
      </c>
      <c r="AH113" s="43">
        <f t="shared" ca="1" si="23"/>
        <v>0</v>
      </c>
      <c r="AI113" s="134" t="s">
        <v>952</v>
      </c>
      <c r="AJ113" s="8"/>
      <c r="AK113" s="8"/>
      <c r="AL113" s="10"/>
    </row>
    <row r="114" spans="1:38">
      <c r="A114" s="9" t="s">
        <v>953</v>
      </c>
      <c r="B114" s="9" t="s">
        <v>954</v>
      </c>
      <c r="C114" s="9" t="s">
        <v>955</v>
      </c>
      <c r="D114" s="9" t="s">
        <v>94</v>
      </c>
      <c r="E114" s="33" t="s">
        <v>63</v>
      </c>
      <c r="F114" s="214" t="s">
        <v>106</v>
      </c>
      <c r="G114" s="212">
        <v>72736698</v>
      </c>
      <c r="H114" s="10">
        <v>33590</v>
      </c>
      <c r="I114" s="30">
        <f t="shared" ca="1" si="19"/>
        <v>32</v>
      </c>
      <c r="J114" s="30" t="s">
        <v>50</v>
      </c>
      <c r="K114" s="30" t="s">
        <v>51</v>
      </c>
      <c r="L114" s="11" t="s">
        <v>957</v>
      </c>
      <c r="M114" s="11">
        <v>991866764</v>
      </c>
      <c r="N114" s="33" t="s">
        <v>959</v>
      </c>
      <c r="O114" s="9" t="s">
        <v>67</v>
      </c>
      <c r="P114" s="9" t="s">
        <v>68</v>
      </c>
      <c r="Q114" s="9" t="s">
        <v>68</v>
      </c>
      <c r="R114" s="9" t="s">
        <v>69</v>
      </c>
      <c r="S114" s="11" t="s">
        <v>69</v>
      </c>
      <c r="T114" s="10">
        <v>44501</v>
      </c>
      <c r="U114" s="10">
        <v>45227</v>
      </c>
      <c r="V114" s="10">
        <f t="shared" si="25"/>
        <v>45593</v>
      </c>
      <c r="W114" s="40">
        <f t="shared" ca="1" si="21"/>
        <v>-8</v>
      </c>
      <c r="X114" s="10" t="str">
        <f t="shared" ca="1" si="22"/>
        <v>Por Vencer</v>
      </c>
      <c r="Y114" s="12">
        <v>2000</v>
      </c>
      <c r="Z114" s="12"/>
      <c r="AA114" s="38" t="s">
        <v>99</v>
      </c>
      <c r="AB114" s="10" t="s">
        <v>100</v>
      </c>
      <c r="AC114" s="10" t="s">
        <v>773</v>
      </c>
      <c r="AD114" s="10" t="s">
        <v>55</v>
      </c>
      <c r="AE114" s="10" t="s">
        <v>148</v>
      </c>
      <c r="AF114" s="10">
        <v>45869</v>
      </c>
      <c r="AG114" s="40" t="str">
        <f t="shared" ca="1" si="24"/>
        <v>Vigente</v>
      </c>
      <c r="AH114" s="43">
        <f t="shared" ca="1" si="23"/>
        <v>3</v>
      </c>
      <c r="AI114" s="135" t="s">
        <v>960</v>
      </c>
      <c r="AJ114" s="8"/>
      <c r="AK114" s="8"/>
      <c r="AL114" s="213"/>
    </row>
    <row r="115" spans="1:38">
      <c r="A115" s="9" t="s">
        <v>961</v>
      </c>
      <c r="B115" s="9" t="s">
        <v>962</v>
      </c>
      <c r="C115" s="9" t="s">
        <v>963</v>
      </c>
      <c r="D115" s="9" t="s">
        <v>163</v>
      </c>
      <c r="E115" s="33" t="s">
        <v>63</v>
      </c>
      <c r="F115" s="214" t="s">
        <v>49</v>
      </c>
      <c r="G115" s="212">
        <v>44949737</v>
      </c>
      <c r="H115" s="10">
        <v>32111</v>
      </c>
      <c r="I115" s="30">
        <f t="shared" ca="1" si="19"/>
        <v>36</v>
      </c>
      <c r="J115" s="30" t="s">
        <v>50</v>
      </c>
      <c r="K115" s="30" t="s">
        <v>51</v>
      </c>
      <c r="L115" s="11" t="s">
        <v>127</v>
      </c>
      <c r="M115" s="11">
        <v>933012310</v>
      </c>
      <c r="N115" s="33" t="s">
        <v>965</v>
      </c>
      <c r="O115" s="9" t="s">
        <v>157</v>
      </c>
      <c r="P115" s="9" t="s">
        <v>68</v>
      </c>
      <c r="Q115" s="9" t="s">
        <v>68</v>
      </c>
      <c r="R115" s="9" t="s">
        <v>24</v>
      </c>
      <c r="S115" s="11" t="s">
        <v>111</v>
      </c>
      <c r="T115" s="10">
        <v>45341</v>
      </c>
      <c r="U115" s="10">
        <v>45329</v>
      </c>
      <c r="V115" s="10">
        <f t="shared" si="25"/>
        <v>45695</v>
      </c>
      <c r="W115" s="40">
        <f t="shared" ca="1" si="21"/>
        <v>94</v>
      </c>
      <c r="X115" s="10" t="str">
        <f t="shared" ca="1" si="22"/>
        <v>Vigente</v>
      </c>
      <c r="Y115" s="12">
        <v>1500</v>
      </c>
      <c r="Z115" s="12"/>
      <c r="AA115" s="38" t="s">
        <v>54</v>
      </c>
      <c r="AB115" s="10" t="s">
        <v>284</v>
      </c>
      <c r="AC115" s="10"/>
      <c r="AD115" s="10" t="s">
        <v>55</v>
      </c>
      <c r="AE115" s="10" t="s">
        <v>72</v>
      </c>
      <c r="AF115" s="10">
        <v>45888</v>
      </c>
      <c r="AG115" s="40" t="str">
        <f t="shared" ca="1" si="24"/>
        <v>Vigente</v>
      </c>
      <c r="AH115" s="43">
        <f t="shared" ca="1" si="23"/>
        <v>0</v>
      </c>
      <c r="AI115" s="135" t="s">
        <v>1189</v>
      </c>
      <c r="AJ115" s="10"/>
      <c r="AK115" s="10"/>
      <c r="AL115" s="213"/>
    </row>
    <row r="116" spans="1:38">
      <c r="A116" s="214" t="s">
        <v>1105</v>
      </c>
      <c r="B116" s="9" t="s">
        <v>1097</v>
      </c>
      <c r="C116" s="9" t="s">
        <v>1098</v>
      </c>
      <c r="D116" s="33" t="s">
        <v>1190</v>
      </c>
      <c r="E116" s="33" t="s">
        <v>63</v>
      </c>
      <c r="F116" s="214" t="s">
        <v>49</v>
      </c>
      <c r="G116" s="212">
        <v>47579101</v>
      </c>
      <c r="H116" s="10">
        <v>33872</v>
      </c>
      <c r="I116" s="30">
        <f t="shared" ca="1" si="19"/>
        <v>32</v>
      </c>
      <c r="J116" s="30" t="s">
        <v>50</v>
      </c>
      <c r="K116" s="10" t="s">
        <v>165</v>
      </c>
      <c r="L116" s="10" t="s">
        <v>52</v>
      </c>
      <c r="M116" s="11">
        <v>940242633</v>
      </c>
      <c r="N116" s="237" t="s">
        <v>1191</v>
      </c>
      <c r="O116" s="237" t="s">
        <v>1170</v>
      </c>
      <c r="P116" s="33" t="s">
        <v>68</v>
      </c>
      <c r="Q116" s="33" t="s">
        <v>68</v>
      </c>
      <c r="R116" s="9" t="s">
        <v>24</v>
      </c>
      <c r="S116" s="8" t="s">
        <v>85</v>
      </c>
      <c r="T116" s="10">
        <v>45513</v>
      </c>
      <c r="U116" s="10">
        <v>45521</v>
      </c>
      <c r="V116" s="10">
        <f t="shared" si="25"/>
        <v>45886</v>
      </c>
      <c r="W116" s="40">
        <f t="shared" ca="1" si="21"/>
        <v>285</v>
      </c>
      <c r="X116" s="10" t="str">
        <f t="shared" ca="1" si="22"/>
        <v>Vigente</v>
      </c>
      <c r="Y116" s="12">
        <v>3000</v>
      </c>
      <c r="Z116" s="12"/>
      <c r="AA116" s="38" t="s">
        <v>54</v>
      </c>
      <c r="AB116" s="8"/>
      <c r="AC116" s="8"/>
      <c r="AD116" s="10" t="s">
        <v>55</v>
      </c>
      <c r="AE116" s="8"/>
      <c r="AF116" s="10">
        <v>45605</v>
      </c>
      <c r="AG116" s="40" t="str">
        <f t="shared" ca="1" si="24"/>
        <v>Por Vencer</v>
      </c>
      <c r="AH116" s="43"/>
      <c r="AI116" s="134" t="s">
        <v>1192</v>
      </c>
      <c r="AJ116" s="10"/>
      <c r="AK116" s="8"/>
      <c r="AL116" s="10"/>
    </row>
    <row r="117" spans="1:38">
      <c r="A117" s="9" t="s">
        <v>967</v>
      </c>
      <c r="B117" s="9" t="s">
        <v>968</v>
      </c>
      <c r="C117" s="9" t="s">
        <v>969</v>
      </c>
      <c r="D117" s="9" t="s">
        <v>133</v>
      </c>
      <c r="E117" s="33" t="s">
        <v>48</v>
      </c>
      <c r="F117" s="214" t="s">
        <v>49</v>
      </c>
      <c r="G117" s="212">
        <v>47736129</v>
      </c>
      <c r="H117" s="10">
        <v>34087</v>
      </c>
      <c r="I117" s="30">
        <f t="shared" ca="1" si="19"/>
        <v>31</v>
      </c>
      <c r="J117" s="8" t="s">
        <v>50</v>
      </c>
      <c r="K117" s="8" t="s">
        <v>51</v>
      </c>
      <c r="L117" s="8" t="s">
        <v>127</v>
      </c>
      <c r="M117" s="11">
        <v>970097355</v>
      </c>
      <c r="N117" s="33" t="s">
        <v>1193</v>
      </c>
      <c r="O117" s="33" t="s">
        <v>1112</v>
      </c>
      <c r="P117" s="33" t="s">
        <v>1112</v>
      </c>
      <c r="Q117" s="33" t="s">
        <v>1112</v>
      </c>
      <c r="R117" s="9" t="s">
        <v>69</v>
      </c>
      <c r="S117" s="9"/>
      <c r="T117" s="10">
        <v>45449</v>
      </c>
      <c r="U117" s="10">
        <v>45454</v>
      </c>
      <c r="V117" s="10">
        <f t="shared" si="25"/>
        <v>45819</v>
      </c>
      <c r="W117" s="40">
        <f t="shared" ca="1" si="21"/>
        <v>218</v>
      </c>
      <c r="X117" s="10" t="str">
        <f t="shared" ca="1" si="22"/>
        <v>Vigente</v>
      </c>
      <c r="Y117" s="12">
        <v>2000</v>
      </c>
      <c r="Z117" s="12"/>
      <c r="AA117" s="38" t="s">
        <v>54</v>
      </c>
      <c r="AB117" s="199"/>
      <c r="AC117" s="199"/>
      <c r="AD117" s="10" t="s">
        <v>55</v>
      </c>
      <c r="AE117" s="8"/>
      <c r="AF117" s="10">
        <v>45910</v>
      </c>
      <c r="AG117" s="40" t="str">
        <f t="shared" ca="1" si="24"/>
        <v>Vigente</v>
      </c>
      <c r="AH117" s="43"/>
      <c r="AI117" s="229" t="s">
        <v>971</v>
      </c>
      <c r="AJ117" s="10"/>
      <c r="AK117" s="10"/>
      <c r="AL117" s="213"/>
    </row>
    <row r="118" spans="1:38">
      <c r="A118" s="214" t="s">
        <v>1194</v>
      </c>
      <c r="B118" s="9" t="s">
        <v>1100</v>
      </c>
      <c r="C118" s="9" t="s">
        <v>1101</v>
      </c>
      <c r="D118" s="33" t="s">
        <v>1195</v>
      </c>
      <c r="E118" s="33" t="s">
        <v>78</v>
      </c>
      <c r="F118" s="214" t="s">
        <v>79</v>
      </c>
      <c r="G118" s="212">
        <v>76594746</v>
      </c>
      <c r="H118" s="10">
        <v>36550</v>
      </c>
      <c r="I118" s="30">
        <f t="shared" ca="1" si="19"/>
        <v>24</v>
      </c>
      <c r="J118" s="30" t="s">
        <v>50</v>
      </c>
      <c r="K118" s="30" t="s">
        <v>51</v>
      </c>
      <c r="L118" s="10" t="s">
        <v>52</v>
      </c>
      <c r="M118" s="11">
        <v>960493623</v>
      </c>
      <c r="N118" s="237" t="s">
        <v>1196</v>
      </c>
      <c r="O118" s="237" t="s">
        <v>619</v>
      </c>
      <c r="P118" s="237" t="s">
        <v>137</v>
      </c>
      <c r="Q118" s="237" t="s">
        <v>137</v>
      </c>
      <c r="R118" s="9" t="s">
        <v>24</v>
      </c>
      <c r="S118" s="8" t="s">
        <v>85</v>
      </c>
      <c r="T118" s="10">
        <v>45516</v>
      </c>
      <c r="U118" s="10">
        <v>45514</v>
      </c>
      <c r="V118" s="10">
        <f>IF(U118="RH","RH",IF(U118="Pendiente","Pendiente",EDATE(U118,12)))</f>
        <v>45879</v>
      </c>
      <c r="W118" s="40">
        <f t="shared" ca="1" si="21"/>
        <v>278</v>
      </c>
      <c r="X118" s="10" t="str">
        <f t="shared" ca="1" si="22"/>
        <v>Vigente</v>
      </c>
      <c r="Y118" s="12">
        <v>1500</v>
      </c>
      <c r="Z118" s="12"/>
      <c r="AA118" s="38" t="s">
        <v>54</v>
      </c>
      <c r="AB118" s="8"/>
      <c r="AC118" s="8"/>
      <c r="AD118" s="10" t="s">
        <v>55</v>
      </c>
      <c r="AE118" s="8"/>
      <c r="AF118" s="10">
        <v>45608</v>
      </c>
      <c r="AG118" s="40" t="str">
        <f t="shared" ca="1" si="24"/>
        <v>Por Vencer</v>
      </c>
      <c r="AH118" s="43"/>
      <c r="AI118" s="229" t="s">
        <v>1197</v>
      </c>
      <c r="AJ118" s="10"/>
      <c r="AK118" s="8"/>
      <c r="AL118" s="10"/>
    </row>
    <row r="119" spans="1:38">
      <c r="A119" s="9" t="s">
        <v>979</v>
      </c>
      <c r="B119" s="9" t="s">
        <v>980</v>
      </c>
      <c r="C119" s="9" t="s">
        <v>981</v>
      </c>
      <c r="D119" s="9" t="s">
        <v>982</v>
      </c>
      <c r="E119" s="33" t="s">
        <v>78</v>
      </c>
      <c r="F119" s="214" t="s">
        <v>79</v>
      </c>
      <c r="G119" s="212" t="s">
        <v>983</v>
      </c>
      <c r="H119" s="10">
        <v>27247</v>
      </c>
      <c r="I119" s="30">
        <f t="shared" ca="1" si="19"/>
        <v>50</v>
      </c>
      <c r="J119" s="30" t="s">
        <v>50</v>
      </c>
      <c r="K119" s="30" t="s">
        <v>51</v>
      </c>
      <c r="L119" s="11" t="s">
        <v>127</v>
      </c>
      <c r="M119" s="11">
        <v>912582153</v>
      </c>
      <c r="N119" s="33" t="s">
        <v>985</v>
      </c>
      <c r="O119" s="9" t="s">
        <v>595</v>
      </c>
      <c r="P119" s="9" t="s">
        <v>68</v>
      </c>
      <c r="Q119" s="9" t="s">
        <v>68</v>
      </c>
      <c r="R119" s="9" t="s">
        <v>24</v>
      </c>
      <c r="S119" s="11" t="s">
        <v>85</v>
      </c>
      <c r="T119" s="10">
        <v>45292</v>
      </c>
      <c r="U119" s="10">
        <v>45346</v>
      </c>
      <c r="V119" s="10">
        <f>IF(U119="RH","RH",IF(U119="Pendiente","Pendiente",EDATE(U119,24)))</f>
        <v>46077</v>
      </c>
      <c r="W119" s="40">
        <f t="shared" ca="1" si="21"/>
        <v>476</v>
      </c>
      <c r="X119" s="10" t="str">
        <f t="shared" ca="1" si="22"/>
        <v>Vigente</v>
      </c>
      <c r="Y119" s="12">
        <v>1200</v>
      </c>
      <c r="Z119" s="12"/>
      <c r="AA119" s="38" t="s">
        <v>54</v>
      </c>
      <c r="AB119" s="10" t="s">
        <v>284</v>
      </c>
      <c r="AC119" s="10"/>
      <c r="AD119" s="10" t="s">
        <v>55</v>
      </c>
      <c r="AE119" s="10" t="s">
        <v>148</v>
      </c>
      <c r="AF119" s="10">
        <v>45809</v>
      </c>
      <c r="AG119" s="40" t="str">
        <f t="shared" ca="1" si="24"/>
        <v>Vigente</v>
      </c>
      <c r="AH119" s="43">
        <f t="shared" ref="AH119:AH126" ca="1" si="26">+DATEDIF(T119,TODAY(),"Y")</f>
        <v>0</v>
      </c>
      <c r="AI119" s="134" t="s">
        <v>1198</v>
      </c>
      <c r="AJ119" s="10"/>
      <c r="AK119" s="10"/>
      <c r="AL119" s="10"/>
    </row>
    <row r="120" spans="1:38">
      <c r="A120" s="9" t="s">
        <v>987</v>
      </c>
      <c r="B120" s="9" t="s">
        <v>988</v>
      </c>
      <c r="C120" s="9" t="s">
        <v>989</v>
      </c>
      <c r="D120" s="9" t="s">
        <v>990</v>
      </c>
      <c r="E120" s="33" t="s">
        <v>235</v>
      </c>
      <c r="F120" s="214" t="s">
        <v>235</v>
      </c>
      <c r="G120" s="212" t="s">
        <v>991</v>
      </c>
      <c r="H120" s="10">
        <v>29544</v>
      </c>
      <c r="I120" s="30">
        <f t="shared" ca="1" si="19"/>
        <v>43</v>
      </c>
      <c r="J120" s="30" t="s">
        <v>50</v>
      </c>
      <c r="K120" s="30" t="s">
        <v>51</v>
      </c>
      <c r="L120" s="11" t="s">
        <v>52</v>
      </c>
      <c r="M120" s="11">
        <v>967305214</v>
      </c>
      <c r="N120" s="33" t="s">
        <v>993</v>
      </c>
      <c r="O120" s="9" t="s">
        <v>157</v>
      </c>
      <c r="P120" s="9" t="s">
        <v>68</v>
      </c>
      <c r="Q120" s="9" t="s">
        <v>68</v>
      </c>
      <c r="R120" s="9" t="s">
        <v>24</v>
      </c>
      <c r="S120" s="11" t="s">
        <v>85</v>
      </c>
      <c r="T120" s="10">
        <v>45315</v>
      </c>
      <c r="U120" s="10">
        <v>45353</v>
      </c>
      <c r="V120" s="10">
        <f>IF(U120="RH","RH",IF(U120="Pendiente","Pendiente",EDATE(U120,24)))</f>
        <v>46083</v>
      </c>
      <c r="W120" s="40">
        <f t="shared" ca="1" si="21"/>
        <v>482</v>
      </c>
      <c r="X120" s="10" t="str">
        <f t="shared" ca="1" si="22"/>
        <v>Vigente</v>
      </c>
      <c r="Y120" s="12">
        <v>2800</v>
      </c>
      <c r="Z120" s="12"/>
      <c r="AA120" s="38" t="s">
        <v>54</v>
      </c>
      <c r="AB120" s="10" t="s">
        <v>215</v>
      </c>
      <c r="AC120" s="10" t="s">
        <v>240</v>
      </c>
      <c r="AD120" s="10" t="s">
        <v>55</v>
      </c>
      <c r="AE120" s="10" t="s">
        <v>203</v>
      </c>
      <c r="AF120" s="10">
        <v>45772</v>
      </c>
      <c r="AG120" s="40" t="str">
        <f t="shared" ca="1" si="24"/>
        <v>Vigente</v>
      </c>
      <c r="AH120" s="43">
        <f t="shared" ca="1" si="26"/>
        <v>0</v>
      </c>
      <c r="AI120" s="134" t="s">
        <v>994</v>
      </c>
      <c r="AJ120" s="10"/>
      <c r="AK120" s="10"/>
      <c r="AL120" s="10"/>
    </row>
    <row r="121" spans="1:38">
      <c r="A121" s="9" t="s">
        <v>995</v>
      </c>
      <c r="B121" s="9" t="s">
        <v>996</v>
      </c>
      <c r="C121" s="9" t="s">
        <v>997</v>
      </c>
      <c r="D121" s="9" t="s">
        <v>197</v>
      </c>
      <c r="E121" s="33" t="s">
        <v>63</v>
      </c>
      <c r="F121" s="214" t="s">
        <v>49</v>
      </c>
      <c r="G121" s="212">
        <v>47608058</v>
      </c>
      <c r="H121" s="10">
        <v>33831</v>
      </c>
      <c r="I121" s="30">
        <f t="shared" ca="1" si="19"/>
        <v>32</v>
      </c>
      <c r="J121" s="30" t="s">
        <v>50</v>
      </c>
      <c r="K121" s="30" t="s">
        <v>51</v>
      </c>
      <c r="L121" s="11" t="s">
        <v>127</v>
      </c>
      <c r="M121" s="11">
        <v>965753003</v>
      </c>
      <c r="N121" s="33" t="s">
        <v>1000</v>
      </c>
      <c r="O121" s="9" t="s">
        <v>97</v>
      </c>
      <c r="P121" s="9" t="s">
        <v>68</v>
      </c>
      <c r="Q121" s="9" t="s">
        <v>68</v>
      </c>
      <c r="R121" s="9" t="s">
        <v>24</v>
      </c>
      <c r="S121" s="11" t="s">
        <v>85</v>
      </c>
      <c r="T121" s="10">
        <v>44197</v>
      </c>
      <c r="U121" s="10">
        <v>45527</v>
      </c>
      <c r="V121" s="10">
        <f>IF(U121="RH","RH",IF(U121="Pendiente","Pendiente",EDATE(U121,12)))</f>
        <v>45892</v>
      </c>
      <c r="W121" s="40">
        <f t="shared" ca="1" si="21"/>
        <v>291</v>
      </c>
      <c r="X121" s="10" t="str">
        <f t="shared" ca="1" si="22"/>
        <v>Vigente</v>
      </c>
      <c r="Y121" s="12">
        <v>3500</v>
      </c>
      <c r="Z121" s="12"/>
      <c r="AA121" s="38" t="s">
        <v>54</v>
      </c>
      <c r="AB121" s="10" t="s">
        <v>337</v>
      </c>
      <c r="AC121" s="10" t="s">
        <v>749</v>
      </c>
      <c r="AD121" s="10" t="s">
        <v>55</v>
      </c>
      <c r="AE121" s="10" t="s">
        <v>148</v>
      </c>
      <c r="AF121" s="10">
        <v>45839</v>
      </c>
      <c r="AG121" s="40" t="str">
        <f t="shared" ca="1" si="24"/>
        <v>Vigente</v>
      </c>
      <c r="AH121" s="43">
        <f t="shared" ca="1" si="26"/>
        <v>3</v>
      </c>
      <c r="AI121" s="134" t="s">
        <v>1001</v>
      </c>
      <c r="AJ121" s="10"/>
      <c r="AK121" s="10"/>
      <c r="AL121" s="10"/>
    </row>
    <row r="122" spans="1:38">
      <c r="A122" s="9" t="s">
        <v>1002</v>
      </c>
      <c r="B122" s="9" t="s">
        <v>1003</v>
      </c>
      <c r="C122" s="9" t="s">
        <v>1004</v>
      </c>
      <c r="D122" s="9" t="s">
        <v>1005</v>
      </c>
      <c r="E122" s="33" t="s">
        <v>78</v>
      </c>
      <c r="F122" s="214" t="s">
        <v>79</v>
      </c>
      <c r="G122" s="212">
        <v>72978281</v>
      </c>
      <c r="H122" s="213">
        <v>36037</v>
      </c>
      <c r="I122" s="30">
        <f t="shared" ca="1" si="19"/>
        <v>26</v>
      </c>
      <c r="J122" s="30" t="s">
        <v>50</v>
      </c>
      <c r="K122" s="30" t="s">
        <v>51</v>
      </c>
      <c r="L122" s="11" t="s">
        <v>52</v>
      </c>
      <c r="M122" s="11">
        <v>905431934</v>
      </c>
      <c r="N122" s="33" t="s">
        <v>1008</v>
      </c>
      <c r="O122" s="9" t="s">
        <v>137</v>
      </c>
      <c r="P122" s="9" t="s">
        <v>137</v>
      </c>
      <c r="Q122" s="9" t="s">
        <v>137</v>
      </c>
      <c r="R122" s="9" t="s">
        <v>24</v>
      </c>
      <c r="S122" s="11" t="s">
        <v>111</v>
      </c>
      <c r="T122" s="10">
        <v>45352</v>
      </c>
      <c r="U122" s="10">
        <v>45353</v>
      </c>
      <c r="V122" s="10">
        <f>IF(U122="RH","RH",IF(U122="Pendiente","Pendiente",EDATE(U122,24)))</f>
        <v>46083</v>
      </c>
      <c r="W122" s="40">
        <f t="shared" ca="1" si="21"/>
        <v>482</v>
      </c>
      <c r="X122" s="10" t="str">
        <f t="shared" ca="1" si="22"/>
        <v>Vigente</v>
      </c>
      <c r="Y122" s="12">
        <v>1500</v>
      </c>
      <c r="Z122" s="12"/>
      <c r="AA122" s="38" t="s">
        <v>54</v>
      </c>
      <c r="AB122" s="10" t="s">
        <v>138</v>
      </c>
      <c r="AC122" s="10" t="s">
        <v>1009</v>
      </c>
      <c r="AD122" s="10" t="s">
        <v>55</v>
      </c>
      <c r="AE122" s="10" t="s">
        <v>72</v>
      </c>
      <c r="AF122" s="10">
        <v>45717</v>
      </c>
      <c r="AG122" s="40" t="str">
        <f t="shared" ca="1" si="24"/>
        <v>Vigente</v>
      </c>
      <c r="AH122" s="43">
        <f t="shared" ca="1" si="26"/>
        <v>0</v>
      </c>
      <c r="AI122" s="135" t="s">
        <v>1016</v>
      </c>
      <c r="AJ122" s="10"/>
      <c r="AK122" s="10"/>
      <c r="AL122" s="10"/>
    </row>
    <row r="123" spans="1:38">
      <c r="A123" s="9" t="s">
        <v>1011</v>
      </c>
      <c r="B123" s="9" t="s">
        <v>1003</v>
      </c>
      <c r="C123" s="9" t="s">
        <v>1012</v>
      </c>
      <c r="D123" s="9" t="s">
        <v>844</v>
      </c>
      <c r="E123" s="33" t="s">
        <v>63</v>
      </c>
      <c r="F123" s="214" t="s">
        <v>106</v>
      </c>
      <c r="G123" s="212">
        <v>72978280</v>
      </c>
      <c r="H123" s="10">
        <v>34842</v>
      </c>
      <c r="I123" s="30">
        <f t="shared" ca="1" si="19"/>
        <v>29</v>
      </c>
      <c r="J123" s="30" t="s">
        <v>50</v>
      </c>
      <c r="K123" s="30" t="s">
        <v>51</v>
      </c>
      <c r="L123" s="11" t="s">
        <v>52</v>
      </c>
      <c r="M123" s="11">
        <v>932640577</v>
      </c>
      <c r="N123" s="33" t="s">
        <v>1015</v>
      </c>
      <c r="O123" s="9" t="s">
        <v>137</v>
      </c>
      <c r="P123" s="9" t="s">
        <v>137</v>
      </c>
      <c r="Q123" s="9" t="s">
        <v>137</v>
      </c>
      <c r="R123" s="9" t="s">
        <v>24</v>
      </c>
      <c r="S123" s="11" t="s">
        <v>111</v>
      </c>
      <c r="T123" s="10">
        <v>45170</v>
      </c>
      <c r="U123" s="275">
        <v>45171</v>
      </c>
      <c r="V123" s="10">
        <f>IF(U123="RH","RH",IF(U123="Pendiente","Pendiente",EDATE(U123,12)))</f>
        <v>45537</v>
      </c>
      <c r="W123" s="40">
        <f t="shared" ca="1" si="21"/>
        <v>-64</v>
      </c>
      <c r="X123" s="10" t="str">
        <f t="shared" ca="1" si="22"/>
        <v>Por Vencer</v>
      </c>
      <c r="Y123" s="12">
        <v>2500</v>
      </c>
      <c r="Z123" s="12"/>
      <c r="AA123" s="38" t="s">
        <v>99</v>
      </c>
      <c r="AB123" s="10" t="s">
        <v>100</v>
      </c>
      <c r="AC123" s="10" t="s">
        <v>121</v>
      </c>
      <c r="AD123" s="10" t="s">
        <v>55</v>
      </c>
      <c r="AE123" s="10" t="s">
        <v>72</v>
      </c>
      <c r="AF123" s="10">
        <v>45626</v>
      </c>
      <c r="AG123" s="40" t="str">
        <f t="shared" ca="1" si="24"/>
        <v>Por Vencer</v>
      </c>
      <c r="AH123" s="43">
        <f t="shared" ca="1" si="26"/>
        <v>1</v>
      </c>
      <c r="AI123" s="134" t="s">
        <v>1010</v>
      </c>
      <c r="AJ123" s="10"/>
      <c r="AK123" s="10"/>
      <c r="AL123" s="10"/>
    </row>
    <row r="124" spans="1:38">
      <c r="A124" s="9" t="s">
        <v>1017</v>
      </c>
      <c r="B124" s="9" t="s">
        <v>1018</v>
      </c>
      <c r="C124" s="9" t="s">
        <v>1019</v>
      </c>
      <c r="D124" s="9" t="s">
        <v>1199</v>
      </c>
      <c r="E124" s="33" t="s">
        <v>63</v>
      </c>
      <c r="F124" s="214" t="s">
        <v>106</v>
      </c>
      <c r="G124" s="212">
        <v>48425267</v>
      </c>
      <c r="H124" s="10">
        <v>34355</v>
      </c>
      <c r="I124" s="30">
        <f t="shared" ca="1" si="19"/>
        <v>30</v>
      </c>
      <c r="J124" s="30" t="s">
        <v>50</v>
      </c>
      <c r="K124" s="30" t="s">
        <v>51</v>
      </c>
      <c r="L124" s="11" t="s">
        <v>52</v>
      </c>
      <c r="M124" s="11">
        <v>967740713</v>
      </c>
      <c r="N124" s="33" t="s">
        <v>1022</v>
      </c>
      <c r="O124" s="9" t="s">
        <v>619</v>
      </c>
      <c r="P124" s="9" t="s">
        <v>137</v>
      </c>
      <c r="Q124" s="9" t="s">
        <v>137</v>
      </c>
      <c r="R124" s="9" t="s">
        <v>24</v>
      </c>
      <c r="S124" s="11" t="s">
        <v>111</v>
      </c>
      <c r="T124" s="10">
        <v>45089</v>
      </c>
      <c r="U124" s="10">
        <v>45101</v>
      </c>
      <c r="V124" s="10">
        <f>IF(U124="RH","RH",IF(U124="Pendiente","Pendiente",EDATE(U124,24)))</f>
        <v>45832</v>
      </c>
      <c r="W124" s="40">
        <f t="shared" ca="1" si="21"/>
        <v>231</v>
      </c>
      <c r="X124" s="10" t="str">
        <f t="shared" ca="1" si="22"/>
        <v>Vigente</v>
      </c>
      <c r="Y124" s="12">
        <v>1500</v>
      </c>
      <c r="Z124" s="12"/>
      <c r="AA124" s="38" t="s">
        <v>99</v>
      </c>
      <c r="AB124" s="10" t="s">
        <v>100</v>
      </c>
      <c r="AC124" s="10" t="s">
        <v>1023</v>
      </c>
      <c r="AD124" s="10" t="s">
        <v>55</v>
      </c>
      <c r="AE124" s="10" t="s">
        <v>148</v>
      </c>
      <c r="AF124" s="10">
        <v>45638</v>
      </c>
      <c r="AG124" s="40" t="str">
        <f t="shared" ca="1" si="24"/>
        <v>Vigente</v>
      </c>
      <c r="AH124" s="43">
        <f t="shared" ca="1" si="26"/>
        <v>1</v>
      </c>
      <c r="AI124" s="135" t="s">
        <v>1024</v>
      </c>
      <c r="AJ124" s="8"/>
      <c r="AK124" s="8"/>
      <c r="AL124" s="10"/>
    </row>
    <row r="125" spans="1:38">
      <c r="A125" s="9" t="s">
        <v>1025</v>
      </c>
      <c r="B125" s="9" t="s">
        <v>1026</v>
      </c>
      <c r="C125" s="9" t="s">
        <v>1027</v>
      </c>
      <c r="D125" s="9" t="s">
        <v>62</v>
      </c>
      <c r="E125" s="33" t="s">
        <v>63</v>
      </c>
      <c r="F125" s="214" t="s">
        <v>49</v>
      </c>
      <c r="G125" s="212" t="s">
        <v>1028</v>
      </c>
      <c r="H125" s="10">
        <v>34649</v>
      </c>
      <c r="I125" s="30">
        <f t="shared" ca="1" si="19"/>
        <v>29</v>
      </c>
      <c r="J125" s="30" t="s">
        <v>50</v>
      </c>
      <c r="K125" s="30" t="s">
        <v>51</v>
      </c>
      <c r="L125" s="11" t="s">
        <v>52</v>
      </c>
      <c r="M125" s="11">
        <v>904311946</v>
      </c>
      <c r="N125" s="33" t="s">
        <v>1030</v>
      </c>
      <c r="O125" s="9" t="s">
        <v>571</v>
      </c>
      <c r="P125" s="9" t="s">
        <v>291</v>
      </c>
      <c r="Q125" s="9" t="s">
        <v>291</v>
      </c>
      <c r="R125" s="9" t="s">
        <v>24</v>
      </c>
      <c r="S125" s="11" t="s">
        <v>120</v>
      </c>
      <c r="T125" s="10">
        <v>45201</v>
      </c>
      <c r="U125" s="10">
        <v>45199</v>
      </c>
      <c r="V125" s="10">
        <f>IF(U125="RH","RH",IF(U125="Pendiente","Pendiente",EDATE(U125,12)))</f>
        <v>45565</v>
      </c>
      <c r="W125" s="40">
        <f t="shared" ca="1" si="21"/>
        <v>-36</v>
      </c>
      <c r="X125" s="10" t="str">
        <f t="shared" ca="1" si="22"/>
        <v>Por Vencer</v>
      </c>
      <c r="Y125" s="12">
        <v>1500</v>
      </c>
      <c r="Z125" s="12"/>
      <c r="AA125" s="38" t="s">
        <v>54</v>
      </c>
      <c r="AB125" s="10" t="s">
        <v>138</v>
      </c>
      <c r="AC125" s="10" t="s">
        <v>715</v>
      </c>
      <c r="AD125" s="10" t="s">
        <v>55</v>
      </c>
      <c r="AE125" s="10" t="s">
        <v>148</v>
      </c>
      <c r="AF125" s="10">
        <v>45839</v>
      </c>
      <c r="AG125" s="40" t="str">
        <f t="shared" ca="1" si="24"/>
        <v>Vigente</v>
      </c>
      <c r="AH125" s="43">
        <f t="shared" ca="1" si="26"/>
        <v>1</v>
      </c>
      <c r="AI125" s="270" t="s">
        <v>1031</v>
      </c>
      <c r="AJ125" s="10"/>
      <c r="AK125" s="10"/>
      <c r="AL125" s="10"/>
    </row>
    <row r="126" spans="1:38">
      <c r="A126" s="9" t="s">
        <v>1032</v>
      </c>
      <c r="B126" s="9" t="s">
        <v>1033</v>
      </c>
      <c r="C126" s="9" t="s">
        <v>1034</v>
      </c>
      <c r="D126" s="212" t="s">
        <v>1035</v>
      </c>
      <c r="E126" s="33" t="s">
        <v>1036</v>
      </c>
      <c r="F126" s="214" t="s">
        <v>1036</v>
      </c>
      <c r="G126" s="212" t="s">
        <v>1037</v>
      </c>
      <c r="H126" s="10">
        <v>28964</v>
      </c>
      <c r="I126" s="30">
        <f t="shared" ca="1" si="19"/>
        <v>45</v>
      </c>
      <c r="J126" s="30" t="s">
        <v>174</v>
      </c>
      <c r="K126" s="30" t="s">
        <v>165</v>
      </c>
      <c r="L126" s="11" t="s">
        <v>127</v>
      </c>
      <c r="M126" s="11">
        <v>970856055</v>
      </c>
      <c r="N126" s="33" t="s">
        <v>1039</v>
      </c>
      <c r="O126" s="9" t="s">
        <v>571</v>
      </c>
      <c r="P126" s="9" t="s">
        <v>68</v>
      </c>
      <c r="Q126" s="9" t="s">
        <v>68</v>
      </c>
      <c r="R126" s="9" t="s">
        <v>24</v>
      </c>
      <c r="S126" s="11" t="s">
        <v>85</v>
      </c>
      <c r="T126" s="10">
        <v>44725</v>
      </c>
      <c r="U126" s="10">
        <v>44828</v>
      </c>
      <c r="V126" s="10">
        <f>IF(U126="RH","RH",IF(U126="Pendiente","Pendiente",EDATE(U126,24)))</f>
        <v>45559</v>
      </c>
      <c r="W126" s="40">
        <f t="shared" ca="1" si="21"/>
        <v>-42</v>
      </c>
      <c r="X126" s="10" t="str">
        <f t="shared" ca="1" si="22"/>
        <v>Por Vencer</v>
      </c>
      <c r="Y126" s="12">
        <v>3500</v>
      </c>
      <c r="Z126" s="12"/>
      <c r="AA126" s="38" t="s">
        <v>99</v>
      </c>
      <c r="AB126" s="8" t="s">
        <v>266</v>
      </c>
      <c r="AC126" s="10" t="s">
        <v>1040</v>
      </c>
      <c r="AD126" s="10" t="s">
        <v>1041</v>
      </c>
      <c r="AE126" s="10" t="s">
        <v>148</v>
      </c>
      <c r="AF126" s="10">
        <v>45883</v>
      </c>
      <c r="AG126" s="40" t="str">
        <f t="shared" ca="1" si="24"/>
        <v>Vigente</v>
      </c>
      <c r="AH126" s="43">
        <f t="shared" ca="1" si="26"/>
        <v>2</v>
      </c>
      <c r="AI126" s="134" t="s">
        <v>1042</v>
      </c>
      <c r="AJ126" s="8"/>
      <c r="AK126" s="8"/>
      <c r="AL126" s="213"/>
    </row>
    <row r="127" spans="1:38">
      <c r="A127" s="214" t="s">
        <v>1081</v>
      </c>
      <c r="B127" s="9" t="s">
        <v>1079</v>
      </c>
      <c r="C127" s="9" t="s">
        <v>1080</v>
      </c>
      <c r="D127" s="212" t="s">
        <v>47</v>
      </c>
      <c r="E127" s="33" t="s">
        <v>63</v>
      </c>
      <c r="F127" s="214" t="s">
        <v>49</v>
      </c>
      <c r="G127" s="212">
        <v>72903347</v>
      </c>
      <c r="H127" s="10">
        <v>34245</v>
      </c>
      <c r="I127" s="30">
        <f t="shared" ca="1" si="19"/>
        <v>31</v>
      </c>
      <c r="J127" s="30" t="s">
        <v>50</v>
      </c>
      <c r="K127" s="30" t="s">
        <v>51</v>
      </c>
      <c r="L127" s="10" t="s">
        <v>52</v>
      </c>
      <c r="M127" s="11">
        <v>940242985</v>
      </c>
      <c r="N127" s="237" t="s">
        <v>1200</v>
      </c>
      <c r="O127" s="237" t="s">
        <v>1201</v>
      </c>
      <c r="P127" s="33" t="s">
        <v>68</v>
      </c>
      <c r="Q127" s="33" t="s">
        <v>68</v>
      </c>
      <c r="R127" s="9" t="s">
        <v>24</v>
      </c>
      <c r="S127" s="11" t="s">
        <v>111</v>
      </c>
      <c r="T127" s="10">
        <v>45519</v>
      </c>
      <c r="U127" s="10">
        <v>45491</v>
      </c>
      <c r="V127" s="10">
        <f>IF(U127="RH","RH",IF(U127="Pendiente","Pendiente",EDATE(U127,12)))</f>
        <v>45856</v>
      </c>
      <c r="W127" s="40">
        <f t="shared" ca="1" si="21"/>
        <v>255</v>
      </c>
      <c r="X127" s="10" t="str">
        <f t="shared" ca="1" si="22"/>
        <v>Vigente</v>
      </c>
      <c r="Y127" s="12">
        <v>1700</v>
      </c>
      <c r="Z127" s="12"/>
      <c r="AA127" s="38" t="s">
        <v>54</v>
      </c>
      <c r="AB127" s="8"/>
      <c r="AC127" s="8"/>
      <c r="AD127" s="10" t="s">
        <v>55</v>
      </c>
      <c r="AE127" s="8"/>
      <c r="AF127" s="10">
        <v>45611</v>
      </c>
      <c r="AG127" s="40" t="str">
        <f t="shared" ca="1" si="24"/>
        <v>Por Vencer</v>
      </c>
      <c r="AH127" s="43"/>
      <c r="AI127" s="229"/>
      <c r="AJ127" s="10"/>
      <c r="AK127" s="8"/>
      <c r="AL127" s="10"/>
    </row>
    <row r="128" spans="1:38">
      <c r="A128" s="9" t="s">
        <v>1043</v>
      </c>
      <c r="B128" s="9" t="s">
        <v>1044</v>
      </c>
      <c r="C128" s="9" t="s">
        <v>1045</v>
      </c>
      <c r="D128" s="9" t="s">
        <v>1202</v>
      </c>
      <c r="E128" s="33" t="s">
        <v>78</v>
      </c>
      <c r="F128" s="214" t="s">
        <v>79</v>
      </c>
      <c r="G128" s="212" t="s">
        <v>1047</v>
      </c>
      <c r="H128" s="10">
        <v>35969</v>
      </c>
      <c r="I128" s="244">
        <f t="shared" ca="1" si="19"/>
        <v>26</v>
      </c>
      <c r="J128" s="8" t="s">
        <v>174</v>
      </c>
      <c r="K128" s="254" t="s">
        <v>51</v>
      </c>
      <c r="L128" s="255" t="s">
        <v>52</v>
      </c>
      <c r="M128" s="11">
        <v>912264116</v>
      </c>
      <c r="N128" s="256" t="s">
        <v>1049</v>
      </c>
      <c r="O128" s="257" t="s">
        <v>1050</v>
      </c>
      <c r="P128" s="257" t="s">
        <v>68</v>
      </c>
      <c r="Q128" s="257" t="s">
        <v>68</v>
      </c>
      <c r="R128" s="257" t="s">
        <v>24</v>
      </c>
      <c r="S128" s="255" t="s">
        <v>111</v>
      </c>
      <c r="T128" s="258">
        <v>45383</v>
      </c>
      <c r="U128" s="258">
        <v>45430</v>
      </c>
      <c r="V128" s="258">
        <f>IF(U128="RH","RH",IF(U128="Pendiente","Pendiente",EDATE(U128,24)))</f>
        <v>46160</v>
      </c>
      <c r="W128" s="259">
        <f t="shared" ca="1" si="21"/>
        <v>559</v>
      </c>
      <c r="X128" s="258" t="str">
        <f t="shared" ca="1" si="22"/>
        <v>Vigente</v>
      </c>
      <c r="Y128" s="38">
        <v>2000</v>
      </c>
      <c r="Z128" s="12"/>
      <c r="AA128" s="261" t="s">
        <v>54</v>
      </c>
      <c r="AB128" s="261" t="s">
        <v>100</v>
      </c>
      <c r="AC128" s="263" t="s">
        <v>1051</v>
      </c>
      <c r="AD128" s="10" t="s">
        <v>55</v>
      </c>
      <c r="AE128" s="8" t="s">
        <v>203</v>
      </c>
      <c r="AF128" s="258">
        <v>45748</v>
      </c>
      <c r="AG128" s="40" t="str">
        <f t="shared" ca="1" si="24"/>
        <v>Vigente</v>
      </c>
      <c r="AH128" s="265">
        <f ca="1">+DATEDIF(T128,TODAY(),"Y")</f>
        <v>0</v>
      </c>
      <c r="AI128" s="266" t="s">
        <v>1052</v>
      </c>
      <c r="AJ128" s="267"/>
      <c r="AK128" s="267"/>
      <c r="AL128" s="258"/>
    </row>
    <row r="129" spans="1:31">
      <c r="A129" s="9"/>
      <c r="B129" s="9" t="s">
        <v>1203</v>
      </c>
      <c r="C129" s="9" t="s">
        <v>1204</v>
      </c>
      <c r="D129" s="212" t="s">
        <v>1205</v>
      </c>
      <c r="E129" s="33" t="s">
        <v>63</v>
      </c>
      <c r="F129" s="214" t="s">
        <v>106</v>
      </c>
      <c r="G129" s="212">
        <v>4739368</v>
      </c>
      <c r="H129" s="10"/>
      <c r="I129" s="30"/>
      <c r="J129" s="30" t="s">
        <v>50</v>
      </c>
      <c r="K129" s="30"/>
      <c r="L129" s="11"/>
      <c r="M129" s="11"/>
      <c r="N129" s="33"/>
      <c r="O129" s="9"/>
      <c r="P129" s="9"/>
      <c r="Q129" s="9"/>
      <c r="R129" s="9"/>
      <c r="S129" s="11"/>
      <c r="T129" s="10">
        <v>45537</v>
      </c>
      <c r="U129" s="10"/>
      <c r="V129" s="10"/>
      <c r="W129" s="40"/>
      <c r="X129" s="10" t="s">
        <v>1206</v>
      </c>
      <c r="Y129" s="12">
        <v>3500</v>
      </c>
      <c r="Z129" s="12"/>
      <c r="AD129" s="10" t="s">
        <v>55</v>
      </c>
      <c r="AE129" s="8" t="s">
        <v>203</v>
      </c>
    </row>
    <row r="130" spans="1:31">
      <c r="A130" s="9"/>
      <c r="B130" s="9" t="s">
        <v>1207</v>
      </c>
      <c r="C130" s="9" t="s">
        <v>974</v>
      </c>
      <c r="D130" s="9" t="s">
        <v>735</v>
      </c>
      <c r="E130" s="33" t="s">
        <v>63</v>
      </c>
      <c r="F130" s="214" t="s">
        <v>106</v>
      </c>
      <c r="G130" s="212">
        <v>48197929</v>
      </c>
      <c r="H130" s="10"/>
      <c r="I130" s="30"/>
      <c r="J130" s="30" t="s">
        <v>50</v>
      </c>
      <c r="K130" s="30"/>
      <c r="L130" s="11"/>
      <c r="M130" s="11"/>
      <c r="N130" s="33"/>
      <c r="O130" s="9"/>
      <c r="P130" s="9"/>
      <c r="Q130" s="9"/>
      <c r="R130" s="9"/>
      <c r="S130" s="11"/>
      <c r="T130" s="10">
        <v>45538</v>
      </c>
      <c r="U130" s="10"/>
      <c r="V130" s="10"/>
      <c r="W130" s="40"/>
      <c r="X130" s="10" t="s">
        <v>1206</v>
      </c>
      <c r="Y130" s="12">
        <v>3000</v>
      </c>
      <c r="Z130" s="12"/>
      <c r="AD130" s="10" t="s">
        <v>55</v>
      </c>
      <c r="AE130" s="8" t="s">
        <v>203</v>
      </c>
    </row>
    <row r="131" spans="1:31">
      <c r="B131" s="9" t="s">
        <v>1208</v>
      </c>
      <c r="C131" s="9" t="s">
        <v>1209</v>
      </c>
      <c r="D131" s="253" t="s">
        <v>1210</v>
      </c>
      <c r="E131" s="33" t="s">
        <v>63</v>
      </c>
      <c r="F131" s="214" t="s">
        <v>49</v>
      </c>
      <c r="G131" s="212">
        <v>2669817</v>
      </c>
      <c r="H131" s="10"/>
      <c r="I131" s="30"/>
      <c r="J131" s="30" t="s">
        <v>50</v>
      </c>
      <c r="K131" s="30"/>
      <c r="L131" s="11"/>
      <c r="M131" s="11"/>
      <c r="N131" s="33"/>
      <c r="O131" s="9"/>
      <c r="P131" s="9"/>
      <c r="Q131" s="9"/>
      <c r="R131" s="9"/>
      <c r="S131" s="11"/>
      <c r="T131" s="10"/>
      <c r="U131" s="10"/>
      <c r="V131" s="10"/>
      <c r="W131" s="40"/>
      <c r="X131" s="10"/>
      <c r="Y131" s="12">
        <v>4000</v>
      </c>
      <c r="Z131" s="12"/>
      <c r="AD131" s="10" t="s">
        <v>55</v>
      </c>
      <c r="AE131" s="8" t="s">
        <v>203</v>
      </c>
    </row>
    <row r="132" spans="1:31">
      <c r="B132" s="9" t="s">
        <v>1211</v>
      </c>
      <c r="C132" s="9" t="s">
        <v>1212</v>
      </c>
      <c r="D132" s="253" t="s">
        <v>1210</v>
      </c>
      <c r="E132" s="33" t="s">
        <v>63</v>
      </c>
      <c r="F132" s="214" t="s">
        <v>49</v>
      </c>
      <c r="G132" s="212">
        <v>73334536</v>
      </c>
      <c r="H132" s="10"/>
      <c r="I132" s="30"/>
      <c r="J132" s="30" t="s">
        <v>50</v>
      </c>
      <c r="Y132" s="12">
        <v>3000</v>
      </c>
      <c r="Z132" s="260">
        <v>500</v>
      </c>
      <c r="AD132" s="10" t="s">
        <v>55</v>
      </c>
      <c r="AE132" s="8" t="s">
        <v>203</v>
      </c>
    </row>
    <row r="133" spans="1:31">
      <c r="B133" s="9" t="s">
        <v>1213</v>
      </c>
      <c r="C133" s="9" t="s">
        <v>1214</v>
      </c>
      <c r="D133" s="212" t="s">
        <v>47</v>
      </c>
      <c r="E133" s="33" t="s">
        <v>63</v>
      </c>
      <c r="F133" s="214" t="s">
        <v>49</v>
      </c>
      <c r="G133" s="212">
        <v>43361411</v>
      </c>
      <c r="H133" s="10"/>
      <c r="I133" s="30"/>
      <c r="J133" s="30" t="s">
        <v>50</v>
      </c>
      <c r="Y133" s="12">
        <v>1800</v>
      </c>
      <c r="Z133" s="12"/>
      <c r="AD133" s="10" t="s">
        <v>55</v>
      </c>
      <c r="AE133" s="8" t="s">
        <v>203</v>
      </c>
    </row>
    <row r="134" spans="1:31">
      <c r="B134" s="9" t="s">
        <v>1215</v>
      </c>
      <c r="C134" s="9" t="s">
        <v>694</v>
      </c>
      <c r="D134" s="212" t="s">
        <v>47</v>
      </c>
      <c r="E134" s="33" t="s">
        <v>63</v>
      </c>
      <c r="F134" s="214" t="s">
        <v>49</v>
      </c>
      <c r="G134" s="212">
        <v>70318507</v>
      </c>
      <c r="H134" s="10"/>
      <c r="I134" s="30"/>
      <c r="J134" s="30" t="s">
        <v>50</v>
      </c>
      <c r="Y134" s="12">
        <v>1800</v>
      </c>
      <c r="Z134" s="12"/>
      <c r="AD134" s="10" t="s">
        <v>55</v>
      </c>
      <c r="AE134" s="8" t="s">
        <v>203</v>
      </c>
    </row>
    <row r="135" spans="1:31">
      <c r="B135" s="9" t="s">
        <v>1216</v>
      </c>
      <c r="C135" s="9" t="s">
        <v>1217</v>
      </c>
      <c r="D135" s="212" t="s">
        <v>47</v>
      </c>
      <c r="E135" s="33" t="s">
        <v>63</v>
      </c>
      <c r="F135" s="214" t="s">
        <v>49</v>
      </c>
      <c r="G135" s="212">
        <v>76975814</v>
      </c>
      <c r="H135" s="10"/>
      <c r="I135" s="30"/>
      <c r="J135" s="30" t="s">
        <v>50</v>
      </c>
      <c r="Y135" s="12">
        <v>2000</v>
      </c>
      <c r="Z135" s="12"/>
      <c r="AD135" s="10" t="s">
        <v>55</v>
      </c>
      <c r="AE135" s="8" t="s">
        <v>203</v>
      </c>
    </row>
    <row r="136" spans="1:31">
      <c r="B136" s="9" t="s">
        <v>1218</v>
      </c>
      <c r="C136" s="9" t="s">
        <v>1219</v>
      </c>
      <c r="D136" s="212" t="s">
        <v>47</v>
      </c>
      <c r="E136" s="33" t="s">
        <v>63</v>
      </c>
      <c r="F136" s="214" t="s">
        <v>49</v>
      </c>
      <c r="G136" s="212">
        <v>2852639</v>
      </c>
      <c r="H136" s="10"/>
      <c r="I136" s="30"/>
      <c r="J136" s="30" t="s">
        <v>50</v>
      </c>
      <c r="Y136" s="12">
        <v>1800</v>
      </c>
      <c r="Z136" s="12"/>
      <c r="AD136" s="10" t="s">
        <v>55</v>
      </c>
      <c r="AE136" s="8" t="s">
        <v>203</v>
      </c>
    </row>
    <row r="137" spans="1:31">
      <c r="B137" s="9" t="s">
        <v>1220</v>
      </c>
      <c r="C137" s="9" t="s">
        <v>1221</v>
      </c>
      <c r="D137" s="212" t="s">
        <v>47</v>
      </c>
      <c r="E137" s="33" t="s">
        <v>63</v>
      </c>
      <c r="F137" s="214" t="s">
        <v>49</v>
      </c>
      <c r="G137" s="212">
        <v>40845301</v>
      </c>
      <c r="H137" s="10"/>
      <c r="I137" s="30"/>
      <c r="J137" s="30" t="s">
        <v>50</v>
      </c>
      <c r="Y137" s="12">
        <v>2000</v>
      </c>
      <c r="Z137" s="12"/>
      <c r="AD137" s="10" t="s">
        <v>55</v>
      </c>
      <c r="AE137" s="8" t="s">
        <v>203</v>
      </c>
    </row>
    <row r="138" spans="1:31">
      <c r="B138" s="9" t="s">
        <v>1222</v>
      </c>
      <c r="C138" s="9" t="s">
        <v>1223</v>
      </c>
      <c r="D138" s="212" t="s">
        <v>47</v>
      </c>
      <c r="E138" s="33" t="s">
        <v>63</v>
      </c>
      <c r="F138" s="214" t="s">
        <v>49</v>
      </c>
      <c r="G138" s="212">
        <v>42132935</v>
      </c>
      <c r="H138" s="10"/>
      <c r="I138" s="30"/>
      <c r="J138" s="30" t="s">
        <v>50</v>
      </c>
      <c r="Y138" s="12">
        <v>1800</v>
      </c>
      <c r="Z138" s="12"/>
      <c r="AD138" s="10" t="s">
        <v>55</v>
      </c>
      <c r="AE138" s="8" t="s">
        <v>203</v>
      </c>
    </row>
    <row r="139" spans="1:31">
      <c r="B139" s="9" t="s">
        <v>1224</v>
      </c>
      <c r="C139" s="9" t="s">
        <v>1225</v>
      </c>
      <c r="D139" s="212" t="s">
        <v>47</v>
      </c>
      <c r="E139" s="33" t="s">
        <v>63</v>
      </c>
      <c r="F139" s="214" t="s">
        <v>49</v>
      </c>
      <c r="G139" s="212">
        <v>72563668</v>
      </c>
      <c r="H139" s="10"/>
      <c r="I139" s="30"/>
      <c r="J139" s="30" t="s">
        <v>50</v>
      </c>
      <c r="Y139" s="12">
        <v>1800</v>
      </c>
      <c r="Z139" s="12"/>
      <c r="AD139" s="10" t="s">
        <v>55</v>
      </c>
      <c r="AE139" s="8" t="s">
        <v>203</v>
      </c>
    </row>
    <row r="140" spans="1:31">
      <c r="B140" s="9" t="s">
        <v>1226</v>
      </c>
      <c r="C140" s="9" t="s">
        <v>1227</v>
      </c>
      <c r="D140" s="212" t="s">
        <v>47</v>
      </c>
      <c r="E140" s="33" t="s">
        <v>63</v>
      </c>
      <c r="F140" s="214" t="s">
        <v>49</v>
      </c>
      <c r="G140" s="212">
        <v>48368590</v>
      </c>
      <c r="H140" s="10"/>
      <c r="I140" s="30"/>
      <c r="J140" s="30" t="s">
        <v>50</v>
      </c>
      <c r="Y140" s="12">
        <v>1800</v>
      </c>
      <c r="Z140" s="12"/>
      <c r="AD140" s="10" t="s">
        <v>55</v>
      </c>
      <c r="AE140" s="8" t="s">
        <v>203</v>
      </c>
    </row>
    <row r="141" spans="1:31">
      <c r="B141" s="9" t="s">
        <v>1228</v>
      </c>
      <c r="C141" s="9" t="s">
        <v>1229</v>
      </c>
      <c r="D141" s="212" t="s">
        <v>47</v>
      </c>
      <c r="E141" s="33" t="s">
        <v>63</v>
      </c>
      <c r="F141" s="214" t="s">
        <v>49</v>
      </c>
      <c r="G141" s="212">
        <v>44445436</v>
      </c>
      <c r="H141" s="10"/>
      <c r="I141" s="30"/>
      <c r="J141" s="30" t="s">
        <v>50</v>
      </c>
      <c r="Y141" s="12">
        <v>1800</v>
      </c>
      <c r="Z141" s="12"/>
      <c r="AD141" s="10" t="s">
        <v>55</v>
      </c>
      <c r="AE141" s="8" t="s">
        <v>203</v>
      </c>
    </row>
    <row r="142" spans="1:31">
      <c r="B142" s="9" t="s">
        <v>1230</v>
      </c>
      <c r="C142" s="9" t="s">
        <v>1231</v>
      </c>
      <c r="D142" s="212" t="s">
        <v>763</v>
      </c>
      <c r="E142" s="33" t="s">
        <v>63</v>
      </c>
      <c r="F142" s="214" t="s">
        <v>49</v>
      </c>
      <c r="G142" s="212">
        <v>74158219</v>
      </c>
      <c r="H142" s="10"/>
      <c r="I142" s="30"/>
      <c r="J142" s="30" t="s">
        <v>50</v>
      </c>
      <c r="Y142" s="12">
        <v>1800</v>
      </c>
      <c r="Z142" s="12"/>
      <c r="AD142" s="10" t="s">
        <v>55</v>
      </c>
      <c r="AE142" s="8" t="s">
        <v>203</v>
      </c>
    </row>
    <row r="143" spans="1:31">
      <c r="B143" s="9" t="s">
        <v>1232</v>
      </c>
      <c r="C143" s="9" t="s">
        <v>1233</v>
      </c>
      <c r="D143" s="212" t="s">
        <v>763</v>
      </c>
      <c r="E143" s="33" t="s">
        <v>63</v>
      </c>
      <c r="F143" s="214" t="s">
        <v>49</v>
      </c>
      <c r="G143" s="212">
        <v>48301427</v>
      </c>
      <c r="H143" s="10"/>
      <c r="I143" s="30"/>
      <c r="J143" s="30" t="s">
        <v>50</v>
      </c>
      <c r="Y143" s="12">
        <v>1800</v>
      </c>
      <c r="Z143" s="12"/>
      <c r="AD143" s="10" t="s">
        <v>55</v>
      </c>
      <c r="AE143" s="8" t="s">
        <v>203</v>
      </c>
    </row>
    <row r="144" spans="1:31">
      <c r="B144" s="9" t="s">
        <v>1234</v>
      </c>
      <c r="C144" s="9" t="s">
        <v>1235</v>
      </c>
      <c r="D144" s="212" t="s">
        <v>763</v>
      </c>
      <c r="E144" s="33" t="s">
        <v>63</v>
      </c>
      <c r="F144" s="214" t="s">
        <v>49</v>
      </c>
      <c r="G144" s="212">
        <v>70414298</v>
      </c>
      <c r="H144" s="10"/>
      <c r="I144" s="30"/>
      <c r="J144" s="30" t="s">
        <v>50</v>
      </c>
      <c r="Y144" s="12">
        <v>1800</v>
      </c>
      <c r="Z144" s="12"/>
      <c r="AD144" s="10" t="s">
        <v>55</v>
      </c>
      <c r="AE144" s="8" t="s">
        <v>203</v>
      </c>
    </row>
    <row r="145" spans="2:31">
      <c r="B145" s="9" t="s">
        <v>1236</v>
      </c>
      <c r="C145" s="9" t="s">
        <v>1237</v>
      </c>
      <c r="D145" s="212" t="s">
        <v>763</v>
      </c>
      <c r="E145" s="33" t="s">
        <v>63</v>
      </c>
      <c r="F145" s="214" t="s">
        <v>49</v>
      </c>
      <c r="G145" s="212">
        <v>47559979</v>
      </c>
      <c r="H145" s="10"/>
      <c r="I145" s="30"/>
      <c r="J145" s="30" t="s">
        <v>50</v>
      </c>
      <c r="Y145" s="12">
        <v>1800</v>
      </c>
      <c r="Z145" s="12"/>
      <c r="AD145" s="10" t="s">
        <v>55</v>
      </c>
      <c r="AE145" s="8" t="s">
        <v>203</v>
      </c>
    </row>
    <row r="146" spans="2:31">
      <c r="B146" s="9" t="s">
        <v>1238</v>
      </c>
      <c r="C146" s="9" t="s">
        <v>1239</v>
      </c>
      <c r="D146" s="212" t="s">
        <v>763</v>
      </c>
      <c r="E146" s="33" t="s">
        <v>63</v>
      </c>
      <c r="F146" s="214" t="s">
        <v>49</v>
      </c>
      <c r="G146" s="212">
        <v>43303472</v>
      </c>
      <c r="H146" s="10"/>
      <c r="I146" s="30"/>
      <c r="J146" s="30" t="s">
        <v>50</v>
      </c>
      <c r="Y146" s="12">
        <v>1800</v>
      </c>
      <c r="Z146" s="12"/>
      <c r="AD146" s="10" t="s">
        <v>55</v>
      </c>
      <c r="AE146" s="8" t="s">
        <v>203</v>
      </c>
    </row>
    <row r="147" spans="2:31">
      <c r="B147" s="9" t="s">
        <v>1240</v>
      </c>
      <c r="C147" s="9" t="s">
        <v>1241</v>
      </c>
      <c r="D147" s="212" t="s">
        <v>763</v>
      </c>
      <c r="E147" s="33" t="s">
        <v>63</v>
      </c>
      <c r="F147" s="214" t="s">
        <v>49</v>
      </c>
      <c r="G147" s="212">
        <v>47744413</v>
      </c>
      <c r="H147" s="10"/>
      <c r="I147" s="30"/>
      <c r="J147" s="30" t="s">
        <v>50</v>
      </c>
      <c r="Y147" s="12">
        <v>1800</v>
      </c>
      <c r="Z147" s="12"/>
      <c r="AD147" s="10" t="s">
        <v>55</v>
      </c>
      <c r="AE147" s="8" t="s">
        <v>203</v>
      </c>
    </row>
    <row r="148" spans="2:31">
      <c r="B148" s="9" t="s">
        <v>1242</v>
      </c>
      <c r="C148" s="9" t="s">
        <v>1243</v>
      </c>
      <c r="D148" s="212" t="s">
        <v>763</v>
      </c>
      <c r="E148" s="33" t="s">
        <v>63</v>
      </c>
      <c r="F148" s="214" t="s">
        <v>49</v>
      </c>
      <c r="G148" s="212">
        <v>47247029</v>
      </c>
      <c r="H148" s="10"/>
      <c r="I148" s="30"/>
      <c r="J148" s="30" t="s">
        <v>50</v>
      </c>
      <c r="Y148" s="12">
        <v>1800</v>
      </c>
      <c r="Z148" s="12"/>
      <c r="AD148" s="10" t="s">
        <v>55</v>
      </c>
      <c r="AE148" s="8" t="s">
        <v>203</v>
      </c>
    </row>
    <row r="149" spans="2:31">
      <c r="B149" s="9" t="s">
        <v>1244</v>
      </c>
      <c r="C149" s="9" t="s">
        <v>1245</v>
      </c>
      <c r="D149" s="212" t="s">
        <v>763</v>
      </c>
      <c r="E149" s="33" t="s">
        <v>63</v>
      </c>
      <c r="F149" s="214" t="s">
        <v>49</v>
      </c>
      <c r="G149" s="212">
        <v>46595386</v>
      </c>
      <c r="H149" s="10"/>
      <c r="I149" s="30"/>
      <c r="J149" s="30" t="s">
        <v>50</v>
      </c>
      <c r="Y149" s="12">
        <v>1800</v>
      </c>
      <c r="Z149" s="12"/>
      <c r="AD149" s="10" t="s">
        <v>55</v>
      </c>
      <c r="AE149" s="8" t="s">
        <v>203</v>
      </c>
    </row>
    <row r="183" spans="35:35">
      <c r="AI183" s="44" t="s">
        <v>1108</v>
      </c>
    </row>
  </sheetData>
  <autoFilter ref="B8:J149" xr:uid="{8A057775-2AC4-4444-AB86-07B62119D365}"/>
  <mergeCells count="5">
    <mergeCell ref="AN30:AV30"/>
    <mergeCell ref="AO34:AV34"/>
    <mergeCell ref="AN37:AV37"/>
    <mergeCell ref="U7:X7"/>
    <mergeCell ref="AN38:AW38"/>
  </mergeCells>
  <phoneticPr fontId="16" type="noConversion"/>
  <conditionalFormatting sqref="X9:X127">
    <cfRule type="cellIs" dxfId="59" priority="8" operator="equal">
      <formula>"Pendiente"</formula>
    </cfRule>
    <cfRule type="containsText" dxfId="58" priority="9" operator="containsText" text="Vigente">
      <formula>NOT(ISERROR(SEARCH("Vigente",X9)))</formula>
    </cfRule>
    <cfRule type="cellIs" dxfId="57" priority="10" operator="equal">
      <formula>"Por Vencer"</formula>
    </cfRule>
    <cfRule type="containsText" dxfId="56" priority="11" operator="containsText" text="Vencido">
      <formula>NOT(ISERROR(SEARCH("Vencido",X9)))</formula>
    </cfRule>
  </conditionalFormatting>
  <conditionalFormatting sqref="X129:X131">
    <cfRule type="cellIs" dxfId="55" priority="4" operator="equal">
      <formula>"Pendiente"</formula>
    </cfRule>
    <cfRule type="containsText" dxfId="54" priority="5" operator="containsText" text="Vigente">
      <formula>NOT(ISERROR(SEARCH("Vigente",X129)))</formula>
    </cfRule>
    <cfRule type="cellIs" dxfId="53" priority="6" operator="equal">
      <formula>"Por Vencer"</formula>
    </cfRule>
    <cfRule type="containsText" dxfId="52" priority="7" operator="containsText" text="Vencido">
      <formula>NOT(ISERROR(SEARCH("Vencido",X129)))</formula>
    </cfRule>
  </conditionalFormatting>
  <conditionalFormatting sqref="AG9:AG128">
    <cfRule type="containsText" dxfId="51" priority="1" operator="containsText" text="Vigente">
      <formula>NOT(ISERROR(SEARCH("Vigente",AG9)))</formula>
    </cfRule>
    <cfRule type="containsText" dxfId="50" priority="2" operator="containsText" text="Por Vencer">
      <formula>NOT(ISERROR(SEARCH("Por Vencer",AG9)))</formula>
    </cfRule>
    <cfRule type="containsText" dxfId="49" priority="3" operator="containsText" text="Vencido">
      <formula>NOT(ISERROR(SEARCH("Vencido",AG9)))</formula>
    </cfRule>
  </conditionalFormatting>
  <hyperlinks>
    <hyperlink ref="AI61" r:id="rId1" xr:uid="{08B36AC4-793E-4153-8D1C-064330EDFB13}"/>
    <hyperlink ref="AI83" r:id="rId2" xr:uid="{75EB7BBC-FFEE-4259-88C6-47869F14F2A8}"/>
    <hyperlink ref="AI82" r:id="rId3" xr:uid="{14C741D1-7DBB-4C18-924A-108EEEE58688}"/>
    <hyperlink ref="AI62" r:id="rId4" xr:uid="{7770903D-AFC8-4B38-93C7-A5FA03D02C1B}"/>
    <hyperlink ref="AI74" r:id="rId5" xr:uid="{6A76ED1E-6B32-48B9-9D0A-F42632C62B3E}"/>
    <hyperlink ref="AI65" r:id="rId6" xr:uid="{7F419057-3A7C-46D7-AABD-CAC6D4C5CCAC}"/>
    <hyperlink ref="AI73" r:id="rId7" xr:uid="{908B351B-1902-4470-9DD8-334DA8D91E6F}"/>
    <hyperlink ref="AI67" r:id="rId8" xr:uid="{FE069ED2-4297-464A-9EF7-D904C61AF2FA}"/>
    <hyperlink ref="AI69" r:id="rId9" xr:uid="{EE46302A-D74A-47AB-9532-3B0A1428C5EE}"/>
    <hyperlink ref="AI81" r:id="rId10" xr:uid="{70BA3627-F6DC-4B49-AA60-94FCE4F6F4D5}"/>
    <hyperlink ref="AI71" r:id="rId11" xr:uid="{C202452D-FB7D-4811-B1E2-D1B4AEA1DF54}"/>
    <hyperlink ref="AI77" r:id="rId12" xr:uid="{29AAA0E8-F587-404A-BC53-915A23EBC3E3}"/>
    <hyperlink ref="AI75" r:id="rId13" xr:uid="{7428CC92-F5BF-402A-A65A-4DBC0680F044}"/>
    <hyperlink ref="AI64" r:id="rId14" xr:uid="{EE17FC41-B409-4BD4-9075-D52E42D2872A}"/>
    <hyperlink ref="AI66" r:id="rId15" xr:uid="{645F93A0-FFBC-4D25-B838-BB4CFC0DAF98}"/>
    <hyperlink ref="AI72" r:id="rId16" xr:uid="{5E1C42FB-979E-4EF0-B383-BD443884F894}"/>
    <hyperlink ref="AI108" r:id="rId17" xr:uid="{F4F00066-AB33-4CBE-9823-FB21D7140130}"/>
    <hyperlink ref="AI109" r:id="rId18" xr:uid="{2FDBA1B4-B249-4076-A7E0-E91B25B76C93}"/>
    <hyperlink ref="AI91" r:id="rId19" xr:uid="{6AF135B4-0911-4A2C-A6C6-F3331990F630}"/>
    <hyperlink ref="AI104" r:id="rId20" xr:uid="{267A05AB-8CDE-478F-92CA-D766449487BB}"/>
    <hyperlink ref="AI98" r:id="rId21" xr:uid="{38A37976-6E7E-4700-B5DA-AC38BEC89EA8}"/>
    <hyperlink ref="AI100" r:id="rId22" xr:uid="{C678D756-A453-49A1-8FA2-A9C9293EB95E}"/>
    <hyperlink ref="AI107" r:id="rId23" xr:uid="{05254BEA-F2A3-4A5A-A5B2-24D32A921BEE}"/>
    <hyperlink ref="AI103" r:id="rId24" xr:uid="{8866CDD7-9DDA-4F74-8F35-1D2BAC4616B9}"/>
    <hyperlink ref="AI97" r:id="rId25" xr:uid="{B06151F0-F13D-4885-9884-0AD9B8D2CA2F}"/>
    <hyperlink ref="AI94" r:id="rId26" xr:uid="{0E748946-77C1-4334-84D9-11D2BC66711D}"/>
    <hyperlink ref="AI114" r:id="rId27" xr:uid="{D9721118-0A32-4B5E-B242-A67FD65B404E}"/>
    <hyperlink ref="AI86" r:id="rId28" xr:uid="{2A18BC10-783F-483C-94D3-C175C64E9220}"/>
    <hyperlink ref="AI101" r:id="rId29" xr:uid="{2CCE73FA-AFFC-4692-A13D-12035E3A05A9}"/>
    <hyperlink ref="AI87" r:id="rId30" xr:uid="{0CC47ABF-C4F0-4DB6-88D3-528244C5E025}"/>
    <hyperlink ref="AI92" r:id="rId31" xr:uid="{DC835A41-4D03-4C80-A791-33BA67CF1203}"/>
    <hyperlink ref="AI106" r:id="rId32" xr:uid="{A514301A-F950-4350-96FA-C02B38742C92}"/>
    <hyperlink ref="AI90" r:id="rId33" xr:uid="{DF4C7AB9-68D9-4AC9-B73B-751604954BA4}"/>
    <hyperlink ref="AI115" r:id="rId34" xr:uid="{644EF20D-DF0F-4378-A984-ECADDFDDE6EA}"/>
    <hyperlink ref="AI123" r:id="rId35" xr:uid="{6BC7E294-0F5D-43E6-B8B9-D525B38EF2B1}"/>
    <hyperlink ref="AI120" r:id="rId36" xr:uid="{4071F1C1-2A73-4C7B-AA17-E8289B04CB35}"/>
    <hyperlink ref="AI121" r:id="rId37" xr:uid="{ABFA85F6-AF85-4D33-997D-B6B097207B1A}"/>
    <hyperlink ref="AI124" r:id="rId38" xr:uid="{06267051-24B9-4D06-AA08-56C641E7152D}"/>
    <hyperlink ref="AI122" r:id="rId39" xr:uid="{A90860AD-A1AA-42A5-AF25-BD72C038145B}"/>
    <hyperlink ref="AI126" r:id="rId40" xr:uid="{6AD4C31E-41F9-4DF5-9FD3-FAC52C78AE42}"/>
    <hyperlink ref="AI79" r:id="rId41" xr:uid="{853527B6-9316-4C61-929D-F8DAA32CB23D}"/>
    <hyperlink ref="AI112" r:id="rId42" xr:uid="{F80547D0-3EA5-4FB0-8687-57F2E5E2D688}"/>
    <hyperlink ref="AI125" r:id="rId43" xr:uid="{1BB6B366-7121-496F-8AD3-8F51875676A6}"/>
    <hyperlink ref="AI128" r:id="rId44" xr:uid="{2840E04A-9A19-423B-9952-28F948BD47DB}"/>
    <hyperlink ref="AI68" r:id="rId45" xr:uid="{960AB17A-B259-465E-BB1E-79C36D020906}"/>
    <hyperlink ref="AI46" r:id="rId46" xr:uid="{28ECDD99-33B9-49C7-BAE8-E7EA39A7C2F0}"/>
    <hyperlink ref="AI45" r:id="rId47" xr:uid="{C25567E8-04DB-47E1-B6B6-6D1E3F64DA7B}"/>
    <hyperlink ref="AI48" r:id="rId48" xr:uid="{849EBA03-E765-4718-8A07-252C6CD04C8B}"/>
    <hyperlink ref="AI49" r:id="rId49" xr:uid="{2C762DD4-9A29-4163-B2A8-3377612AF6B9}"/>
    <hyperlink ref="AI58" r:id="rId50" xr:uid="{F580114C-E280-45D1-8581-D6FAEA2C3327}"/>
    <hyperlink ref="AI55" r:id="rId51" xr:uid="{0F579CF2-9CA8-48BC-95E8-1267EBE08010}"/>
    <hyperlink ref="AI56" r:id="rId52" xr:uid="{03CA5362-1777-45EF-A3B1-D193D04FE3ED}"/>
    <hyperlink ref="AI59" r:id="rId53" xr:uid="{62A38409-A1DC-473D-AC07-D52AC02E0BD1}"/>
    <hyperlink ref="AI60" r:id="rId54" xr:uid="{C282AC98-1706-4213-B248-12E2ACC7231E}"/>
    <hyperlink ref="AI51" r:id="rId55" xr:uid="{69C9F746-14D9-4187-88FA-A714795F4F3F}"/>
    <hyperlink ref="AI53" r:id="rId56" xr:uid="{6A1A7BFA-BA25-4EE2-B1EE-208D4BA94FC9}"/>
    <hyperlink ref="AI57" r:id="rId57" xr:uid="{1134D1B0-195E-4166-999E-0B974DBCDDCD}"/>
    <hyperlink ref="AI18" r:id="rId58" xr:uid="{D9FC14D1-C9B6-4C53-BCCF-D9C3E95C2B99}"/>
    <hyperlink ref="AI11" r:id="rId59" xr:uid="{2FBBFAA0-361F-46DB-8EE6-00C83761CB27}"/>
    <hyperlink ref="AI16" r:id="rId60" xr:uid="{DD636FA7-53BB-4658-B483-2A24C123AFB8}"/>
    <hyperlink ref="AI19" r:id="rId61" xr:uid="{48894B1B-996B-47B5-9625-F08BE3829022}"/>
    <hyperlink ref="AI13" r:id="rId62" xr:uid="{ABECCEDB-2ED6-4B22-A4BD-7523704B48F0}"/>
    <hyperlink ref="AI17" r:id="rId63" xr:uid="{390C28A6-4A08-4561-B4A2-021EC676760E}"/>
    <hyperlink ref="AI12" r:id="rId64" xr:uid="{A5449C55-ED71-4240-B327-D16305FF4086}"/>
    <hyperlink ref="AI26" r:id="rId65" xr:uid="{AA94BFDD-10F3-4B31-ADBA-B2C71208E319}"/>
    <hyperlink ref="AI25" r:id="rId66" xr:uid="{41437556-155F-41C0-BBB7-622B88EE1499}"/>
    <hyperlink ref="AI22" r:id="rId67" xr:uid="{96CA63B7-9445-4D67-931E-28B1ED254D1A}"/>
    <hyperlink ref="AI23" r:id="rId68" xr:uid="{2D8C6909-981D-47C3-986E-2FC49C859C94}"/>
    <hyperlink ref="AI24" r:id="rId69" xr:uid="{7A61F3E5-4DE0-42ED-B8A0-A4810A5F1141}"/>
    <hyperlink ref="AI34" r:id="rId70" xr:uid="{CABDCEC0-816B-4654-A4C9-3E192FF8A127}"/>
    <hyperlink ref="AI40" r:id="rId71" xr:uid="{FE9322A3-17F6-4411-AC80-CF7DC2184E74}"/>
    <hyperlink ref="AI32" r:id="rId72" xr:uid="{7F91DC60-E594-43DB-A0E7-A7C35E0271C6}"/>
    <hyperlink ref="AI44" r:id="rId73" xr:uid="{215BC4E1-C4B1-424B-A951-94AB29530FF8}"/>
    <hyperlink ref="AI42" r:id="rId74" xr:uid="{AA582862-22C2-4765-80A3-32AEF8DB9C17}"/>
    <hyperlink ref="AI33" r:id="rId75" xr:uid="{0EE627DD-4D21-44AF-A8F2-D37F4CABDA24}"/>
    <hyperlink ref="AI41" r:id="rId76" xr:uid="{82C3517C-298D-4F27-A9A9-6AE19250C590}"/>
    <hyperlink ref="AI43" r:id="rId77" xr:uid="{1B44F6CD-32BE-4905-868C-87C6C418ABF8}"/>
    <hyperlink ref="AI37" r:id="rId78" xr:uid="{874C0769-5081-466A-A865-C46B757CA09E}"/>
    <hyperlink ref="AI35" r:id="rId79" xr:uid="{94FDBDBD-4A86-417F-8B3E-E17F5094ADCD}"/>
    <hyperlink ref="AI10" r:id="rId80" xr:uid="{22439731-BE46-4EDD-83E4-59232182BFA8}"/>
    <hyperlink ref="AI21" r:id="rId81" xr:uid="{637794CE-471B-45E9-9747-9DFB3718A3C1}"/>
    <hyperlink ref="AI20" r:id="rId82" xr:uid="{52B58E74-C41A-4B61-BAC8-5A45CC8F4449}"/>
    <hyperlink ref="AI28" r:id="rId83" xr:uid="{64A36E39-DC4F-4459-B6B4-64F657C97202}"/>
    <hyperlink ref="AI30" r:id="rId84" xr:uid="{E2649C53-1540-41C7-881D-1D5A177C1820}"/>
    <hyperlink ref="AI70" r:id="rId85" xr:uid="{B425B636-9A51-427D-A6B4-75B060E50D66}"/>
    <hyperlink ref="AI88" r:id="rId86" xr:uid="{D5C08480-01D8-4D2D-8551-B2FA38FF7D97}"/>
    <hyperlink ref="AI14" r:id="rId87" xr:uid="{09C1F6F0-2A7B-40A5-98A3-713FCD73E657}"/>
    <hyperlink ref="AI110" r:id="rId88" xr:uid="{F835C89E-807C-4A7A-BB30-3523083B9D89}"/>
    <hyperlink ref="AI78" r:id="rId89" xr:uid="{6DDE716B-459F-4395-8ED5-12ACBC396877}"/>
    <hyperlink ref="AI89" r:id="rId90" xr:uid="{38398D5F-9604-445F-8E4D-4E14D0051B07}"/>
    <hyperlink ref="AI36" r:id="rId91" xr:uid="{1CB34AFB-F0B5-44CD-BBF1-CEDC96607E23}"/>
    <hyperlink ref="AI38" r:id="rId92" xr:uid="{31DEB1AC-CAD9-417D-AFBB-CAECA60B089D}"/>
    <hyperlink ref="AI95" r:id="rId93" xr:uid="{5F15BF2F-CFD8-494A-AAF1-63F3186EB2FF}"/>
    <hyperlink ref="AI15" r:id="rId94" xr:uid="{0712F1CE-B6BA-4C4F-9407-D1FF3B5711BB}"/>
    <hyperlink ref="AI9" r:id="rId95" xr:uid="{4260A121-11A2-4551-9A7E-61AF1786C48A}"/>
    <hyperlink ref="AI85" r:id="rId96" xr:uid="{9FAC03DA-F110-4742-864E-B13B7EF39B63}"/>
    <hyperlink ref="AI93" r:id="rId97" xr:uid="{0E022D28-286F-4463-AA81-5A1878197EAD}"/>
    <hyperlink ref="AI111" r:id="rId98" xr:uid="{F29729E6-4D69-48AF-A204-D3574A66A99A}"/>
    <hyperlink ref="AI119" r:id="rId99" xr:uid="{E7D5071A-AD32-42CE-A66B-C76E740EF09F}"/>
    <hyperlink ref="AI39" r:id="rId100" xr:uid="{30D4D07D-DDAF-4B8A-8BE0-CADE1F9518C6}"/>
    <hyperlink ref="AI117" r:id="rId101" xr:uid="{702AF600-B41D-43DD-81A0-DDF94AAEF021}"/>
    <hyperlink ref="AI27" r:id="rId102" xr:uid="{9B486D3E-59E6-4CDE-AA3F-14CCA01CD229}"/>
    <hyperlink ref="AI113" r:id="rId103" xr:uid="{DD7E085B-A605-4F45-B67D-6438FEFC9509}"/>
    <hyperlink ref="AI54" r:id="rId104" xr:uid="{A5EC3B4D-9163-458C-9B27-83102A064C11}"/>
    <hyperlink ref="AI102" r:id="rId105" xr:uid="{C21F7E2E-7AAC-4899-8AF4-FF34DFA4918D}"/>
    <hyperlink ref="AI47" r:id="rId106" xr:uid="{FD20189A-4520-4CE9-9A0E-07A94EEBD19F}"/>
    <hyperlink ref="AI29" r:id="rId107" xr:uid="{33C29736-846C-4F34-8603-E7067B38BEFC}"/>
    <hyperlink ref="AI105" r:id="rId108" xr:uid="{337CD744-D989-4ECD-A326-D0AC4A6E9140}"/>
    <hyperlink ref="AI50" r:id="rId109" xr:uid="{8A11403E-9A6E-40A6-AFD2-CB6C2EA438BD}"/>
    <hyperlink ref="AI76" r:id="rId110" xr:uid="{8DA9295A-7513-44D8-A78A-C63AC7406D75}"/>
    <hyperlink ref="AI80" r:id="rId111" xr:uid="{00E9B712-6EAC-404E-B94D-5466C9A4F9FE}"/>
    <hyperlink ref="AI116" r:id="rId112" xr:uid="{7EFCB97F-9A9A-4AB6-B934-E155C20CAB33}"/>
    <hyperlink ref="AI96" r:id="rId113" xr:uid="{095A7EC5-EC51-429D-B91A-978EC703A9A3}"/>
    <hyperlink ref="AI118" r:id="rId114" xr:uid="{1AEC5217-8920-42A6-B185-33576AEB22DF}"/>
  </hyperlinks>
  <pageMargins left="0.7" right="0.7" top="0.75" bottom="0.75" header="0.3" footer="0.3"/>
  <pageSetup orientation="portrait" horizontalDpi="4294967293" r:id="rId115"/>
  <legacyDrawing r:id="rId1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EC89B-E599-4F28-B43F-61576FC095D0}">
  <dimension ref="A1:F16"/>
  <sheetViews>
    <sheetView workbookViewId="0">
      <selection activeCell="B20" sqref="B20"/>
    </sheetView>
  </sheetViews>
  <sheetFormatPr baseColWidth="10" defaultColWidth="11.42578125" defaultRowHeight="15"/>
  <cols>
    <col min="1" max="1" width="22.28515625" customWidth="1"/>
    <col min="2" max="2" width="64.5703125" bestFit="1" customWidth="1"/>
    <col min="3" max="4" width="64.5703125" customWidth="1"/>
    <col min="5" max="5" width="16.85546875" customWidth="1"/>
    <col min="6" max="6" width="18" customWidth="1"/>
  </cols>
  <sheetData>
    <row r="1" spans="1:6">
      <c r="A1" s="445" t="s">
        <v>1246</v>
      </c>
      <c r="B1" s="446"/>
      <c r="C1" s="446"/>
      <c r="D1" s="446"/>
      <c r="E1" s="447"/>
      <c r="F1" s="297" t="s">
        <v>79</v>
      </c>
    </row>
    <row r="2" spans="1:6">
      <c r="A2" s="298" t="s">
        <v>1247</v>
      </c>
      <c r="B2" s="299" t="s">
        <v>1248</v>
      </c>
      <c r="C2" s="299" t="s">
        <v>1249</v>
      </c>
      <c r="D2" s="299" t="s">
        <v>1250</v>
      </c>
      <c r="E2" s="299" t="s">
        <v>1251</v>
      </c>
      <c r="F2" s="300" t="s">
        <v>1252</v>
      </c>
    </row>
    <row r="3" spans="1:6" ht="25.5">
      <c r="A3" s="301" t="s">
        <v>1253</v>
      </c>
      <c r="B3" s="302"/>
      <c r="C3" s="302"/>
      <c r="D3" s="302"/>
      <c r="E3" s="303"/>
      <c r="F3" s="304" t="s">
        <v>1254</v>
      </c>
    </row>
    <row r="4" spans="1:6" ht="25.5">
      <c r="A4" s="301" t="s">
        <v>1255</v>
      </c>
      <c r="B4" s="306"/>
      <c r="C4" s="302"/>
      <c r="D4" s="302"/>
      <c r="E4" s="303"/>
      <c r="F4" s="304" t="s">
        <v>1254</v>
      </c>
    </row>
    <row r="5" spans="1:6" ht="25.5">
      <c r="A5" s="301" t="s">
        <v>1256</v>
      </c>
      <c r="B5" s="302"/>
      <c r="C5" s="302"/>
      <c r="D5" s="302"/>
      <c r="E5" s="303"/>
      <c r="F5" s="304" t="s">
        <v>1254</v>
      </c>
    </row>
    <row r="6" spans="1:6" ht="25.5">
      <c r="A6" s="301" t="s">
        <v>1257</v>
      </c>
      <c r="B6" s="302"/>
      <c r="C6" s="302"/>
      <c r="D6" s="302"/>
      <c r="E6" s="303"/>
      <c r="F6" s="304" t="s">
        <v>1254</v>
      </c>
    </row>
    <row r="7" spans="1:6" ht="25.5">
      <c r="A7" s="301" t="s">
        <v>1258</v>
      </c>
      <c r="F7" s="304" t="s">
        <v>1254</v>
      </c>
    </row>
    <row r="8" spans="1:6" ht="25.5">
      <c r="A8" s="301" t="s">
        <v>1259</v>
      </c>
      <c r="E8" s="29"/>
      <c r="F8" s="304" t="s">
        <v>1254</v>
      </c>
    </row>
    <row r="9" spans="1:6" ht="25.5">
      <c r="A9" s="301" t="s">
        <v>1260</v>
      </c>
      <c r="B9" t="s">
        <v>1261</v>
      </c>
      <c r="C9" t="s">
        <v>1262</v>
      </c>
      <c r="D9" t="s">
        <v>1263</v>
      </c>
      <c r="E9" s="305">
        <v>45505</v>
      </c>
      <c r="F9" s="304" t="s">
        <v>1254</v>
      </c>
    </row>
    <row r="10" spans="1:6" ht="25.5">
      <c r="A10" s="301" t="s">
        <v>1264</v>
      </c>
      <c r="B10" t="s">
        <v>1265</v>
      </c>
      <c r="C10" t="s">
        <v>1266</v>
      </c>
      <c r="D10" t="s">
        <v>1267</v>
      </c>
      <c r="E10" s="305">
        <v>45530</v>
      </c>
      <c r="F10" s="304" t="s">
        <v>1254</v>
      </c>
    </row>
    <row r="11" spans="1:6" ht="25.5">
      <c r="A11" s="301" t="s">
        <v>1268</v>
      </c>
      <c r="B11" t="s">
        <v>1265</v>
      </c>
      <c r="C11" t="s">
        <v>1269</v>
      </c>
      <c r="D11" t="s">
        <v>844</v>
      </c>
      <c r="E11" s="305">
        <v>45524</v>
      </c>
      <c r="F11" s="304" t="s">
        <v>1254</v>
      </c>
    </row>
    <row r="12" spans="1:6" ht="25.5">
      <c r="A12" s="301" t="s">
        <v>1270</v>
      </c>
      <c r="B12" t="s">
        <v>1265</v>
      </c>
      <c r="C12" t="s">
        <v>1271</v>
      </c>
      <c r="D12" t="s">
        <v>844</v>
      </c>
      <c r="E12" s="305">
        <v>45524</v>
      </c>
      <c r="F12" s="304" t="s">
        <v>1254</v>
      </c>
    </row>
    <row r="13" spans="1:6" ht="25.5">
      <c r="A13" s="301" t="s">
        <v>1272</v>
      </c>
      <c r="B13" t="s">
        <v>1265</v>
      </c>
      <c r="C13" t="s">
        <v>1273</v>
      </c>
      <c r="D13" t="s">
        <v>744</v>
      </c>
      <c r="E13" s="305">
        <v>45524</v>
      </c>
      <c r="F13" s="304" t="s">
        <v>1254</v>
      </c>
    </row>
    <row r="14" spans="1:6" ht="25.5">
      <c r="A14" s="301" t="s">
        <v>1274</v>
      </c>
      <c r="B14" t="s">
        <v>1265</v>
      </c>
      <c r="C14" t="s">
        <v>1275</v>
      </c>
      <c r="D14" t="s">
        <v>94</v>
      </c>
      <c r="E14" s="305">
        <v>45524</v>
      </c>
      <c r="F14" s="304" t="s">
        <v>1254</v>
      </c>
    </row>
    <row r="15" spans="1:6" ht="25.5">
      <c r="A15" s="301" t="s">
        <v>1276</v>
      </c>
      <c r="B15" s="39" t="s">
        <v>1261</v>
      </c>
      <c r="C15" t="s">
        <v>1277</v>
      </c>
      <c r="D15" t="s">
        <v>1278</v>
      </c>
      <c r="E15" s="305">
        <v>45505</v>
      </c>
      <c r="F15" s="304" t="s">
        <v>1254</v>
      </c>
    </row>
    <row r="16" spans="1:6" ht="25.5">
      <c r="A16" s="301" t="s">
        <v>1279</v>
      </c>
      <c r="B16" s="39" t="s">
        <v>1261</v>
      </c>
      <c r="C16" t="s">
        <v>1262</v>
      </c>
      <c r="D16" t="s">
        <v>1263</v>
      </c>
      <c r="E16" s="126"/>
      <c r="F16" s="304"/>
    </row>
  </sheetData>
  <mergeCells count="1">
    <mergeCell ref="A1:E1"/>
  </mergeCells>
  <phoneticPr fontId="1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ED40E-5F34-4042-BCFE-F410520BB64A}">
  <dimension ref="A1:DL190"/>
  <sheetViews>
    <sheetView zoomScale="70" zoomScaleNormal="70" workbookViewId="0">
      <pane xSplit="4" ySplit="8" topLeftCell="O31" activePane="bottomRight" state="frozen"/>
      <selection pane="topRight" activeCell="E1" sqref="E1"/>
      <selection pane="bottomLeft" activeCell="A9" sqref="A9"/>
      <selection pane="bottomRight" activeCell="A45" sqref="A45:XFD45"/>
    </sheetView>
  </sheetViews>
  <sheetFormatPr baseColWidth="10" defaultColWidth="11.42578125" defaultRowHeight="15"/>
  <cols>
    <col min="1" max="1" width="7.28515625" customWidth="1"/>
    <col min="2" max="2" width="17.85546875" customWidth="1"/>
    <col min="3" max="3" width="17.7109375" bestFit="1" customWidth="1"/>
    <col min="4" max="4" width="44" customWidth="1"/>
    <col min="5" max="5" width="22.7109375" customWidth="1"/>
    <col min="6" max="6" width="22.140625" customWidth="1"/>
    <col min="7" max="7" width="17.42578125" customWidth="1"/>
    <col min="8" max="8" width="23.28515625" customWidth="1"/>
    <col min="9" max="9" width="12.85546875" style="344" customWidth="1"/>
    <col min="10" max="10" width="15.85546875" style="29" customWidth="1"/>
    <col min="11" max="11" width="17.140625" style="29" customWidth="1"/>
    <col min="12" max="12" width="13.42578125" customWidth="1"/>
    <col min="13" max="13" width="16.7109375" customWidth="1"/>
    <col min="14" max="14" width="80.85546875" style="39" customWidth="1"/>
    <col min="15" max="15" width="22" customWidth="1"/>
    <col min="16" max="16" width="17.140625" customWidth="1"/>
    <col min="17" max="17" width="20" customWidth="1"/>
    <col min="18" max="18" width="17.28515625" customWidth="1"/>
    <col min="19" max="19" width="22.28515625" customWidth="1"/>
    <col min="20" max="20" width="26.7109375" customWidth="1"/>
    <col min="21" max="21" width="19.140625" customWidth="1"/>
    <col min="22" max="22" width="18.140625" customWidth="1"/>
    <col min="23" max="23" width="15.85546875" customWidth="1"/>
    <col min="24" max="24" width="13" customWidth="1"/>
    <col min="25" max="25" width="25.140625" customWidth="1"/>
    <col min="26" max="26" width="22.5703125" customWidth="1"/>
    <col min="27" max="27" width="20.85546875" style="29" customWidth="1"/>
    <col min="28" max="28" width="43.42578125" style="29" customWidth="1"/>
    <col min="29" max="29" width="34.42578125" customWidth="1"/>
    <col min="30" max="30" width="18.7109375" customWidth="1"/>
    <col min="31" max="31" width="23.85546875" style="29" customWidth="1"/>
    <col min="32" max="32" width="31" style="292" customWidth="1"/>
    <col min="33" max="33" width="44.5703125" customWidth="1"/>
    <col min="34" max="34" width="17.28515625" customWidth="1"/>
    <col min="35" max="35" width="25.28515625" customWidth="1"/>
    <col min="36" max="36" width="30.42578125" customWidth="1"/>
    <col min="37" max="39" width="11.42578125" customWidth="1"/>
  </cols>
  <sheetData>
    <row r="1" spans="1:116" ht="19.5" hidden="1">
      <c r="A1" s="22" t="s">
        <v>0</v>
      </c>
      <c r="B1" s="2"/>
      <c r="C1" s="4"/>
      <c r="D1" s="4"/>
      <c r="E1" s="4"/>
      <c r="F1" s="4" t="s">
        <v>1280</v>
      </c>
      <c r="G1" s="1"/>
      <c r="H1" s="2"/>
      <c r="I1" s="338"/>
      <c r="J1" s="287"/>
      <c r="K1" s="287"/>
      <c r="L1" s="1"/>
      <c r="M1" s="1"/>
      <c r="N1" s="345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116" hidden="1">
      <c r="A2" s="2"/>
      <c r="B2" s="2"/>
      <c r="C2" s="4"/>
      <c r="D2" s="4"/>
      <c r="E2" s="4"/>
      <c r="F2" s="4"/>
      <c r="G2" s="1"/>
      <c r="H2" s="2"/>
      <c r="I2" s="338"/>
      <c r="J2" s="287"/>
      <c r="K2" s="287"/>
      <c r="L2" s="1"/>
      <c r="M2" s="1"/>
      <c r="N2" s="345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116" hidden="1">
      <c r="A3" s="17" t="s">
        <v>1</v>
      </c>
      <c r="B3" s="17" t="s">
        <v>2</v>
      </c>
      <c r="C3" s="18"/>
      <c r="D3" s="17" t="s">
        <v>3</v>
      </c>
      <c r="E3" s="31"/>
      <c r="F3" s="31"/>
      <c r="G3" s="19"/>
      <c r="H3" s="19"/>
      <c r="I3" s="339"/>
      <c r="J3" s="288"/>
      <c r="K3" s="288"/>
      <c r="L3" s="20"/>
      <c r="M3" s="20"/>
      <c r="N3" s="346"/>
      <c r="O3" s="21"/>
      <c r="P3" s="21"/>
      <c r="Q3" s="21"/>
      <c r="R3" s="1"/>
      <c r="S3" s="1"/>
      <c r="T3" s="1"/>
      <c r="U3" s="1"/>
      <c r="V3" s="1"/>
      <c r="W3" s="1"/>
      <c r="X3" s="1"/>
      <c r="Y3" s="1"/>
      <c r="Z3" s="1"/>
    </row>
    <row r="4" spans="1:116" hidden="1">
      <c r="A4" s="13">
        <v>20600306091</v>
      </c>
      <c r="B4" s="13" t="s">
        <v>4</v>
      </c>
      <c r="C4" s="14"/>
      <c r="D4" s="13" t="s">
        <v>5</v>
      </c>
      <c r="E4" s="15"/>
      <c r="F4" s="15"/>
      <c r="G4" s="15"/>
      <c r="H4" s="15"/>
      <c r="I4" s="340"/>
      <c r="J4" s="16"/>
      <c r="K4" s="16"/>
      <c r="L4" s="16"/>
      <c r="M4" s="16"/>
      <c r="N4" s="347"/>
      <c r="O4" s="15"/>
      <c r="P4" s="15"/>
      <c r="Q4" s="15"/>
      <c r="R4" s="1"/>
      <c r="S4" s="1"/>
      <c r="T4" s="1"/>
      <c r="U4" s="1"/>
      <c r="V4" s="1"/>
      <c r="W4" s="1"/>
      <c r="X4" s="1"/>
      <c r="Y4" s="1"/>
      <c r="Z4" s="1"/>
      <c r="AF4" s="293"/>
    </row>
    <row r="5" spans="1:116" hidden="1">
      <c r="A5" s="2"/>
      <c r="B5" s="2"/>
      <c r="C5" s="4"/>
      <c r="D5" s="4"/>
      <c r="E5" s="4"/>
      <c r="F5" s="4"/>
      <c r="G5" s="1"/>
      <c r="H5" s="2"/>
      <c r="I5" s="338"/>
      <c r="J5" s="287"/>
      <c r="K5" s="287"/>
      <c r="L5" s="1"/>
      <c r="M5" s="1"/>
      <c r="N5" s="345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116">
      <c r="A6" s="1"/>
      <c r="B6" s="1"/>
      <c r="C6" s="1"/>
      <c r="D6" s="1"/>
      <c r="E6" s="1"/>
      <c r="F6" s="1"/>
      <c r="G6" s="1"/>
      <c r="H6" s="1"/>
      <c r="I6" s="341"/>
      <c r="J6" s="289"/>
      <c r="K6" s="289"/>
      <c r="L6" s="1"/>
      <c r="M6" s="1"/>
      <c r="N6" s="345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116" ht="15" customHeight="1">
      <c r="A7" s="5">
        <v>1</v>
      </c>
      <c r="B7" s="6">
        <v>2</v>
      </c>
      <c r="C7" s="6">
        <v>3</v>
      </c>
      <c r="D7" s="6">
        <v>4</v>
      </c>
      <c r="E7" s="6"/>
      <c r="F7" s="6"/>
      <c r="G7" s="7">
        <v>5</v>
      </c>
      <c r="H7" s="6">
        <v>6</v>
      </c>
      <c r="I7" s="342"/>
      <c r="J7" s="6"/>
      <c r="K7" s="6"/>
      <c r="L7" s="6">
        <v>8</v>
      </c>
      <c r="M7" s="6"/>
      <c r="N7" s="348">
        <v>9</v>
      </c>
      <c r="O7" s="6"/>
      <c r="P7" s="6"/>
      <c r="Q7" s="6"/>
      <c r="R7" s="6">
        <v>12</v>
      </c>
      <c r="S7" s="436" t="s">
        <v>6</v>
      </c>
      <c r="T7" s="436"/>
      <c r="U7" s="436"/>
      <c r="V7" s="437"/>
      <c r="W7" s="6">
        <v>13</v>
      </c>
      <c r="X7" s="6"/>
      <c r="Y7" s="6"/>
      <c r="Z7" s="6"/>
      <c r="AA7" s="6">
        <v>14</v>
      </c>
      <c r="AB7" s="6">
        <v>15</v>
      </c>
      <c r="AC7" s="6">
        <v>16</v>
      </c>
      <c r="AH7" s="3"/>
    </row>
    <row r="8" spans="1:116" s="29" customFormat="1" ht="24" customHeight="1">
      <c r="A8" s="388" t="s">
        <v>1281</v>
      </c>
      <c r="B8" s="389" t="s">
        <v>8</v>
      </c>
      <c r="C8" s="389" t="s">
        <v>9</v>
      </c>
      <c r="D8" s="389" t="s">
        <v>10</v>
      </c>
      <c r="E8" s="389" t="s">
        <v>11</v>
      </c>
      <c r="F8" s="389" t="s">
        <v>12</v>
      </c>
      <c r="G8" s="390" t="s">
        <v>13</v>
      </c>
      <c r="H8" s="391" t="s">
        <v>14</v>
      </c>
      <c r="I8" s="392" t="s">
        <v>15</v>
      </c>
      <c r="J8" s="391" t="s">
        <v>16</v>
      </c>
      <c r="K8" s="391" t="s">
        <v>17</v>
      </c>
      <c r="L8" s="393" t="s">
        <v>18</v>
      </c>
      <c r="M8" s="393" t="s">
        <v>19</v>
      </c>
      <c r="N8" s="394" t="s">
        <v>3</v>
      </c>
      <c r="O8" s="393" t="s">
        <v>20</v>
      </c>
      <c r="P8" s="393" t="s">
        <v>21</v>
      </c>
      <c r="Q8" s="393" t="s">
        <v>22</v>
      </c>
      <c r="R8" s="395" t="s">
        <v>25</v>
      </c>
      <c r="S8" s="395" t="s">
        <v>26</v>
      </c>
      <c r="T8" s="395" t="s">
        <v>27</v>
      </c>
      <c r="U8" s="395" t="s">
        <v>28</v>
      </c>
      <c r="V8" s="395" t="s">
        <v>29</v>
      </c>
      <c r="W8" s="396" t="s">
        <v>30</v>
      </c>
      <c r="X8" s="396" t="s">
        <v>31</v>
      </c>
      <c r="Y8" s="396" t="s">
        <v>32</v>
      </c>
      <c r="Z8" s="396" t="s">
        <v>1282</v>
      </c>
      <c r="AA8" s="396" t="s">
        <v>33</v>
      </c>
      <c r="AB8" s="396" t="s">
        <v>34</v>
      </c>
      <c r="AC8" s="396" t="s">
        <v>35</v>
      </c>
      <c r="AD8" s="395" t="s">
        <v>37</v>
      </c>
      <c r="AE8" s="395" t="s">
        <v>38</v>
      </c>
      <c r="AF8" s="397" t="s">
        <v>39</v>
      </c>
      <c r="AG8" s="395" t="s">
        <v>40</v>
      </c>
      <c r="AH8" s="395" t="s">
        <v>41</v>
      </c>
      <c r="AI8" s="395" t="s">
        <v>42</v>
      </c>
      <c r="AJ8" s="398" t="s">
        <v>1283</v>
      </c>
    </row>
    <row r="9" spans="1:116">
      <c r="A9" s="385">
        <v>1</v>
      </c>
      <c r="B9" s="9" t="s">
        <v>45</v>
      </c>
      <c r="C9" s="9" t="s">
        <v>46</v>
      </c>
      <c r="D9" s="9" t="s">
        <v>47</v>
      </c>
      <c r="E9" s="33" t="s">
        <v>48</v>
      </c>
      <c r="F9" s="9" t="s">
        <v>49</v>
      </c>
      <c r="G9" s="33">
        <v>75942652</v>
      </c>
      <c r="H9" s="10">
        <v>36531</v>
      </c>
      <c r="I9" s="349">
        <f t="shared" ref="I9:I40" ca="1" si="0">+DATEDIF(H9,TODAY(),"Y")</f>
        <v>24</v>
      </c>
      <c r="J9" s="8" t="s">
        <v>50</v>
      </c>
      <c r="K9" s="8" t="s">
        <v>51</v>
      </c>
      <c r="L9" s="8" t="s">
        <v>52</v>
      </c>
      <c r="M9" s="11">
        <v>975942335</v>
      </c>
      <c r="N9" s="33" t="s">
        <v>1109</v>
      </c>
      <c r="O9" s="33" t="s">
        <v>1110</v>
      </c>
      <c r="P9" s="33" t="s">
        <v>1111</v>
      </c>
      <c r="Q9" s="33" t="s">
        <v>1112</v>
      </c>
      <c r="R9" s="10">
        <v>45446</v>
      </c>
      <c r="S9" s="10">
        <v>45447</v>
      </c>
      <c r="T9" s="10">
        <f>IF(S9="RH","RH",IF(S9="Pendiente","Pendiente",EDATE(S9,12)))</f>
        <v>45812</v>
      </c>
      <c r="U9" s="40">
        <f t="shared" ref="U9:U32" ca="1" si="1">IF(S9="RH","RH",IF(S9="Pendiente","Pendiente",T9-TODAY()))</f>
        <v>211</v>
      </c>
      <c r="V9" s="10" t="str">
        <f t="shared" ref="V9:V44" ca="1" si="2">IF(U9&lt;30,"Por Vencer",IF(U9="RH","RH",IF(U9="Pendiente","Pendiente","Vigente")))</f>
        <v>Vigente</v>
      </c>
      <c r="W9" s="12">
        <v>2000</v>
      </c>
      <c r="X9" s="12"/>
      <c r="Y9" s="38" t="s">
        <v>54</v>
      </c>
      <c r="Z9" s="38" t="s">
        <v>1112</v>
      </c>
      <c r="AA9" s="199"/>
      <c r="AB9" s="199"/>
      <c r="AC9" s="10" t="s">
        <v>55</v>
      </c>
      <c r="AD9" s="10">
        <v>45903</v>
      </c>
      <c r="AE9" s="40" t="s">
        <v>57</v>
      </c>
      <c r="AF9" s="43"/>
      <c r="AG9" s="134" t="s">
        <v>1113</v>
      </c>
      <c r="AH9" s="10"/>
      <c r="AI9" s="10"/>
      <c r="AJ9" s="386"/>
    </row>
    <row r="10" spans="1:116">
      <c r="A10" s="385">
        <v>2</v>
      </c>
      <c r="B10" s="9" t="s">
        <v>60</v>
      </c>
      <c r="C10" s="9" t="s">
        <v>61</v>
      </c>
      <c r="D10" s="9" t="s">
        <v>62</v>
      </c>
      <c r="E10" s="33" t="s">
        <v>63</v>
      </c>
      <c r="F10" s="9" t="s">
        <v>49</v>
      </c>
      <c r="G10" s="33">
        <v>47935322</v>
      </c>
      <c r="H10" s="10">
        <v>34235</v>
      </c>
      <c r="I10" s="350">
        <f t="shared" ca="1" si="0"/>
        <v>31</v>
      </c>
      <c r="J10" s="11" t="s">
        <v>50</v>
      </c>
      <c r="K10" s="11" t="s">
        <v>51</v>
      </c>
      <c r="L10" s="11" t="s">
        <v>52</v>
      </c>
      <c r="M10" s="11">
        <v>988259588</v>
      </c>
      <c r="N10" s="33" t="s">
        <v>66</v>
      </c>
      <c r="O10" s="9" t="s">
        <v>67</v>
      </c>
      <c r="P10" s="9" t="s">
        <v>68</v>
      </c>
      <c r="Q10" s="9" t="s">
        <v>68</v>
      </c>
      <c r="R10" s="10">
        <v>45222</v>
      </c>
      <c r="S10" s="10">
        <v>45556</v>
      </c>
      <c r="T10" s="10">
        <f>IF(S10="RH","RH",IF(S10="Pendiente","Pendiente",EDATE(S10,12)))</f>
        <v>45921</v>
      </c>
      <c r="U10" s="40">
        <f t="shared" ca="1" si="1"/>
        <v>320</v>
      </c>
      <c r="V10" s="10" t="str">
        <f t="shared" ca="1" si="2"/>
        <v>Vigente</v>
      </c>
      <c r="W10" s="12">
        <v>1500</v>
      </c>
      <c r="X10" s="12"/>
      <c r="Y10" s="38" t="s">
        <v>54</v>
      </c>
      <c r="Z10" s="38" t="s">
        <v>1284</v>
      </c>
      <c r="AA10" s="10" t="s">
        <v>70</v>
      </c>
      <c r="AB10" s="10" t="s">
        <v>71</v>
      </c>
      <c r="AC10" s="10" t="s">
        <v>55</v>
      </c>
      <c r="AD10" s="10">
        <v>45620</v>
      </c>
      <c r="AE10" s="40" t="str">
        <f ca="1">IF(AD10-TODAY() =0,"Vencido",IF(AD10-TODAY() &lt; 0,"Vencido",IF(AD10-TODAY() &gt;30,"Vigente","Por Vencer")))</f>
        <v>Por Vencer</v>
      </c>
      <c r="AF10" s="43">
        <f ca="1">+DATEDIF(R10,TODAY(),"Y")</f>
        <v>1</v>
      </c>
      <c r="AG10" s="134" t="s">
        <v>73</v>
      </c>
      <c r="AH10" s="8"/>
      <c r="AI10" s="8"/>
      <c r="AJ10" s="387"/>
    </row>
    <row r="11" spans="1:116">
      <c r="A11" s="385">
        <v>3</v>
      </c>
      <c r="B11" s="9" t="s">
        <v>75</v>
      </c>
      <c r="C11" s="9" t="s">
        <v>76</v>
      </c>
      <c r="D11" s="9" t="s">
        <v>77</v>
      </c>
      <c r="E11" s="33" t="s">
        <v>78</v>
      </c>
      <c r="F11" s="9" t="s">
        <v>79</v>
      </c>
      <c r="G11" s="33">
        <v>70584150</v>
      </c>
      <c r="H11" s="10">
        <v>34742</v>
      </c>
      <c r="I11" s="350">
        <f t="shared" ca="1" si="0"/>
        <v>29</v>
      </c>
      <c r="J11" s="11" t="s">
        <v>50</v>
      </c>
      <c r="K11" s="11" t="s">
        <v>51</v>
      </c>
      <c r="L11" s="11" t="s">
        <v>81</v>
      </c>
      <c r="M11" s="11">
        <v>958810029</v>
      </c>
      <c r="N11" s="33" t="s">
        <v>83</v>
      </c>
      <c r="O11" s="9" t="s">
        <v>84</v>
      </c>
      <c r="P11" s="9" t="s">
        <v>68</v>
      </c>
      <c r="Q11" s="9" t="s">
        <v>68</v>
      </c>
      <c r="R11" s="10">
        <v>43435</v>
      </c>
      <c r="S11" s="10">
        <v>45430</v>
      </c>
      <c r="T11" s="10">
        <f>IF(S11="RH","RH",IF(S11="Pendiente","Pendiente",EDATE(S11,24)))</f>
        <v>46160</v>
      </c>
      <c r="U11" s="40">
        <f t="shared" ca="1" si="1"/>
        <v>559</v>
      </c>
      <c r="V11" s="10" t="str">
        <f t="shared" ca="1" si="2"/>
        <v>Vigente</v>
      </c>
      <c r="W11" s="38">
        <v>2500</v>
      </c>
      <c r="X11" s="38">
        <v>300</v>
      </c>
      <c r="Y11" s="38" t="s">
        <v>54</v>
      </c>
      <c r="Z11" s="38" t="s">
        <v>1285</v>
      </c>
      <c r="AA11" s="10" t="s">
        <v>86</v>
      </c>
      <c r="AB11" s="10" t="s">
        <v>87</v>
      </c>
      <c r="AC11" s="10" t="s">
        <v>88</v>
      </c>
      <c r="AD11" s="10" t="s">
        <v>89</v>
      </c>
      <c r="AE11" s="40" t="s">
        <v>57</v>
      </c>
      <c r="AF11" s="43">
        <f ca="1">+DATEDIF(R11,TODAY(),"Y")</f>
        <v>5</v>
      </c>
      <c r="AG11" s="134" t="s">
        <v>90</v>
      </c>
      <c r="AH11" s="8"/>
      <c r="AI11" s="8"/>
      <c r="AJ11" s="387"/>
    </row>
    <row r="12" spans="1:116" s="126" customFormat="1">
      <c r="A12" s="385">
        <v>4</v>
      </c>
      <c r="B12" s="9" t="s">
        <v>92</v>
      </c>
      <c r="C12" s="9" t="s">
        <v>93</v>
      </c>
      <c r="D12" s="9" t="s">
        <v>94</v>
      </c>
      <c r="E12" s="33" t="s">
        <v>63</v>
      </c>
      <c r="F12" s="9" t="s">
        <v>106</v>
      </c>
      <c r="G12" s="33">
        <v>43769553</v>
      </c>
      <c r="H12" s="10">
        <v>31678</v>
      </c>
      <c r="I12" s="350">
        <f t="shared" ca="1" si="0"/>
        <v>38</v>
      </c>
      <c r="J12" s="11" t="s">
        <v>50</v>
      </c>
      <c r="K12" s="11" t="s">
        <v>51</v>
      </c>
      <c r="L12" s="11" t="s">
        <v>52</v>
      </c>
      <c r="M12" s="11">
        <v>945706532</v>
      </c>
      <c r="N12" s="33" t="s">
        <v>96</v>
      </c>
      <c r="O12" s="9" t="s">
        <v>97</v>
      </c>
      <c r="P12" s="9" t="s">
        <v>68</v>
      </c>
      <c r="Q12" s="9" t="s">
        <v>68</v>
      </c>
      <c r="R12" s="10">
        <v>45108</v>
      </c>
      <c r="S12" s="10">
        <v>45493</v>
      </c>
      <c r="T12" s="10">
        <f>IF(S12="RH","RH",IF(S12="Pendiente","Pendiente",EDATE(S12,24)))</f>
        <v>46223</v>
      </c>
      <c r="U12" s="40">
        <f t="shared" ca="1" si="1"/>
        <v>622</v>
      </c>
      <c r="V12" s="10" t="str">
        <f t="shared" ca="1" si="2"/>
        <v>Vigente</v>
      </c>
      <c r="W12" s="12">
        <v>1600</v>
      </c>
      <c r="X12" s="12"/>
      <c r="Y12" s="38" t="s">
        <v>214</v>
      </c>
      <c r="Z12" s="38" t="s">
        <v>1284</v>
      </c>
      <c r="AA12" s="10" t="s">
        <v>100</v>
      </c>
      <c r="AB12" s="10" t="s">
        <v>101</v>
      </c>
      <c r="AC12" s="10" t="s">
        <v>55</v>
      </c>
      <c r="AD12" s="10">
        <v>45657</v>
      </c>
      <c r="AE12" s="40" t="str">
        <f t="shared" ref="AE12:AE24" ca="1" si="3">IF(AD12-TODAY() =0,"Vencido",IF(AD12-TODAY() &lt; 0,"Vencido",IF(AD12-TODAY() &gt;30,"Vigente","Por Vencer")))</f>
        <v>Vigente</v>
      </c>
      <c r="AF12" s="43">
        <f ca="1">+DATEDIF(R12,TODAY(),"Y")</f>
        <v>1</v>
      </c>
      <c r="AG12" s="135" t="s">
        <v>102</v>
      </c>
      <c r="AH12" s="8"/>
      <c r="AI12" s="8"/>
      <c r="AJ12" s="387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</row>
    <row r="13" spans="1:116">
      <c r="A13" s="385">
        <v>5</v>
      </c>
      <c r="B13" s="224" t="s">
        <v>104</v>
      </c>
      <c r="C13" s="224" t="s">
        <v>105</v>
      </c>
      <c r="D13" s="9" t="s">
        <v>94</v>
      </c>
      <c r="E13" s="9" t="s">
        <v>63</v>
      </c>
      <c r="F13" s="9" t="s">
        <v>106</v>
      </c>
      <c r="G13" s="33">
        <v>73380230</v>
      </c>
      <c r="H13" s="10">
        <v>36782</v>
      </c>
      <c r="I13" s="350">
        <f t="shared" ca="1" si="0"/>
        <v>24</v>
      </c>
      <c r="J13" s="11" t="s">
        <v>50</v>
      </c>
      <c r="K13" s="11" t="s">
        <v>51</v>
      </c>
      <c r="L13" s="11" t="s">
        <v>52</v>
      </c>
      <c r="M13" s="8">
        <v>913235536</v>
      </c>
      <c r="N13" s="37" t="s">
        <v>108</v>
      </c>
      <c r="O13" s="37" t="s">
        <v>109</v>
      </c>
      <c r="P13" s="146" t="s">
        <v>110</v>
      </c>
      <c r="Q13" s="146" t="s">
        <v>68</v>
      </c>
      <c r="R13" s="10">
        <v>44998</v>
      </c>
      <c r="S13" s="10">
        <v>44996</v>
      </c>
      <c r="T13" s="10">
        <f>IF(S13="RH","RH",IF(S13="Pendiente","Pendiente",EDATE(S13,24)))</f>
        <v>45727</v>
      </c>
      <c r="U13" s="40">
        <f t="shared" ca="1" si="1"/>
        <v>126</v>
      </c>
      <c r="V13" s="10" t="str">
        <f t="shared" ca="1" si="2"/>
        <v>Vigente</v>
      </c>
      <c r="W13" s="38">
        <v>1800</v>
      </c>
      <c r="X13" s="38"/>
      <c r="Y13" s="38"/>
      <c r="Z13" s="38"/>
      <c r="AA13" s="10" t="s">
        <v>86</v>
      </c>
      <c r="AB13" s="8" t="s">
        <v>112</v>
      </c>
      <c r="AC13" s="8" t="s">
        <v>55</v>
      </c>
      <c r="AD13" s="10">
        <v>45562</v>
      </c>
      <c r="AE13" s="40" t="str">
        <f t="shared" ca="1" si="3"/>
        <v>Vencido</v>
      </c>
      <c r="AF13" s="43">
        <f ca="1">+DATEDIF(R13,TODAY(),"Y")</f>
        <v>1</v>
      </c>
      <c r="AG13" s="149" t="s">
        <v>113</v>
      </c>
      <c r="AH13" s="10">
        <v>45562</v>
      </c>
      <c r="AI13" s="10" t="s">
        <v>1286</v>
      </c>
      <c r="AJ13" s="387"/>
    </row>
    <row r="14" spans="1:116">
      <c r="A14" s="385">
        <v>6</v>
      </c>
      <c r="B14" s="9" t="s">
        <v>116</v>
      </c>
      <c r="C14" s="9" t="s">
        <v>117</v>
      </c>
      <c r="D14" s="9" t="s">
        <v>94</v>
      </c>
      <c r="E14" s="33" t="s">
        <v>63</v>
      </c>
      <c r="F14" s="9" t="s">
        <v>106</v>
      </c>
      <c r="G14" s="33">
        <v>46654814</v>
      </c>
      <c r="H14" s="10">
        <v>33103</v>
      </c>
      <c r="I14" s="350">
        <f t="shared" ca="1" si="0"/>
        <v>34</v>
      </c>
      <c r="J14" s="11" t="s">
        <v>50</v>
      </c>
      <c r="K14" s="11" t="s">
        <v>51</v>
      </c>
      <c r="L14" s="11" t="s">
        <v>52</v>
      </c>
      <c r="M14" s="8">
        <v>994810553</v>
      </c>
      <c r="N14" s="37" t="s">
        <v>119</v>
      </c>
      <c r="O14" s="37" t="s">
        <v>723</v>
      </c>
      <c r="P14" s="146" t="s">
        <v>110</v>
      </c>
      <c r="Q14" s="146" t="s">
        <v>68</v>
      </c>
      <c r="R14" s="10">
        <v>45436</v>
      </c>
      <c r="S14" s="10">
        <v>45486</v>
      </c>
      <c r="T14" s="10">
        <f>IF(S14="RH","RH",IF(S14="Pendiente","Pendiente",EDATE(S14,12)))</f>
        <v>45851</v>
      </c>
      <c r="U14" s="40">
        <f t="shared" ca="1" si="1"/>
        <v>250</v>
      </c>
      <c r="V14" s="10" t="str">
        <f t="shared" ca="1" si="2"/>
        <v>Vigente</v>
      </c>
      <c r="W14" s="12">
        <v>2400</v>
      </c>
      <c r="X14" s="12"/>
      <c r="Y14" s="38" t="s">
        <v>214</v>
      </c>
      <c r="Z14" s="38" t="s">
        <v>1284</v>
      </c>
      <c r="AA14" s="8" t="s">
        <v>100</v>
      </c>
      <c r="AB14" s="10" t="s">
        <v>121</v>
      </c>
      <c r="AC14" s="10" t="s">
        <v>55</v>
      </c>
      <c r="AD14" s="10">
        <v>45930</v>
      </c>
      <c r="AE14" s="8" t="str">
        <f t="shared" ca="1" si="3"/>
        <v>Vigente</v>
      </c>
      <c r="AF14" s="286"/>
      <c r="AG14" s="149" t="s">
        <v>122</v>
      </c>
      <c r="AH14" s="10"/>
      <c r="AI14" s="10"/>
      <c r="AJ14" s="387"/>
      <c r="AN14" s="380"/>
    </row>
    <row r="15" spans="1:116">
      <c r="A15" s="385">
        <v>7</v>
      </c>
      <c r="B15" s="9" t="s">
        <v>124</v>
      </c>
      <c r="C15" s="9" t="s">
        <v>125</v>
      </c>
      <c r="D15" s="9" t="s">
        <v>126</v>
      </c>
      <c r="E15" s="33" t="s">
        <v>48</v>
      </c>
      <c r="F15" s="9" t="s">
        <v>49</v>
      </c>
      <c r="G15" s="33">
        <v>40989866</v>
      </c>
      <c r="H15" s="10">
        <v>29759</v>
      </c>
      <c r="I15" s="350">
        <f t="shared" ca="1" si="0"/>
        <v>43</v>
      </c>
      <c r="J15" s="11" t="s">
        <v>50</v>
      </c>
      <c r="K15" s="11" t="s">
        <v>51</v>
      </c>
      <c r="L15" s="11" t="s">
        <v>127</v>
      </c>
      <c r="M15" s="11">
        <v>988157954</v>
      </c>
      <c r="N15" s="37" t="s">
        <v>1114</v>
      </c>
      <c r="O15" s="37" t="s">
        <v>1112</v>
      </c>
      <c r="P15" s="37" t="s">
        <v>1112</v>
      </c>
      <c r="Q15" s="37" t="s">
        <v>1112</v>
      </c>
      <c r="R15" s="10">
        <v>45460</v>
      </c>
      <c r="S15" s="10">
        <v>45457</v>
      </c>
      <c r="T15" s="10">
        <f>IF(S15="RH","RH",IF(S15="Pendiente","Pendiente",EDATE(S15,12)))</f>
        <v>45822</v>
      </c>
      <c r="U15" s="40">
        <f t="shared" ca="1" si="1"/>
        <v>221</v>
      </c>
      <c r="V15" s="10" t="str">
        <f t="shared" ca="1" si="2"/>
        <v>Vigente</v>
      </c>
      <c r="W15" s="12">
        <v>1500</v>
      </c>
      <c r="X15" s="12"/>
      <c r="Y15" s="38" t="s">
        <v>54</v>
      </c>
      <c r="Z15" s="38" t="s">
        <v>1112</v>
      </c>
      <c r="AA15" s="199"/>
      <c r="AB15" s="199"/>
      <c r="AC15" s="10" t="s">
        <v>55</v>
      </c>
      <c r="AD15" s="10">
        <v>45688</v>
      </c>
      <c r="AE15" s="40" t="str">
        <f t="shared" ca="1" si="3"/>
        <v>Vigente</v>
      </c>
      <c r="AF15" s="43"/>
      <c r="AG15" s="134" t="s">
        <v>129</v>
      </c>
      <c r="AH15" s="10"/>
      <c r="AI15" s="10"/>
      <c r="AJ15" s="387"/>
    </row>
    <row r="16" spans="1:116" s="144" customFormat="1">
      <c r="A16" s="385">
        <v>8</v>
      </c>
      <c r="B16" s="9" t="s">
        <v>131</v>
      </c>
      <c r="C16" s="9" t="s">
        <v>132</v>
      </c>
      <c r="D16" s="9" t="s">
        <v>133</v>
      </c>
      <c r="E16" s="33" t="s">
        <v>63</v>
      </c>
      <c r="F16" s="9" t="s">
        <v>49</v>
      </c>
      <c r="G16" s="33">
        <v>77028233</v>
      </c>
      <c r="H16" s="10">
        <v>35106</v>
      </c>
      <c r="I16" s="350">
        <f t="shared" ca="1" si="0"/>
        <v>28</v>
      </c>
      <c r="J16" s="11" t="s">
        <v>50</v>
      </c>
      <c r="K16" s="11" t="s">
        <v>51</v>
      </c>
      <c r="L16" s="11" t="s">
        <v>52</v>
      </c>
      <c r="M16" s="11">
        <v>953289739</v>
      </c>
      <c r="N16" s="33" t="s">
        <v>136</v>
      </c>
      <c r="O16" s="9" t="s">
        <v>137</v>
      </c>
      <c r="P16" s="9" t="s">
        <v>137</v>
      </c>
      <c r="Q16" s="9" t="s">
        <v>137</v>
      </c>
      <c r="R16" s="10">
        <v>45222</v>
      </c>
      <c r="S16" s="10">
        <v>45556</v>
      </c>
      <c r="T16" s="10">
        <f>IF(S16="RH","RH",IF(S16="Pendiente","Pendiente",EDATE(S16,12)))</f>
        <v>45921</v>
      </c>
      <c r="U16" s="40">
        <f t="shared" ca="1" si="1"/>
        <v>320</v>
      </c>
      <c r="V16" s="10" t="str">
        <f t="shared" ca="1" si="2"/>
        <v>Vigente</v>
      </c>
      <c r="W16" s="12">
        <v>1700</v>
      </c>
      <c r="X16" s="12"/>
      <c r="Y16" s="38" t="s">
        <v>54</v>
      </c>
      <c r="Z16" s="38" t="s">
        <v>1284</v>
      </c>
      <c r="AA16" s="10" t="s">
        <v>138</v>
      </c>
      <c r="AB16" s="10" t="s">
        <v>139</v>
      </c>
      <c r="AC16" s="10" t="s">
        <v>55</v>
      </c>
      <c r="AD16" s="10">
        <v>45620</v>
      </c>
      <c r="AE16" s="40" t="str">
        <f t="shared" ca="1" si="3"/>
        <v>Por Vencer</v>
      </c>
      <c r="AF16" s="43">
        <f ca="1">+DATEDIF(R16,TODAY(),"Y")</f>
        <v>1</v>
      </c>
      <c r="AG16" s="134" t="s">
        <v>140</v>
      </c>
      <c r="AH16" s="8"/>
      <c r="AI16" s="8"/>
      <c r="AJ16" s="387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</row>
    <row r="17" spans="1:112">
      <c r="A17" s="385">
        <v>9</v>
      </c>
      <c r="B17" s="9" t="s">
        <v>142</v>
      </c>
      <c r="C17" s="9" t="s">
        <v>143</v>
      </c>
      <c r="D17" s="9" t="s">
        <v>94</v>
      </c>
      <c r="E17" s="33" t="s">
        <v>63</v>
      </c>
      <c r="F17" s="9" t="s">
        <v>106</v>
      </c>
      <c r="G17" s="33">
        <v>47621203</v>
      </c>
      <c r="H17" s="10">
        <v>33194</v>
      </c>
      <c r="I17" s="350">
        <f t="shared" ca="1" si="0"/>
        <v>33</v>
      </c>
      <c r="J17" s="11" t="s">
        <v>50</v>
      </c>
      <c r="K17" s="11" t="s">
        <v>51</v>
      </c>
      <c r="L17" s="11" t="s">
        <v>52</v>
      </c>
      <c r="M17" s="11">
        <v>932832967</v>
      </c>
      <c r="N17" s="33" t="s">
        <v>147</v>
      </c>
      <c r="O17" s="9" t="s">
        <v>97</v>
      </c>
      <c r="P17" s="9" t="s">
        <v>68</v>
      </c>
      <c r="Q17" s="9" t="s">
        <v>68</v>
      </c>
      <c r="R17" s="10">
        <v>45089</v>
      </c>
      <c r="S17" s="10">
        <v>45101</v>
      </c>
      <c r="T17" s="10">
        <f>IF(S17="RH","RH",IF(S17="Pendiente","Pendiente",EDATE(S17,24)))</f>
        <v>45832</v>
      </c>
      <c r="U17" s="40">
        <f t="shared" ca="1" si="1"/>
        <v>231</v>
      </c>
      <c r="V17" s="10" t="str">
        <f t="shared" ca="1" si="2"/>
        <v>Vigente</v>
      </c>
      <c r="W17" s="12">
        <v>1500</v>
      </c>
      <c r="X17" s="12"/>
      <c r="Y17" s="38" t="s">
        <v>214</v>
      </c>
      <c r="Z17" s="38" t="s">
        <v>1284</v>
      </c>
      <c r="AA17" s="204" t="s">
        <v>100</v>
      </c>
      <c r="AB17" s="204" t="s">
        <v>121</v>
      </c>
      <c r="AC17" s="10" t="s">
        <v>55</v>
      </c>
      <c r="AD17" s="10">
        <v>45638</v>
      </c>
      <c r="AE17" s="40" t="str">
        <f t="shared" ca="1" si="3"/>
        <v>Vigente</v>
      </c>
      <c r="AF17" s="43">
        <f ca="1">+DATEDIF(R17,TODAY(),"Y")</f>
        <v>1</v>
      </c>
      <c r="AG17" s="135" t="s">
        <v>149</v>
      </c>
      <c r="AH17" s="8"/>
      <c r="AI17" s="10"/>
      <c r="AJ17" s="387"/>
    </row>
    <row r="18" spans="1:112">
      <c r="A18" s="385">
        <v>10</v>
      </c>
      <c r="B18" s="9" t="s">
        <v>151</v>
      </c>
      <c r="C18" s="9" t="s">
        <v>152</v>
      </c>
      <c r="D18" s="9" t="s">
        <v>153</v>
      </c>
      <c r="E18" s="33" t="s">
        <v>78</v>
      </c>
      <c r="F18" s="9" t="s">
        <v>79</v>
      </c>
      <c r="G18" s="33">
        <v>71393391</v>
      </c>
      <c r="H18" s="10">
        <v>35816</v>
      </c>
      <c r="I18" s="350">
        <f t="shared" ca="1" si="0"/>
        <v>26</v>
      </c>
      <c r="J18" s="11" t="s">
        <v>50</v>
      </c>
      <c r="K18" s="11" t="s">
        <v>51</v>
      </c>
      <c r="L18" s="11" t="s">
        <v>52</v>
      </c>
      <c r="M18" s="11">
        <v>924728069</v>
      </c>
      <c r="N18" s="33" t="s">
        <v>156</v>
      </c>
      <c r="O18" s="9" t="s">
        <v>157</v>
      </c>
      <c r="P18" s="9" t="s">
        <v>68</v>
      </c>
      <c r="Q18" s="9" t="s">
        <v>68</v>
      </c>
      <c r="R18" s="10">
        <v>44927</v>
      </c>
      <c r="S18" s="10">
        <v>44933</v>
      </c>
      <c r="T18" s="10">
        <f>IF(S18="RH","RH",IF(S18="Pendiente","Pendiente",EDATE(S18,24)))</f>
        <v>45664</v>
      </c>
      <c r="U18" s="40">
        <f t="shared" ca="1" si="1"/>
        <v>63</v>
      </c>
      <c r="V18" s="10" t="str">
        <f t="shared" ca="1" si="2"/>
        <v>Vigente</v>
      </c>
      <c r="W18" s="12">
        <v>1800</v>
      </c>
      <c r="X18" s="12"/>
      <c r="Y18" s="38" t="s">
        <v>54</v>
      </c>
      <c r="Z18" s="38" t="s">
        <v>1285</v>
      </c>
      <c r="AA18" s="10" t="s">
        <v>138</v>
      </c>
      <c r="AB18" s="10" t="s">
        <v>158</v>
      </c>
      <c r="AC18" s="10" t="s">
        <v>55</v>
      </c>
      <c r="AD18" s="10">
        <v>45626</v>
      </c>
      <c r="AE18" s="40" t="str">
        <f t="shared" ca="1" si="3"/>
        <v>Por Vencer</v>
      </c>
      <c r="AF18" s="43">
        <f ca="1">+DATEDIF(R18,TODAY(),"Y")</f>
        <v>1</v>
      </c>
      <c r="AG18" s="134" t="s">
        <v>159</v>
      </c>
      <c r="AH18" s="10"/>
      <c r="AI18" s="10"/>
      <c r="AJ18" s="387"/>
    </row>
    <row r="19" spans="1:112">
      <c r="A19" s="385">
        <v>11</v>
      </c>
      <c r="B19" s="9" t="s">
        <v>161</v>
      </c>
      <c r="C19" s="9" t="s">
        <v>162</v>
      </c>
      <c r="D19" s="9" t="s">
        <v>163</v>
      </c>
      <c r="E19" s="33" t="s">
        <v>63</v>
      </c>
      <c r="F19" s="9" t="s">
        <v>49</v>
      </c>
      <c r="G19" s="33">
        <v>40204082</v>
      </c>
      <c r="H19" s="10">
        <v>28679</v>
      </c>
      <c r="I19" s="350">
        <f t="shared" ca="1" si="0"/>
        <v>46</v>
      </c>
      <c r="J19" s="11" t="s">
        <v>50</v>
      </c>
      <c r="K19" s="11" t="s">
        <v>165</v>
      </c>
      <c r="L19" s="11" t="s">
        <v>127</v>
      </c>
      <c r="M19" s="8">
        <v>945107749</v>
      </c>
      <c r="N19" s="37" t="s">
        <v>167</v>
      </c>
      <c r="O19" s="37" t="s">
        <v>84</v>
      </c>
      <c r="P19" s="146" t="s">
        <v>68</v>
      </c>
      <c r="Q19" s="146" t="s">
        <v>68</v>
      </c>
      <c r="R19" s="10">
        <v>45306</v>
      </c>
      <c r="S19" s="10">
        <v>45301</v>
      </c>
      <c r="T19" s="10">
        <f>IF(S19="RH","RH",IF(S19="Pendiente","Pendiente",EDATE(S19,12)))</f>
        <v>45667</v>
      </c>
      <c r="U19" s="40">
        <f t="shared" ca="1" si="1"/>
        <v>66</v>
      </c>
      <c r="V19" s="8" t="str">
        <f t="shared" ca="1" si="2"/>
        <v>Vigente</v>
      </c>
      <c r="W19" s="12">
        <v>1600</v>
      </c>
      <c r="X19" s="12"/>
      <c r="Y19" s="38" t="s">
        <v>54</v>
      </c>
      <c r="Z19" s="38" t="s">
        <v>1284</v>
      </c>
      <c r="AA19" s="10" t="s">
        <v>70</v>
      </c>
      <c r="AB19" s="8" t="s">
        <v>168</v>
      </c>
      <c r="AC19" s="8" t="s">
        <v>55</v>
      </c>
      <c r="AD19" s="10">
        <v>45855</v>
      </c>
      <c r="AE19" s="40" t="str">
        <f t="shared" ca="1" si="3"/>
        <v>Vigente</v>
      </c>
      <c r="AF19" s="43">
        <f ca="1">+DATEDIF(R19,TODAY(),"Y")</f>
        <v>0</v>
      </c>
      <c r="AG19" s="149" t="s">
        <v>169</v>
      </c>
      <c r="AH19" s="10"/>
      <c r="AI19" s="10"/>
      <c r="AJ19" s="387"/>
    </row>
    <row r="20" spans="1:112">
      <c r="A20" s="385">
        <v>12</v>
      </c>
      <c r="B20" s="9" t="s">
        <v>1287</v>
      </c>
      <c r="C20" s="9" t="s">
        <v>1288</v>
      </c>
      <c r="D20" s="9" t="s">
        <v>94</v>
      </c>
      <c r="E20" s="33" t="s">
        <v>63</v>
      </c>
      <c r="F20" s="9" t="s">
        <v>106</v>
      </c>
      <c r="G20" s="212">
        <v>74326142</v>
      </c>
      <c r="H20" s="10">
        <v>37206</v>
      </c>
      <c r="I20" s="349">
        <f t="shared" ca="1" si="0"/>
        <v>22</v>
      </c>
      <c r="J20" s="30" t="s">
        <v>50</v>
      </c>
      <c r="K20" s="11" t="s">
        <v>51</v>
      </c>
      <c r="L20" s="10"/>
      <c r="M20" s="11">
        <v>941452738</v>
      </c>
      <c r="N20" s="309" t="s">
        <v>1289</v>
      </c>
      <c r="O20" s="237" t="s">
        <v>1290</v>
      </c>
      <c r="P20" s="33" t="s">
        <v>68</v>
      </c>
      <c r="Q20" s="33" t="s">
        <v>68</v>
      </c>
      <c r="R20" s="10">
        <v>45553</v>
      </c>
      <c r="S20" s="10">
        <v>45549</v>
      </c>
      <c r="T20" s="10">
        <f>IF(S20="RH","RH",IF(S20="Pendiente","Pendiente",EDATE(S20,12)))</f>
        <v>45914</v>
      </c>
      <c r="U20" s="40">
        <f t="shared" ca="1" si="1"/>
        <v>313</v>
      </c>
      <c r="V20" s="8" t="str">
        <f t="shared" ca="1" si="2"/>
        <v>Vigente</v>
      </c>
      <c r="W20" s="12">
        <v>1800</v>
      </c>
      <c r="X20" s="12"/>
      <c r="Y20" s="38" t="s">
        <v>214</v>
      </c>
      <c r="Z20" s="38" t="s">
        <v>1284</v>
      </c>
      <c r="AA20" s="8"/>
      <c r="AB20" s="38"/>
      <c r="AC20" s="10" t="s">
        <v>55</v>
      </c>
      <c r="AD20" s="10">
        <v>45657</v>
      </c>
      <c r="AE20" s="262" t="str">
        <f t="shared" ca="1" si="3"/>
        <v>Vigente</v>
      </c>
      <c r="AF20" s="43"/>
      <c r="AG20" s="317" t="s">
        <v>1291</v>
      </c>
      <c r="AH20" s="10"/>
      <c r="AI20" s="10"/>
      <c r="AJ20" s="387"/>
    </row>
    <row r="21" spans="1:112">
      <c r="A21" s="385">
        <v>13</v>
      </c>
      <c r="B21" s="9" t="s">
        <v>171</v>
      </c>
      <c r="C21" s="9" t="s">
        <v>172</v>
      </c>
      <c r="D21" s="9" t="s">
        <v>173</v>
      </c>
      <c r="E21" s="33" t="s">
        <v>78</v>
      </c>
      <c r="F21" s="9" t="s">
        <v>79</v>
      </c>
      <c r="G21" s="33">
        <v>77871862</v>
      </c>
      <c r="H21" s="10">
        <v>34656</v>
      </c>
      <c r="I21" s="350">
        <f t="shared" ca="1" si="0"/>
        <v>29</v>
      </c>
      <c r="J21" s="11" t="s">
        <v>174</v>
      </c>
      <c r="K21" s="11" t="s">
        <v>175</v>
      </c>
      <c r="L21" s="11" t="s">
        <v>127</v>
      </c>
      <c r="M21" s="11">
        <v>922789724</v>
      </c>
      <c r="N21" s="33" t="s">
        <v>177</v>
      </c>
      <c r="O21" s="37" t="s">
        <v>137</v>
      </c>
      <c r="P21" s="146" t="s">
        <v>137</v>
      </c>
      <c r="Q21" s="146" t="s">
        <v>137</v>
      </c>
      <c r="R21" s="10">
        <v>45327</v>
      </c>
      <c r="S21" s="10">
        <v>45430</v>
      </c>
      <c r="T21" s="10">
        <f>IF(S21="RH","RH",IF(S21="Pendiente","Pendiente",EDATE(S21,24)))</f>
        <v>46160</v>
      </c>
      <c r="U21" s="40">
        <f t="shared" ca="1" si="1"/>
        <v>559</v>
      </c>
      <c r="V21" s="10" t="str">
        <f t="shared" ca="1" si="2"/>
        <v>Vigente</v>
      </c>
      <c r="W21" s="12">
        <v>1300</v>
      </c>
      <c r="X21" s="12"/>
      <c r="Y21" s="38" t="s">
        <v>54</v>
      </c>
      <c r="Z21" s="38" t="s">
        <v>1285</v>
      </c>
      <c r="AA21" s="10" t="s">
        <v>70</v>
      </c>
      <c r="AB21" s="8" t="s">
        <v>178</v>
      </c>
      <c r="AC21" s="10" t="s">
        <v>55</v>
      </c>
      <c r="AD21" s="10">
        <v>45779</v>
      </c>
      <c r="AE21" s="40" t="str">
        <f t="shared" ca="1" si="3"/>
        <v>Vigente</v>
      </c>
      <c r="AF21" s="333">
        <f t="shared" ref="AF21:AF31" ca="1" si="4">+DATEDIF(R21,TODAY(),"Y")</f>
        <v>0</v>
      </c>
      <c r="AG21" s="134" t="s">
        <v>179</v>
      </c>
      <c r="AH21" s="10"/>
      <c r="AI21" s="10"/>
      <c r="AJ21" s="387"/>
    </row>
    <row r="22" spans="1:112">
      <c r="A22" s="385">
        <v>14</v>
      </c>
      <c r="B22" s="9" t="s">
        <v>181</v>
      </c>
      <c r="C22" s="9" t="s">
        <v>182</v>
      </c>
      <c r="D22" s="9" t="s">
        <v>62</v>
      </c>
      <c r="E22" s="33" t="s">
        <v>63</v>
      </c>
      <c r="F22" s="9" t="s">
        <v>49</v>
      </c>
      <c r="G22" s="33">
        <v>77913680</v>
      </c>
      <c r="H22" s="10">
        <v>37780</v>
      </c>
      <c r="I22" s="350">
        <f t="shared" ca="1" si="0"/>
        <v>21</v>
      </c>
      <c r="J22" s="11" t="s">
        <v>50</v>
      </c>
      <c r="K22" s="11" t="s">
        <v>51</v>
      </c>
      <c r="L22" s="11" t="s">
        <v>52</v>
      </c>
      <c r="M22" s="11">
        <v>918260797</v>
      </c>
      <c r="N22" s="33" t="s">
        <v>185</v>
      </c>
      <c r="O22" s="9" t="s">
        <v>137</v>
      </c>
      <c r="P22" s="9" t="s">
        <v>137</v>
      </c>
      <c r="Q22" s="9" t="s">
        <v>137</v>
      </c>
      <c r="R22" s="10">
        <v>45208</v>
      </c>
      <c r="S22" s="10">
        <v>45556</v>
      </c>
      <c r="T22" s="10">
        <f>IF(S22="RH","RH",IF(S22="Pendiente","Pendiente",EDATE(S22,12)))</f>
        <v>45921</v>
      </c>
      <c r="U22" s="40">
        <f t="shared" ca="1" si="1"/>
        <v>320</v>
      </c>
      <c r="V22" s="10" t="str">
        <f t="shared" ca="1" si="2"/>
        <v>Vigente</v>
      </c>
      <c r="W22" s="12">
        <v>1600</v>
      </c>
      <c r="X22" s="12"/>
      <c r="Y22" s="38" t="s">
        <v>54</v>
      </c>
      <c r="Z22" s="38" t="s">
        <v>1284</v>
      </c>
      <c r="AA22" s="10" t="s">
        <v>86</v>
      </c>
      <c r="AB22" s="10" t="s">
        <v>186</v>
      </c>
      <c r="AC22" s="10" t="s">
        <v>55</v>
      </c>
      <c r="AD22" s="10">
        <v>45699</v>
      </c>
      <c r="AE22" s="40" t="str">
        <f t="shared" ca="1" si="3"/>
        <v>Vigente</v>
      </c>
      <c r="AF22" s="43">
        <f t="shared" ca="1" si="4"/>
        <v>1</v>
      </c>
      <c r="AG22" s="134" t="s">
        <v>187</v>
      </c>
      <c r="AH22" s="10"/>
      <c r="AI22" s="10"/>
      <c r="AJ22" s="387"/>
    </row>
    <row r="23" spans="1:112">
      <c r="A23" s="385">
        <v>15</v>
      </c>
      <c r="B23" s="9" t="s">
        <v>189</v>
      </c>
      <c r="C23" s="9" t="s">
        <v>190</v>
      </c>
      <c r="D23" s="9" t="s">
        <v>133</v>
      </c>
      <c r="E23" s="33" t="s">
        <v>63</v>
      </c>
      <c r="F23" s="9" t="s">
        <v>49</v>
      </c>
      <c r="G23" s="33">
        <v>72482936</v>
      </c>
      <c r="H23" s="10">
        <v>35572</v>
      </c>
      <c r="I23" s="350">
        <f t="shared" ca="1" si="0"/>
        <v>27</v>
      </c>
      <c r="J23" s="11" t="s">
        <v>50</v>
      </c>
      <c r="K23" s="11" t="s">
        <v>51</v>
      </c>
      <c r="L23" s="11" t="s">
        <v>52</v>
      </c>
      <c r="M23" s="11">
        <v>970723903</v>
      </c>
      <c r="N23" s="33" t="s">
        <v>192</v>
      </c>
      <c r="O23" s="9" t="s">
        <v>137</v>
      </c>
      <c r="P23" s="9" t="s">
        <v>137</v>
      </c>
      <c r="Q23" s="9" t="s">
        <v>137</v>
      </c>
      <c r="R23" s="10">
        <v>43709</v>
      </c>
      <c r="S23" s="10">
        <v>45526</v>
      </c>
      <c r="T23" s="10">
        <f>IF(S23="RH","RH",IF(S23="Pendiente","Pendiente",EDATE(S23,12)))</f>
        <v>45891</v>
      </c>
      <c r="U23" s="40">
        <f t="shared" ca="1" si="1"/>
        <v>290</v>
      </c>
      <c r="V23" s="10" t="str">
        <f t="shared" ca="1" si="2"/>
        <v>Vigente</v>
      </c>
      <c r="W23" s="12">
        <v>1900</v>
      </c>
      <c r="X23" s="12"/>
      <c r="Y23" s="38" t="s">
        <v>54</v>
      </c>
      <c r="Z23" s="38" t="s">
        <v>1284</v>
      </c>
      <c r="AA23" s="10" t="s">
        <v>138</v>
      </c>
      <c r="AB23" s="10" t="s">
        <v>139</v>
      </c>
      <c r="AC23" s="10" t="s">
        <v>55</v>
      </c>
      <c r="AD23" s="10">
        <v>45657</v>
      </c>
      <c r="AE23" s="262" t="str">
        <f t="shared" ca="1" si="3"/>
        <v>Vigente</v>
      </c>
      <c r="AF23" s="43">
        <f t="shared" ca="1" si="4"/>
        <v>5</v>
      </c>
      <c r="AG23" s="134" t="s">
        <v>193</v>
      </c>
      <c r="AH23" s="10"/>
      <c r="AI23" s="10"/>
      <c r="AJ23" s="387"/>
    </row>
    <row r="24" spans="1:112">
      <c r="A24" s="385">
        <v>16</v>
      </c>
      <c r="B24" s="224" t="s">
        <v>195</v>
      </c>
      <c r="C24" s="224" t="s">
        <v>196</v>
      </c>
      <c r="D24" s="9" t="s">
        <v>197</v>
      </c>
      <c r="E24" s="33" t="s">
        <v>63</v>
      </c>
      <c r="F24" s="9" t="s">
        <v>49</v>
      </c>
      <c r="G24" s="33">
        <v>70692009</v>
      </c>
      <c r="H24" s="10">
        <v>35545</v>
      </c>
      <c r="I24" s="349">
        <f t="shared" ca="1" si="0"/>
        <v>27</v>
      </c>
      <c r="J24" s="30" t="s">
        <v>50</v>
      </c>
      <c r="K24" s="30" t="s">
        <v>51</v>
      </c>
      <c r="L24" s="11" t="s">
        <v>52</v>
      </c>
      <c r="M24" s="11">
        <v>970725279</v>
      </c>
      <c r="N24" s="33" t="s">
        <v>200</v>
      </c>
      <c r="O24" s="9" t="s">
        <v>201</v>
      </c>
      <c r="P24" s="33" t="s">
        <v>68</v>
      </c>
      <c r="Q24" s="9" t="s">
        <v>68</v>
      </c>
      <c r="R24" s="10">
        <v>44927</v>
      </c>
      <c r="S24" s="10">
        <v>45108</v>
      </c>
      <c r="T24" s="10">
        <f>IF(S24="RH","RH",IF(S24="Pendiente","Pendiente",EDATE(S24,12)))</f>
        <v>45474</v>
      </c>
      <c r="U24" s="40">
        <f t="shared" ca="1" si="1"/>
        <v>-127</v>
      </c>
      <c r="V24" s="10" t="str">
        <f t="shared" ca="1" si="2"/>
        <v>Por Vencer</v>
      </c>
      <c r="W24" s="12">
        <v>2500</v>
      </c>
      <c r="X24" s="12"/>
      <c r="Y24" s="38"/>
      <c r="Z24" s="38"/>
      <c r="AA24" s="10" t="s">
        <v>100</v>
      </c>
      <c r="AB24" s="10" t="s">
        <v>202</v>
      </c>
      <c r="AC24" s="10" t="s">
        <v>55</v>
      </c>
      <c r="AD24" s="10">
        <v>45657</v>
      </c>
      <c r="AE24" s="262" t="str">
        <f t="shared" ca="1" si="3"/>
        <v>Vigente</v>
      </c>
      <c r="AF24" s="43">
        <f t="shared" ca="1" si="4"/>
        <v>1</v>
      </c>
      <c r="AG24" s="134" t="s">
        <v>204</v>
      </c>
      <c r="AH24" s="10">
        <v>45460</v>
      </c>
      <c r="AI24" s="10" t="s">
        <v>205</v>
      </c>
      <c r="AJ24" s="387"/>
    </row>
    <row r="25" spans="1:112">
      <c r="A25" s="385">
        <v>17</v>
      </c>
      <c r="B25" s="9" t="s">
        <v>207</v>
      </c>
      <c r="C25" s="9" t="s">
        <v>208</v>
      </c>
      <c r="D25" s="9" t="s">
        <v>209</v>
      </c>
      <c r="E25" s="33" t="s">
        <v>210</v>
      </c>
      <c r="F25" s="9" t="s">
        <v>210</v>
      </c>
      <c r="G25" s="351" t="s">
        <v>211</v>
      </c>
      <c r="H25" s="10">
        <v>27037</v>
      </c>
      <c r="I25" s="349">
        <f t="shared" ca="1" si="0"/>
        <v>50</v>
      </c>
      <c r="J25" s="30" t="s">
        <v>50</v>
      </c>
      <c r="K25" s="30" t="s">
        <v>51</v>
      </c>
      <c r="L25" s="11" t="s">
        <v>52</v>
      </c>
      <c r="M25" s="11">
        <v>986612756</v>
      </c>
      <c r="N25" s="33" t="s">
        <v>213</v>
      </c>
      <c r="O25" s="9" t="s">
        <v>137</v>
      </c>
      <c r="P25" s="9" t="s">
        <v>137</v>
      </c>
      <c r="Q25" s="9" t="s">
        <v>137</v>
      </c>
      <c r="R25" s="10">
        <v>42309</v>
      </c>
      <c r="S25" s="10">
        <v>45447</v>
      </c>
      <c r="T25" s="10">
        <f>IF(S25="RH","RH",IF(S25="Pendiente","Pendiente",EDATE(S25,24)))</f>
        <v>46177</v>
      </c>
      <c r="U25" s="40">
        <f t="shared" ca="1" si="1"/>
        <v>576</v>
      </c>
      <c r="V25" s="10" t="str">
        <f t="shared" ca="1" si="2"/>
        <v>Vigente</v>
      </c>
      <c r="W25" s="12">
        <v>15000</v>
      </c>
      <c r="X25" s="12"/>
      <c r="Y25" s="38" t="s">
        <v>99</v>
      </c>
      <c r="Z25" s="38"/>
      <c r="AA25" s="10" t="s">
        <v>215</v>
      </c>
      <c r="AB25" s="10" t="s">
        <v>216</v>
      </c>
      <c r="AC25" s="10" t="s">
        <v>217</v>
      </c>
      <c r="AD25" s="10" t="s">
        <v>219</v>
      </c>
      <c r="AE25" s="332"/>
      <c r="AF25" s="43">
        <f t="shared" ca="1" si="4"/>
        <v>9</v>
      </c>
      <c r="AG25" s="134" t="s">
        <v>220</v>
      </c>
      <c r="AH25" s="8"/>
      <c r="AI25" s="10"/>
      <c r="AJ25" s="387"/>
    </row>
    <row r="26" spans="1:112">
      <c r="A26" s="385">
        <v>18</v>
      </c>
      <c r="B26" s="224" t="s">
        <v>1292</v>
      </c>
      <c r="C26" s="224" t="s">
        <v>1293</v>
      </c>
      <c r="D26" s="9" t="s">
        <v>94</v>
      </c>
      <c r="E26" s="33" t="s">
        <v>63</v>
      </c>
      <c r="F26" s="9" t="s">
        <v>106</v>
      </c>
      <c r="G26" s="33">
        <v>70311241</v>
      </c>
      <c r="H26" s="10">
        <v>36308</v>
      </c>
      <c r="I26" s="350">
        <f t="shared" ca="1" si="0"/>
        <v>25</v>
      </c>
      <c r="J26" s="11" t="s">
        <v>174</v>
      </c>
      <c r="K26" s="30" t="s">
        <v>51</v>
      </c>
      <c r="L26" s="11" t="s">
        <v>52</v>
      </c>
      <c r="M26" s="33"/>
      <c r="N26" s="33"/>
      <c r="O26" s="9"/>
      <c r="P26" s="9"/>
      <c r="Q26" s="9"/>
      <c r="R26" s="10">
        <v>45560</v>
      </c>
      <c r="S26" s="10">
        <v>45563</v>
      </c>
      <c r="T26" s="10">
        <f>IF(S26="RH","RH",IF(S26="Pendiente","Pendiente",EDATE(S26,24)))</f>
        <v>46293</v>
      </c>
      <c r="U26" s="40">
        <f t="shared" ca="1" si="1"/>
        <v>692</v>
      </c>
      <c r="V26" s="10" t="str">
        <f t="shared" ca="1" si="2"/>
        <v>Vigente</v>
      </c>
      <c r="W26" s="12">
        <v>2000</v>
      </c>
      <c r="X26" s="12"/>
      <c r="Y26" s="38" t="s">
        <v>214</v>
      </c>
      <c r="Z26" s="38" t="s">
        <v>1284</v>
      </c>
      <c r="AA26" s="8" t="s">
        <v>100</v>
      </c>
      <c r="AB26" s="38" t="s">
        <v>330</v>
      </c>
      <c r="AC26" s="10" t="s">
        <v>55</v>
      </c>
      <c r="AD26" s="10">
        <v>45657</v>
      </c>
      <c r="AE26" s="262" t="str">
        <f ca="1">IF(AD26-TODAY() =0,"Vencido",IF(AD26-TODAY() &lt; 0,"Vencido",IF(AD26-TODAY() &gt;30,"Vigente","Por Vencer")))</f>
        <v>Vigente</v>
      </c>
      <c r="AF26" s="43">
        <f t="shared" ca="1" si="4"/>
        <v>0</v>
      </c>
      <c r="AG26" s="317" t="s">
        <v>1294</v>
      </c>
      <c r="AH26" s="10">
        <v>45569</v>
      </c>
      <c r="AI26" s="10" t="s">
        <v>205</v>
      </c>
      <c r="AJ26" s="387"/>
    </row>
    <row r="27" spans="1:112">
      <c r="A27" s="385">
        <v>19</v>
      </c>
      <c r="B27" s="9" t="s">
        <v>222</v>
      </c>
      <c r="C27" s="9" t="s">
        <v>223</v>
      </c>
      <c r="D27" s="9" t="s">
        <v>224</v>
      </c>
      <c r="E27" s="33" t="s">
        <v>225</v>
      </c>
      <c r="F27" s="9" t="s">
        <v>225</v>
      </c>
      <c r="G27" s="33">
        <v>42749222</v>
      </c>
      <c r="H27" s="10">
        <v>29777</v>
      </c>
      <c r="I27" s="349">
        <f t="shared" ca="1" si="0"/>
        <v>43</v>
      </c>
      <c r="J27" s="30" t="s">
        <v>50</v>
      </c>
      <c r="K27" s="30" t="s">
        <v>51</v>
      </c>
      <c r="L27" s="11" t="s">
        <v>52</v>
      </c>
      <c r="M27" s="11">
        <v>977867080</v>
      </c>
      <c r="N27" s="33" t="s">
        <v>228</v>
      </c>
      <c r="O27" s="9" t="s">
        <v>229</v>
      </c>
      <c r="P27" s="9" t="s">
        <v>68</v>
      </c>
      <c r="Q27" s="9" t="s">
        <v>68</v>
      </c>
      <c r="R27" s="10">
        <v>42604</v>
      </c>
      <c r="S27" s="10">
        <v>45443</v>
      </c>
      <c r="T27" s="10">
        <f>IF(S27="RH","RH",IF(S27="Pendiente","Pendiente",EDATE(S27,12)))</f>
        <v>45808</v>
      </c>
      <c r="U27" s="40">
        <f t="shared" ca="1" si="1"/>
        <v>207</v>
      </c>
      <c r="V27" s="10" t="str">
        <f t="shared" ca="1" si="2"/>
        <v>Vigente</v>
      </c>
      <c r="W27" s="12">
        <v>4000</v>
      </c>
      <c r="X27" s="12"/>
      <c r="Y27" s="38" t="s">
        <v>54</v>
      </c>
      <c r="Z27" s="38" t="s">
        <v>1285</v>
      </c>
      <c r="AA27" s="10" t="s">
        <v>100</v>
      </c>
      <c r="AB27" s="10" t="s">
        <v>121</v>
      </c>
      <c r="AC27" s="10" t="s">
        <v>88</v>
      </c>
      <c r="AD27" s="10" t="s">
        <v>219</v>
      </c>
      <c r="AE27" s="332"/>
      <c r="AF27" s="43">
        <f t="shared" ca="1" si="4"/>
        <v>8</v>
      </c>
      <c r="AG27" s="134" t="s">
        <v>230</v>
      </c>
      <c r="AH27" s="10"/>
      <c r="AI27" s="10"/>
      <c r="AJ27" s="387"/>
    </row>
    <row r="28" spans="1:112">
      <c r="A28" s="385">
        <v>20</v>
      </c>
      <c r="B28" s="9" t="s">
        <v>232</v>
      </c>
      <c r="C28" s="9" t="s">
        <v>233</v>
      </c>
      <c r="D28" s="9" t="s">
        <v>234</v>
      </c>
      <c r="E28" s="33" t="s">
        <v>235</v>
      </c>
      <c r="F28" s="9" t="s">
        <v>235</v>
      </c>
      <c r="G28" s="33">
        <v>46232055</v>
      </c>
      <c r="H28" s="10">
        <v>32901</v>
      </c>
      <c r="I28" s="349">
        <f t="shared" ca="1" si="0"/>
        <v>34</v>
      </c>
      <c r="J28" s="30" t="s">
        <v>50</v>
      </c>
      <c r="K28" s="30" t="s">
        <v>51</v>
      </c>
      <c r="L28" s="11" t="s">
        <v>127</v>
      </c>
      <c r="M28" s="11">
        <v>924681734</v>
      </c>
      <c r="N28" s="33" t="s">
        <v>239</v>
      </c>
      <c r="O28" s="9" t="s">
        <v>137</v>
      </c>
      <c r="P28" s="9" t="s">
        <v>137</v>
      </c>
      <c r="Q28" s="9" t="s">
        <v>137</v>
      </c>
      <c r="R28" s="10">
        <v>44732</v>
      </c>
      <c r="S28" s="10">
        <v>45255</v>
      </c>
      <c r="T28" s="10">
        <f>IF(S28="RH","RH",IF(S28="Pendiente","Pendiente",EDATE(S28,24)))</f>
        <v>45986</v>
      </c>
      <c r="U28" s="40">
        <f t="shared" ca="1" si="1"/>
        <v>385</v>
      </c>
      <c r="V28" s="10" t="str">
        <f t="shared" ca="1" si="2"/>
        <v>Vigente</v>
      </c>
      <c r="W28" s="12">
        <v>2800</v>
      </c>
      <c r="X28" s="12">
        <v>500</v>
      </c>
      <c r="Y28" s="38" t="s">
        <v>54</v>
      </c>
      <c r="Z28" s="38" t="s">
        <v>1284</v>
      </c>
      <c r="AA28" s="10" t="s">
        <v>100</v>
      </c>
      <c r="AB28" s="10" t="s">
        <v>240</v>
      </c>
      <c r="AC28" s="10" t="s">
        <v>55</v>
      </c>
      <c r="AD28" s="10">
        <v>45717</v>
      </c>
      <c r="AE28" s="262" t="str">
        <f ca="1">IF(AD28-TODAY() =0,"Vencido",IF(AD28-TODAY() &lt; 0,"Vencido",IF(AD28-TODAY() &gt;30,"Vigente","Por Vencer")))</f>
        <v>Vigente</v>
      </c>
      <c r="AF28" s="333">
        <f t="shared" ca="1" si="4"/>
        <v>2</v>
      </c>
      <c r="AG28" s="134" t="s">
        <v>241</v>
      </c>
      <c r="AH28" s="10"/>
      <c r="AI28" s="10"/>
      <c r="AJ28" s="387"/>
    </row>
    <row r="29" spans="1:112">
      <c r="A29" s="385">
        <v>21</v>
      </c>
      <c r="B29" s="9" t="s">
        <v>243</v>
      </c>
      <c r="C29" s="9" t="s">
        <v>244</v>
      </c>
      <c r="D29" s="9" t="s">
        <v>245</v>
      </c>
      <c r="E29" s="33" t="s">
        <v>246</v>
      </c>
      <c r="F29" s="9" t="s">
        <v>246</v>
      </c>
      <c r="G29" s="33">
        <v>48111161</v>
      </c>
      <c r="H29" s="10">
        <v>34188</v>
      </c>
      <c r="I29" s="349">
        <f t="shared" ca="1" si="0"/>
        <v>31</v>
      </c>
      <c r="J29" s="30" t="s">
        <v>50</v>
      </c>
      <c r="K29" s="30" t="s">
        <v>51</v>
      </c>
      <c r="L29" s="11" t="s">
        <v>81</v>
      </c>
      <c r="M29" s="11">
        <v>999003530</v>
      </c>
      <c r="N29" s="33" t="s">
        <v>249</v>
      </c>
      <c r="O29" s="9" t="s">
        <v>137</v>
      </c>
      <c r="P29" s="9" t="s">
        <v>137</v>
      </c>
      <c r="Q29" s="9" t="s">
        <v>137</v>
      </c>
      <c r="R29" s="10">
        <v>43163</v>
      </c>
      <c r="S29" s="10">
        <v>45283</v>
      </c>
      <c r="T29" s="10">
        <f>IF(S29="RH","RH",IF(S29="Pendiente","Pendiente",EDATE(S29,12)))</f>
        <v>45649</v>
      </c>
      <c r="U29" s="40">
        <f t="shared" ca="1" si="1"/>
        <v>48</v>
      </c>
      <c r="V29" s="10" t="str">
        <f t="shared" ca="1" si="2"/>
        <v>Vigente</v>
      </c>
      <c r="W29" s="38">
        <v>2300</v>
      </c>
      <c r="X29" s="38"/>
      <c r="Y29" s="38" t="s">
        <v>54</v>
      </c>
      <c r="Z29" s="38" t="s">
        <v>1284</v>
      </c>
      <c r="AA29" s="10" t="s">
        <v>100</v>
      </c>
      <c r="AB29" s="10" t="s">
        <v>216</v>
      </c>
      <c r="AC29" s="10" t="s">
        <v>88</v>
      </c>
      <c r="AD29" s="10" t="s">
        <v>89</v>
      </c>
      <c r="AE29" s="332"/>
      <c r="AF29" s="43">
        <f t="shared" ca="1" si="4"/>
        <v>6</v>
      </c>
      <c r="AG29" s="134" t="s">
        <v>250</v>
      </c>
      <c r="AH29" s="8"/>
      <c r="AI29" s="10"/>
      <c r="AJ29" s="387"/>
    </row>
    <row r="30" spans="1:112" s="145" customFormat="1">
      <c r="A30" s="385">
        <v>22</v>
      </c>
      <c r="B30" s="9" t="s">
        <v>252</v>
      </c>
      <c r="C30" s="9" t="s">
        <v>253</v>
      </c>
      <c r="D30" s="9" t="s">
        <v>254</v>
      </c>
      <c r="E30" s="33" t="s">
        <v>63</v>
      </c>
      <c r="F30" s="9" t="s">
        <v>49</v>
      </c>
      <c r="G30" s="33">
        <v>73897476</v>
      </c>
      <c r="H30" s="10">
        <v>34260</v>
      </c>
      <c r="I30" s="349">
        <f t="shared" ca="1" si="0"/>
        <v>31</v>
      </c>
      <c r="J30" s="30" t="s">
        <v>50</v>
      </c>
      <c r="K30" s="30" t="s">
        <v>51</v>
      </c>
      <c r="L30" s="8" t="s">
        <v>52</v>
      </c>
      <c r="M30" s="11">
        <v>966428049</v>
      </c>
      <c r="N30" s="33" t="s">
        <v>1115</v>
      </c>
      <c r="O30" s="9" t="s">
        <v>1116</v>
      </c>
      <c r="P30" s="146" t="s">
        <v>68</v>
      </c>
      <c r="Q30" s="146" t="s">
        <v>68</v>
      </c>
      <c r="R30" s="10">
        <v>45474</v>
      </c>
      <c r="S30" s="10">
        <v>45486</v>
      </c>
      <c r="T30" s="10">
        <f>IF(S30="RH","RH",IF(S30="Pendiente","Pendiente",EDATE(S30,24)))</f>
        <v>46216</v>
      </c>
      <c r="U30" s="40">
        <f t="shared" ca="1" si="1"/>
        <v>615</v>
      </c>
      <c r="V30" s="10" t="str">
        <f t="shared" ca="1" si="2"/>
        <v>Vigente</v>
      </c>
      <c r="W30" s="12">
        <v>2000</v>
      </c>
      <c r="X30" s="12">
        <v>300</v>
      </c>
      <c r="Y30" s="38" t="s">
        <v>54</v>
      </c>
      <c r="Z30" s="38" t="s">
        <v>1284</v>
      </c>
      <c r="AA30" s="8"/>
      <c r="AB30" s="8"/>
      <c r="AC30" s="10" t="s">
        <v>55</v>
      </c>
      <c r="AD30" s="10">
        <v>45658</v>
      </c>
      <c r="AE30" s="262" t="str">
        <f t="shared" ref="AE30:AE41" ca="1" si="5">IF(AD30-TODAY() =0,"Vencido",IF(AD30-TODAY() &lt; 0,"Vencido",IF(AD30-TODAY() &gt;30,"Vigente","Por Vencer")))</f>
        <v>Vigente</v>
      </c>
      <c r="AF30" s="43">
        <f t="shared" ca="1" si="4"/>
        <v>0</v>
      </c>
      <c r="AG30" s="134" t="s">
        <v>256</v>
      </c>
      <c r="AH30" s="10"/>
      <c r="AI30" s="10"/>
      <c r="AJ30" s="387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</row>
    <row r="31" spans="1:112">
      <c r="A31" s="385">
        <v>23</v>
      </c>
      <c r="B31" s="9" t="s">
        <v>258</v>
      </c>
      <c r="C31" s="9" t="s">
        <v>259</v>
      </c>
      <c r="D31" s="9" t="s">
        <v>260</v>
      </c>
      <c r="E31" s="33" t="s">
        <v>225</v>
      </c>
      <c r="F31" s="9" t="s">
        <v>225</v>
      </c>
      <c r="G31" s="212">
        <v>72206166</v>
      </c>
      <c r="H31" s="10">
        <v>36413</v>
      </c>
      <c r="I31" s="349">
        <f t="shared" ca="1" si="0"/>
        <v>25</v>
      </c>
      <c r="J31" s="8" t="s">
        <v>50</v>
      </c>
      <c r="K31" s="8" t="s">
        <v>51</v>
      </c>
      <c r="L31" s="8" t="s">
        <v>52</v>
      </c>
      <c r="M31" s="11">
        <v>966584899</v>
      </c>
      <c r="N31" s="33" t="s">
        <v>262</v>
      </c>
      <c r="O31" s="37" t="s">
        <v>263</v>
      </c>
      <c r="P31" s="146" t="s">
        <v>264</v>
      </c>
      <c r="Q31" s="146" t="s">
        <v>265</v>
      </c>
      <c r="R31" s="10">
        <v>45444</v>
      </c>
      <c r="S31" s="10">
        <v>45493</v>
      </c>
      <c r="T31" s="10">
        <f>IF(S31="RH","RH",IF(S31="Pendiente","Pendiente",EDATE(S31,12)))</f>
        <v>45858</v>
      </c>
      <c r="U31" s="40">
        <f t="shared" ca="1" si="1"/>
        <v>257</v>
      </c>
      <c r="V31" s="10" t="str">
        <f t="shared" ca="1" si="2"/>
        <v>Vigente</v>
      </c>
      <c r="W31" s="12">
        <v>1500</v>
      </c>
      <c r="X31" s="12"/>
      <c r="Y31" s="38" t="s">
        <v>54</v>
      </c>
      <c r="Z31" s="38" t="s">
        <v>1285</v>
      </c>
      <c r="AA31" s="8" t="s">
        <v>266</v>
      </c>
      <c r="AB31" s="8" t="s">
        <v>202</v>
      </c>
      <c r="AC31" s="10" t="s">
        <v>55</v>
      </c>
      <c r="AD31" s="10">
        <v>45809</v>
      </c>
      <c r="AE31" s="262" t="str">
        <f t="shared" ca="1" si="5"/>
        <v>Vigente</v>
      </c>
      <c r="AF31" s="43">
        <f t="shared" ca="1" si="4"/>
        <v>0</v>
      </c>
      <c r="AG31" s="134" t="s">
        <v>267</v>
      </c>
      <c r="AH31" s="10"/>
      <c r="AI31" s="10"/>
      <c r="AJ31" s="387"/>
    </row>
    <row r="32" spans="1:112">
      <c r="A32" s="385">
        <v>24</v>
      </c>
      <c r="B32" s="9" t="s">
        <v>1295</v>
      </c>
      <c r="C32" s="9" t="s">
        <v>1296</v>
      </c>
      <c r="D32" s="9" t="s">
        <v>377</v>
      </c>
      <c r="E32" s="33" t="s">
        <v>246</v>
      </c>
      <c r="F32" s="33" t="s">
        <v>246</v>
      </c>
      <c r="G32" s="212">
        <v>72941697</v>
      </c>
      <c r="H32" s="10">
        <v>36347</v>
      </c>
      <c r="I32" s="349">
        <f t="shared" ca="1" si="0"/>
        <v>25</v>
      </c>
      <c r="J32" s="10" t="s">
        <v>174</v>
      </c>
      <c r="K32" s="8" t="s">
        <v>51</v>
      </c>
      <c r="L32" s="8" t="s">
        <v>52</v>
      </c>
      <c r="M32" s="10" t="s">
        <v>1297</v>
      </c>
      <c r="N32" s="237" t="s">
        <v>1298</v>
      </c>
      <c r="O32" s="237" t="s">
        <v>1299</v>
      </c>
      <c r="P32" s="237" t="s">
        <v>1300</v>
      </c>
      <c r="Q32" s="237" t="s">
        <v>1300</v>
      </c>
      <c r="R32" s="10">
        <v>45551</v>
      </c>
      <c r="S32" s="10">
        <v>45545</v>
      </c>
      <c r="T32" s="10">
        <f>IF(S32="RH","RH",IF(S32="Pendiente","Pendiente",EDATE(S32,12)))</f>
        <v>45910</v>
      </c>
      <c r="U32" s="40">
        <f t="shared" ca="1" si="1"/>
        <v>309</v>
      </c>
      <c r="V32" s="10" t="str">
        <f t="shared" ca="1" si="2"/>
        <v>Vigente</v>
      </c>
      <c r="W32" s="12">
        <v>2000</v>
      </c>
      <c r="X32" s="12"/>
      <c r="Y32" s="38" t="s">
        <v>54</v>
      </c>
      <c r="Z32" s="38" t="s">
        <v>1112</v>
      </c>
      <c r="AA32" s="8" t="s">
        <v>138</v>
      </c>
      <c r="AB32" s="38" t="s">
        <v>1301</v>
      </c>
      <c r="AC32" s="10" t="s">
        <v>55</v>
      </c>
      <c r="AD32" s="10">
        <v>45747</v>
      </c>
      <c r="AE32" s="40" t="str">
        <f t="shared" ca="1" si="5"/>
        <v>Vigente</v>
      </c>
      <c r="AF32" s="43"/>
      <c r="AG32" s="308" t="s">
        <v>1302</v>
      </c>
      <c r="AH32" s="10"/>
      <c r="AI32" s="10"/>
      <c r="AJ32" s="387"/>
    </row>
    <row r="33" spans="1:53">
      <c r="A33" s="385">
        <v>25</v>
      </c>
      <c r="B33" s="9" t="s">
        <v>1072</v>
      </c>
      <c r="C33" s="9" t="s">
        <v>1073</v>
      </c>
      <c r="D33" s="33" t="s">
        <v>1074</v>
      </c>
      <c r="E33" s="33" t="s">
        <v>78</v>
      </c>
      <c r="F33" s="214" t="s">
        <v>79</v>
      </c>
      <c r="G33" s="33">
        <v>46311603</v>
      </c>
      <c r="H33" s="10">
        <v>32980</v>
      </c>
      <c r="I33" s="349">
        <f t="shared" ca="1" si="0"/>
        <v>34</v>
      </c>
      <c r="J33" s="30" t="s">
        <v>50</v>
      </c>
      <c r="K33" s="30" t="s">
        <v>51</v>
      </c>
      <c r="L33" s="8" t="s">
        <v>52</v>
      </c>
      <c r="M33" s="11">
        <v>990139106</v>
      </c>
      <c r="N33" s="33" t="s">
        <v>1117</v>
      </c>
      <c r="O33" s="33" t="s">
        <v>1112</v>
      </c>
      <c r="P33" s="33" t="s">
        <v>1112</v>
      </c>
      <c r="Q33" s="33" t="s">
        <v>1112</v>
      </c>
      <c r="R33" s="10">
        <v>45484</v>
      </c>
      <c r="S33" s="8" t="s">
        <v>550</v>
      </c>
      <c r="T33" s="8" t="s">
        <v>550</v>
      </c>
      <c r="U33" s="8" t="s">
        <v>550</v>
      </c>
      <c r="V33" s="10" t="str">
        <f t="shared" si="2"/>
        <v>RH</v>
      </c>
      <c r="W33" s="12">
        <v>1500</v>
      </c>
      <c r="X33" s="12"/>
      <c r="Y33" s="38" t="s">
        <v>54</v>
      </c>
      <c r="Z33" s="38" t="s">
        <v>1112</v>
      </c>
      <c r="AA33" s="8"/>
      <c r="AB33" s="8"/>
      <c r="AC33" s="10" t="s">
        <v>550</v>
      </c>
      <c r="AD33" s="10">
        <v>45761</v>
      </c>
      <c r="AE33" s="40" t="str">
        <f t="shared" ca="1" si="5"/>
        <v>Vigente</v>
      </c>
      <c r="AF33" s="43"/>
      <c r="AG33" s="134" t="s">
        <v>1118</v>
      </c>
      <c r="AH33" s="8"/>
      <c r="AI33" s="10"/>
      <c r="AJ33" s="387"/>
    </row>
    <row r="34" spans="1:53">
      <c r="A34" s="385">
        <v>26</v>
      </c>
      <c r="B34" s="9" t="s">
        <v>1220</v>
      </c>
      <c r="C34" s="9" t="s">
        <v>1221</v>
      </c>
      <c r="D34" s="33" t="s">
        <v>47</v>
      </c>
      <c r="E34" s="33" t="s">
        <v>63</v>
      </c>
      <c r="F34" s="214" t="s">
        <v>49</v>
      </c>
      <c r="G34" s="212">
        <v>40845301</v>
      </c>
      <c r="H34" s="10">
        <v>29050</v>
      </c>
      <c r="I34" s="349">
        <f t="shared" ca="1" si="0"/>
        <v>45</v>
      </c>
      <c r="J34" s="30" t="s">
        <v>50</v>
      </c>
      <c r="K34" s="30" t="s">
        <v>51</v>
      </c>
      <c r="L34" s="11"/>
      <c r="M34" s="11">
        <v>928265316</v>
      </c>
      <c r="N34" s="33" t="s">
        <v>1303</v>
      </c>
      <c r="O34" s="9" t="s">
        <v>1304</v>
      </c>
      <c r="P34" s="9" t="s">
        <v>1112</v>
      </c>
      <c r="Q34" s="9" t="s">
        <v>1112</v>
      </c>
      <c r="R34" s="10">
        <v>45537</v>
      </c>
      <c r="S34" s="10">
        <v>45535</v>
      </c>
      <c r="T34" s="10">
        <f>IF(S34="RH","RH",IF(S34="Pendiente","Pendiente",EDATE(S34,12)))</f>
        <v>45900</v>
      </c>
      <c r="U34" s="40">
        <f t="shared" ref="U34:U44" ca="1" si="6">IF(S34="RH","RH",IF(S34="Pendiente","Pendiente",T34-TODAY()))</f>
        <v>299</v>
      </c>
      <c r="V34" s="10" t="str">
        <f t="shared" ca="1" si="2"/>
        <v>Vigente</v>
      </c>
      <c r="W34" s="12">
        <v>2000</v>
      </c>
      <c r="X34" s="12"/>
      <c r="Y34" s="38" t="s">
        <v>54</v>
      </c>
      <c r="Z34" s="38" t="s">
        <v>1112</v>
      </c>
      <c r="AA34" s="8"/>
      <c r="AB34" s="38"/>
      <c r="AC34" s="10" t="s">
        <v>55</v>
      </c>
      <c r="AD34" s="10">
        <v>45747</v>
      </c>
      <c r="AE34" s="40" t="str">
        <f t="shared" ca="1" si="5"/>
        <v>Vigente</v>
      </c>
      <c r="AF34" s="43">
        <f ca="1">+DATEDIF(R34,TODAY(),"Y")</f>
        <v>0</v>
      </c>
      <c r="AG34" s="308" t="s">
        <v>1305</v>
      </c>
      <c r="AH34" s="10"/>
      <c r="AI34" s="10"/>
      <c r="AJ34" s="387"/>
    </row>
    <row r="35" spans="1:53">
      <c r="A35" s="385">
        <v>27</v>
      </c>
      <c r="B35" s="9" t="s">
        <v>269</v>
      </c>
      <c r="C35" s="9" t="s">
        <v>270</v>
      </c>
      <c r="D35" s="9" t="s">
        <v>271</v>
      </c>
      <c r="E35" s="33" t="s">
        <v>63</v>
      </c>
      <c r="F35" s="9" t="s">
        <v>49</v>
      </c>
      <c r="G35" s="33">
        <v>47200017</v>
      </c>
      <c r="H35" s="10">
        <v>33835</v>
      </c>
      <c r="I35" s="349">
        <f t="shared" ca="1" si="0"/>
        <v>32</v>
      </c>
      <c r="J35" s="8" t="s">
        <v>50</v>
      </c>
      <c r="K35" s="8" t="s">
        <v>51</v>
      </c>
      <c r="L35" s="8" t="s">
        <v>52</v>
      </c>
      <c r="M35" s="11">
        <v>930730014</v>
      </c>
      <c r="N35" s="33" t="s">
        <v>273</v>
      </c>
      <c r="O35" s="37" t="s">
        <v>274</v>
      </c>
      <c r="P35" s="146" t="s">
        <v>68</v>
      </c>
      <c r="Q35" s="146" t="s">
        <v>68</v>
      </c>
      <c r="R35" s="10">
        <v>45392</v>
      </c>
      <c r="S35" s="10">
        <v>45394</v>
      </c>
      <c r="T35" s="10">
        <f>IF(S35="RH","RH",IF(S35="Pendiente","Pendiente",EDATE(S35,12)))</f>
        <v>45759</v>
      </c>
      <c r="U35" s="40">
        <f t="shared" ca="1" si="6"/>
        <v>158</v>
      </c>
      <c r="V35" s="10" t="str">
        <f t="shared" ca="1" si="2"/>
        <v>Vigente</v>
      </c>
      <c r="W35" s="12">
        <v>2700</v>
      </c>
      <c r="X35" s="12"/>
      <c r="Y35" s="38" t="s">
        <v>54</v>
      </c>
      <c r="Z35" s="38" t="s">
        <v>1284</v>
      </c>
      <c r="AA35" s="8" t="s">
        <v>100</v>
      </c>
      <c r="AB35" s="8" t="s">
        <v>275</v>
      </c>
      <c r="AC35" s="10" t="s">
        <v>55</v>
      </c>
      <c r="AD35" s="10">
        <v>45757</v>
      </c>
      <c r="AE35" s="40" t="str">
        <f t="shared" ca="1" si="5"/>
        <v>Vigente</v>
      </c>
      <c r="AF35" s="333">
        <f ca="1">+DATEDIF(R35,TODAY(),"Y")</f>
        <v>0</v>
      </c>
      <c r="AG35" s="134" t="s">
        <v>276</v>
      </c>
      <c r="AH35" s="10"/>
      <c r="AI35" s="10"/>
      <c r="AJ35" s="387"/>
    </row>
    <row r="36" spans="1:53">
      <c r="A36" s="385">
        <v>28</v>
      </c>
      <c r="B36" s="9" t="s">
        <v>278</v>
      </c>
      <c r="C36" s="9" t="s">
        <v>279</v>
      </c>
      <c r="D36" s="9" t="s">
        <v>280</v>
      </c>
      <c r="E36" s="33" t="s">
        <v>78</v>
      </c>
      <c r="F36" s="214" t="s">
        <v>79</v>
      </c>
      <c r="G36" s="212">
        <v>25418308</v>
      </c>
      <c r="H36" s="10">
        <v>24226</v>
      </c>
      <c r="I36" s="349">
        <f t="shared" ca="1" si="0"/>
        <v>58</v>
      </c>
      <c r="J36" s="30" t="s">
        <v>174</v>
      </c>
      <c r="K36" s="30" t="s">
        <v>51</v>
      </c>
      <c r="L36" s="11" t="s">
        <v>52</v>
      </c>
      <c r="M36" s="11">
        <v>999800888</v>
      </c>
      <c r="N36" s="33" t="s">
        <v>283</v>
      </c>
      <c r="O36" s="9" t="s">
        <v>137</v>
      </c>
      <c r="P36" s="9" t="s">
        <v>137</v>
      </c>
      <c r="Q36" s="9" t="s">
        <v>137</v>
      </c>
      <c r="R36" s="10">
        <v>44986</v>
      </c>
      <c r="S36" s="10">
        <v>44989</v>
      </c>
      <c r="T36" s="10">
        <f>IF(S36="RH","RH",IF(S36="Pendiente","Pendiente",EDATE(S36,24)))</f>
        <v>45720</v>
      </c>
      <c r="U36" s="40">
        <f t="shared" ca="1" si="6"/>
        <v>119</v>
      </c>
      <c r="V36" s="10" t="str">
        <f t="shared" ca="1" si="2"/>
        <v>Vigente</v>
      </c>
      <c r="W36" s="12">
        <v>1025</v>
      </c>
      <c r="X36" s="12"/>
      <c r="Y36" s="38" t="s">
        <v>54</v>
      </c>
      <c r="Z36" s="38" t="s">
        <v>1285</v>
      </c>
      <c r="AA36" s="10" t="s">
        <v>284</v>
      </c>
      <c r="AB36" s="10"/>
      <c r="AC36" s="10" t="s">
        <v>55</v>
      </c>
      <c r="AD36" s="10">
        <v>45716</v>
      </c>
      <c r="AE36" s="40" t="str">
        <f t="shared" ca="1" si="5"/>
        <v>Vigente</v>
      </c>
      <c r="AF36" s="43">
        <f ca="1">+DATEDIF(R36,TODAY(),"Y")</f>
        <v>1</v>
      </c>
      <c r="AG36" s="32" t="s">
        <v>218</v>
      </c>
      <c r="AH36" s="10"/>
      <c r="AI36" s="10"/>
      <c r="AJ36" s="387"/>
    </row>
    <row r="37" spans="1:53">
      <c r="A37" s="385">
        <v>29</v>
      </c>
      <c r="B37" s="9" t="s">
        <v>286</v>
      </c>
      <c r="C37" s="9" t="s">
        <v>287</v>
      </c>
      <c r="D37" s="9" t="s">
        <v>133</v>
      </c>
      <c r="E37" s="33" t="s">
        <v>63</v>
      </c>
      <c r="F37" s="214" t="s">
        <v>49</v>
      </c>
      <c r="G37" s="212">
        <v>71488478</v>
      </c>
      <c r="H37" s="10">
        <v>33658</v>
      </c>
      <c r="I37" s="349">
        <f t="shared" ca="1" si="0"/>
        <v>32</v>
      </c>
      <c r="J37" s="30" t="s">
        <v>50</v>
      </c>
      <c r="K37" s="30" t="s">
        <v>51</v>
      </c>
      <c r="L37" s="11" t="s">
        <v>52</v>
      </c>
      <c r="M37" s="11">
        <v>987540384</v>
      </c>
      <c r="N37" s="33" t="s">
        <v>290</v>
      </c>
      <c r="O37" s="9" t="s">
        <v>291</v>
      </c>
      <c r="P37" s="9" t="s">
        <v>291</v>
      </c>
      <c r="Q37" s="9" t="s">
        <v>291</v>
      </c>
      <c r="R37" s="10">
        <v>44896</v>
      </c>
      <c r="S37" s="10">
        <v>45255</v>
      </c>
      <c r="T37" s="10">
        <f>IF(S37="RH","RH",IF(S37="Pendiente","Pendiente",EDATE(S37,12)))</f>
        <v>45621</v>
      </c>
      <c r="U37" s="40">
        <f t="shared" ca="1" si="6"/>
        <v>20</v>
      </c>
      <c r="V37" s="10" t="str">
        <f t="shared" ca="1" si="2"/>
        <v>Por Vencer</v>
      </c>
      <c r="W37" s="38">
        <v>1900</v>
      </c>
      <c r="X37" s="38"/>
      <c r="Y37" s="38" t="s">
        <v>54</v>
      </c>
      <c r="Z37" s="38" t="s">
        <v>291</v>
      </c>
      <c r="AA37" s="10" t="s">
        <v>86</v>
      </c>
      <c r="AB37" s="10" t="s">
        <v>292</v>
      </c>
      <c r="AC37" s="10" t="s">
        <v>55</v>
      </c>
      <c r="AD37" s="10">
        <v>45657</v>
      </c>
      <c r="AE37" s="40" t="str">
        <f t="shared" ca="1" si="5"/>
        <v>Vigente</v>
      </c>
      <c r="AF37" s="43">
        <f ca="1">+DATEDIF(R37,TODAY(),"Y")</f>
        <v>1</v>
      </c>
      <c r="AG37" s="134" t="s">
        <v>293</v>
      </c>
      <c r="AH37" s="8"/>
      <c r="AI37" s="10"/>
      <c r="AJ37" s="387"/>
    </row>
    <row r="38" spans="1:53">
      <c r="A38" s="385">
        <v>30</v>
      </c>
      <c r="B38" s="9" t="s">
        <v>1306</v>
      </c>
      <c r="C38" s="9" t="s">
        <v>651</v>
      </c>
      <c r="D38" s="9" t="s">
        <v>763</v>
      </c>
      <c r="E38" s="33" t="s">
        <v>63</v>
      </c>
      <c r="F38" s="214" t="s">
        <v>49</v>
      </c>
      <c r="G38" s="212">
        <v>72633948</v>
      </c>
      <c r="H38" s="10">
        <v>33794</v>
      </c>
      <c r="I38" s="349">
        <f t="shared" ca="1" si="0"/>
        <v>32</v>
      </c>
      <c r="J38" s="30" t="s">
        <v>50</v>
      </c>
      <c r="K38" s="30" t="s">
        <v>51</v>
      </c>
      <c r="L38" s="10"/>
      <c r="M38" s="11">
        <v>918762613</v>
      </c>
      <c r="N38" s="237" t="s">
        <v>1307</v>
      </c>
      <c r="O38" s="9" t="s">
        <v>1308</v>
      </c>
      <c r="P38" s="9" t="s">
        <v>1112</v>
      </c>
      <c r="Q38" s="9" t="s">
        <v>1112</v>
      </c>
      <c r="R38" s="10">
        <v>45548</v>
      </c>
      <c r="S38" s="10">
        <v>45547</v>
      </c>
      <c r="T38" s="10">
        <f>IF(S38="RH","RH",IF(S38="Pendiente","Pendiente",EDATE(S38,12)))</f>
        <v>45912</v>
      </c>
      <c r="U38" s="40">
        <f t="shared" ca="1" si="6"/>
        <v>311</v>
      </c>
      <c r="V38" s="10" t="str">
        <f t="shared" ca="1" si="2"/>
        <v>Vigente</v>
      </c>
      <c r="W38" s="12">
        <v>1800</v>
      </c>
      <c r="X38" s="12"/>
      <c r="Y38" s="38" t="s">
        <v>54</v>
      </c>
      <c r="Z38" s="38" t="s">
        <v>1112</v>
      </c>
      <c r="AA38" s="8"/>
      <c r="AB38" s="38"/>
      <c r="AC38" s="10" t="s">
        <v>55</v>
      </c>
      <c r="AD38" s="10">
        <v>45657</v>
      </c>
      <c r="AE38" s="40" t="str">
        <f t="shared" ca="1" si="5"/>
        <v>Vigente</v>
      </c>
      <c r="AF38" s="43"/>
      <c r="AG38" s="308" t="s">
        <v>1309</v>
      </c>
      <c r="AH38" s="10"/>
      <c r="AI38" s="10"/>
      <c r="AJ38" s="387"/>
    </row>
    <row r="39" spans="1:53">
      <c r="A39" s="385">
        <v>31</v>
      </c>
      <c r="B39" s="9" t="s">
        <v>1310</v>
      </c>
      <c r="C39" s="9" t="s">
        <v>1214</v>
      </c>
      <c r="D39" s="33" t="s">
        <v>47</v>
      </c>
      <c r="E39" s="33" t="s">
        <v>63</v>
      </c>
      <c r="F39" s="214" t="s">
        <v>49</v>
      </c>
      <c r="G39" s="212">
        <v>43361411</v>
      </c>
      <c r="H39" s="10">
        <v>31337</v>
      </c>
      <c r="I39" s="349">
        <f t="shared" ca="1" si="0"/>
        <v>39</v>
      </c>
      <c r="J39" s="30" t="s">
        <v>50</v>
      </c>
      <c r="K39" s="30" t="s">
        <v>165</v>
      </c>
      <c r="L39" s="11"/>
      <c r="M39" s="11">
        <v>915028919</v>
      </c>
      <c r="N39" s="33" t="s">
        <v>1311</v>
      </c>
      <c r="O39" s="9" t="s">
        <v>1308</v>
      </c>
      <c r="P39" s="9" t="s">
        <v>1112</v>
      </c>
      <c r="Q39" s="9" t="s">
        <v>1112</v>
      </c>
      <c r="R39" s="10">
        <v>45537</v>
      </c>
      <c r="S39" s="10">
        <v>45535</v>
      </c>
      <c r="T39" s="10">
        <f>IF(S39="RH","RH",IF(S39="Pendiente","Pendiente",EDATE(S39,12)))</f>
        <v>45900</v>
      </c>
      <c r="U39" s="40">
        <f t="shared" ca="1" si="6"/>
        <v>299</v>
      </c>
      <c r="V39" s="10" t="str">
        <f t="shared" ca="1" si="2"/>
        <v>Vigente</v>
      </c>
      <c r="W39" s="12">
        <v>1800</v>
      </c>
      <c r="X39" s="12"/>
      <c r="Y39" s="38" t="s">
        <v>54</v>
      </c>
      <c r="Z39" s="38" t="s">
        <v>1112</v>
      </c>
      <c r="AA39" s="8"/>
      <c r="AB39" s="38"/>
      <c r="AC39" s="10" t="s">
        <v>55</v>
      </c>
      <c r="AD39" s="10">
        <v>45747</v>
      </c>
      <c r="AE39" s="40" t="str">
        <f t="shared" ca="1" si="5"/>
        <v>Vigente</v>
      </c>
      <c r="AF39" s="43">
        <f ca="1">+DATEDIF(R39,TODAY(),"Y")</f>
        <v>0</v>
      </c>
      <c r="AG39" s="308" t="s">
        <v>1312</v>
      </c>
      <c r="AH39" s="8"/>
      <c r="AI39" s="8"/>
      <c r="AJ39" s="387"/>
    </row>
    <row r="40" spans="1:53">
      <c r="A40" s="385">
        <v>32</v>
      </c>
      <c r="B40" s="9" t="s">
        <v>295</v>
      </c>
      <c r="C40" s="9" t="s">
        <v>296</v>
      </c>
      <c r="D40" s="9" t="s">
        <v>297</v>
      </c>
      <c r="E40" s="33" t="s">
        <v>78</v>
      </c>
      <c r="F40" s="214" t="s">
        <v>79</v>
      </c>
      <c r="G40" s="212">
        <v>75372162</v>
      </c>
      <c r="H40" s="10">
        <v>35106</v>
      </c>
      <c r="I40" s="349">
        <f t="shared" ca="1" si="0"/>
        <v>28</v>
      </c>
      <c r="J40" s="30" t="s">
        <v>50</v>
      </c>
      <c r="K40" s="30" t="s">
        <v>51</v>
      </c>
      <c r="L40" s="11" t="s">
        <v>52</v>
      </c>
      <c r="M40" s="11">
        <v>991864359</v>
      </c>
      <c r="N40" s="33" t="s">
        <v>300</v>
      </c>
      <c r="O40" s="9" t="s">
        <v>137</v>
      </c>
      <c r="P40" s="9" t="s">
        <v>137</v>
      </c>
      <c r="Q40" s="9" t="s">
        <v>137</v>
      </c>
      <c r="R40" s="10">
        <v>44866</v>
      </c>
      <c r="S40" s="10">
        <v>44954</v>
      </c>
      <c r="T40" s="10">
        <f>IF(S40="RH","RH",IF(S40="Pendiente","Pendiente",EDATE(S40,24)))</f>
        <v>45685</v>
      </c>
      <c r="U40" s="40">
        <f t="shared" ca="1" si="6"/>
        <v>84</v>
      </c>
      <c r="V40" s="10" t="str">
        <f t="shared" ca="1" si="2"/>
        <v>Vigente</v>
      </c>
      <c r="W40" s="38">
        <v>1400</v>
      </c>
      <c r="X40" s="38">
        <v>100</v>
      </c>
      <c r="Y40" s="38" t="s">
        <v>54</v>
      </c>
      <c r="Z40" s="38" t="s">
        <v>1285</v>
      </c>
      <c r="AA40" s="10" t="s">
        <v>70</v>
      </c>
      <c r="AB40" s="10" t="s">
        <v>301</v>
      </c>
      <c r="AC40" s="10" t="s">
        <v>55</v>
      </c>
      <c r="AD40" s="10">
        <v>45778</v>
      </c>
      <c r="AE40" s="40" t="str">
        <f t="shared" ca="1" si="5"/>
        <v>Vigente</v>
      </c>
      <c r="AF40" s="43">
        <f ca="1">+DATEDIF(R40,TODAY(),"Y")</f>
        <v>2</v>
      </c>
      <c r="AG40" s="134" t="s">
        <v>302</v>
      </c>
      <c r="AH40" s="10"/>
      <c r="AI40" s="10"/>
      <c r="AJ40" s="387"/>
    </row>
    <row r="41" spans="1:53">
      <c r="A41" s="385">
        <v>33</v>
      </c>
      <c r="B41" s="9" t="s">
        <v>304</v>
      </c>
      <c r="C41" s="9" t="s">
        <v>305</v>
      </c>
      <c r="D41" s="9" t="s">
        <v>306</v>
      </c>
      <c r="E41" s="33" t="s">
        <v>225</v>
      </c>
      <c r="F41" s="214" t="s">
        <v>225</v>
      </c>
      <c r="G41" s="212">
        <v>47084643</v>
      </c>
      <c r="H41" s="10">
        <v>33617</v>
      </c>
      <c r="I41" s="350">
        <f t="shared" ref="I41:I72" ca="1" si="7">+DATEDIF(H41,TODAY(),"Y")</f>
        <v>32</v>
      </c>
      <c r="J41" s="11" t="s">
        <v>50</v>
      </c>
      <c r="K41" s="11" t="s">
        <v>51</v>
      </c>
      <c r="L41" s="11" t="s">
        <v>52</v>
      </c>
      <c r="M41" s="11">
        <v>983509734</v>
      </c>
      <c r="N41" s="33" t="s">
        <v>308</v>
      </c>
      <c r="O41" s="33" t="s">
        <v>309</v>
      </c>
      <c r="P41" s="9" t="s">
        <v>68</v>
      </c>
      <c r="Q41" s="9" t="s">
        <v>68</v>
      </c>
      <c r="R41" s="10">
        <v>43617</v>
      </c>
      <c r="S41" s="10">
        <v>45325</v>
      </c>
      <c r="T41" s="10">
        <f>IF(S41="RH","RH",IF(S41="Pendiente","Pendiente",EDATE(S41,12)))</f>
        <v>45691</v>
      </c>
      <c r="U41" s="11">
        <f t="shared" ca="1" si="6"/>
        <v>90</v>
      </c>
      <c r="V41" s="11" t="str">
        <f t="shared" ca="1" si="2"/>
        <v>Vigente</v>
      </c>
      <c r="W41" s="38">
        <v>2500</v>
      </c>
      <c r="X41" s="38"/>
      <c r="Y41" s="38" t="s">
        <v>54</v>
      </c>
      <c r="Z41" s="38" t="s">
        <v>1285</v>
      </c>
      <c r="AA41" s="11" t="s">
        <v>138</v>
      </c>
      <c r="AB41" s="11" t="s">
        <v>310</v>
      </c>
      <c r="AC41" s="11" t="s">
        <v>55</v>
      </c>
      <c r="AD41" s="10">
        <v>45870</v>
      </c>
      <c r="AE41" s="40" t="str">
        <f t="shared" ca="1" si="5"/>
        <v>Vigente</v>
      </c>
      <c r="AF41" s="43">
        <f ca="1">+DATEDIF(R41,TODAY(),"Y")</f>
        <v>5</v>
      </c>
      <c r="AG41" s="164" t="s">
        <v>311</v>
      </c>
      <c r="AH41" s="10"/>
      <c r="AI41" s="10"/>
      <c r="AJ41" s="387"/>
    </row>
    <row r="42" spans="1:53">
      <c r="A42" s="385">
        <v>34</v>
      </c>
      <c r="B42" s="9" t="s">
        <v>304</v>
      </c>
      <c r="C42" s="9" t="s">
        <v>313</v>
      </c>
      <c r="D42" s="9" t="s">
        <v>314</v>
      </c>
      <c r="E42" s="33" t="s">
        <v>235</v>
      </c>
      <c r="F42" s="214" t="s">
        <v>235</v>
      </c>
      <c r="G42" s="212">
        <v>46435531</v>
      </c>
      <c r="H42" s="10">
        <v>32986</v>
      </c>
      <c r="I42" s="147">
        <f t="shared" ca="1" si="7"/>
        <v>34</v>
      </c>
      <c r="J42" s="11" t="s">
        <v>50</v>
      </c>
      <c r="K42" s="11" t="s">
        <v>51</v>
      </c>
      <c r="L42" s="11" t="s">
        <v>52</v>
      </c>
      <c r="M42" s="11">
        <v>924760625</v>
      </c>
      <c r="N42" s="33" t="s">
        <v>308</v>
      </c>
      <c r="O42" s="33" t="s">
        <v>309</v>
      </c>
      <c r="P42" s="9" t="s">
        <v>68</v>
      </c>
      <c r="Q42" s="9" t="s">
        <v>68</v>
      </c>
      <c r="R42" s="10">
        <v>42309</v>
      </c>
      <c r="S42" s="10">
        <v>45434</v>
      </c>
      <c r="T42" s="10">
        <f>IF(S42="RH","RH",IF(S42="Pendiente","Pendiente",EDATE(S42,24)))</f>
        <v>46164</v>
      </c>
      <c r="U42" s="40">
        <f t="shared" ca="1" si="6"/>
        <v>563</v>
      </c>
      <c r="V42" s="11" t="str">
        <f t="shared" ca="1" si="2"/>
        <v>Vigente</v>
      </c>
      <c r="W42" s="12">
        <v>8500</v>
      </c>
      <c r="X42" s="12"/>
      <c r="Y42" s="38" t="s">
        <v>54</v>
      </c>
      <c r="Z42" s="38" t="s">
        <v>1285</v>
      </c>
      <c r="AA42" s="11" t="s">
        <v>100</v>
      </c>
      <c r="AB42" s="11" t="s">
        <v>121</v>
      </c>
      <c r="AC42" s="11" t="s">
        <v>217</v>
      </c>
      <c r="AD42" s="10" t="s">
        <v>219</v>
      </c>
      <c r="AE42" s="40"/>
      <c r="AF42" s="333">
        <f ca="1">+DATEDIF(R42,TODAY(),"Y")</f>
        <v>9</v>
      </c>
      <c r="AG42" s="164" t="s">
        <v>316</v>
      </c>
      <c r="AH42" s="10"/>
      <c r="AI42" s="10"/>
      <c r="AJ42" s="387"/>
    </row>
    <row r="43" spans="1:53" s="126" customFormat="1">
      <c r="A43" s="385">
        <v>35</v>
      </c>
      <c r="B43" s="9" t="s">
        <v>1228</v>
      </c>
      <c r="C43" s="9" t="s">
        <v>1229</v>
      </c>
      <c r="D43" s="33" t="s">
        <v>47</v>
      </c>
      <c r="E43" s="33" t="s">
        <v>63</v>
      </c>
      <c r="F43" s="214" t="s">
        <v>49</v>
      </c>
      <c r="G43" s="212">
        <v>44445463</v>
      </c>
      <c r="H43" s="10">
        <v>31684</v>
      </c>
      <c r="I43" s="43">
        <f t="shared" ca="1" si="7"/>
        <v>38</v>
      </c>
      <c r="J43" s="30" t="s">
        <v>50</v>
      </c>
      <c r="K43" s="30" t="s">
        <v>51</v>
      </c>
      <c r="L43" s="11" t="s">
        <v>127</v>
      </c>
      <c r="M43" s="11">
        <v>931455737</v>
      </c>
      <c r="N43" s="33" t="s">
        <v>1313</v>
      </c>
      <c r="O43" s="9" t="s">
        <v>1112</v>
      </c>
      <c r="P43" s="9" t="s">
        <v>1112</v>
      </c>
      <c r="Q43" s="9" t="s">
        <v>1112</v>
      </c>
      <c r="R43" s="10">
        <v>45537</v>
      </c>
      <c r="S43" s="10">
        <v>45535</v>
      </c>
      <c r="T43" s="10">
        <f>IF(S43="RH","RH",IF(S43="Pendiente","Pendiente",EDATE(S43,12)))</f>
        <v>45900</v>
      </c>
      <c r="U43" s="40">
        <f t="shared" ca="1" si="6"/>
        <v>299</v>
      </c>
      <c r="V43" s="10" t="str">
        <f t="shared" ca="1" si="2"/>
        <v>Vigente</v>
      </c>
      <c r="W43" s="12">
        <v>1800</v>
      </c>
      <c r="X43" s="12"/>
      <c r="Y43" s="38" t="s">
        <v>54</v>
      </c>
      <c r="Z43" s="38" t="s">
        <v>1112</v>
      </c>
      <c r="AA43" s="38"/>
      <c r="AB43" s="38"/>
      <c r="AC43" s="10" t="s">
        <v>55</v>
      </c>
      <c r="AD43" s="10">
        <v>45747</v>
      </c>
      <c r="AE43" s="40" t="str">
        <f t="shared" ref="AE43:AE72" ca="1" si="8">IF(AD43-TODAY() =0,"Vencido",IF(AD43-TODAY() &lt; 0,"Vencido",IF(AD43-TODAY() &gt;30,"Vigente","Por Vencer")))</f>
        <v>Vigente</v>
      </c>
      <c r="AF43" s="43">
        <f ca="1">+DATEDIF(R43,TODAY(),"Y")</f>
        <v>0</v>
      </c>
      <c r="AG43" s="308" t="s">
        <v>1314</v>
      </c>
      <c r="AH43" s="10"/>
      <c r="AI43" s="10"/>
      <c r="AJ43" s="387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>
      <c r="A44" s="385">
        <v>36</v>
      </c>
      <c r="B44" s="9" t="s">
        <v>318</v>
      </c>
      <c r="C44" s="9" t="s">
        <v>319</v>
      </c>
      <c r="D44" s="9" t="s">
        <v>47</v>
      </c>
      <c r="E44" s="33" t="s">
        <v>48</v>
      </c>
      <c r="F44" s="214" t="s">
        <v>49</v>
      </c>
      <c r="G44" s="212">
        <v>45457538</v>
      </c>
      <c r="H44" s="10">
        <v>32419</v>
      </c>
      <c r="I44" s="43">
        <f t="shared" ca="1" si="7"/>
        <v>36</v>
      </c>
      <c r="J44" s="8" t="s">
        <v>50</v>
      </c>
      <c r="K44" s="30" t="s">
        <v>51</v>
      </c>
      <c r="L44" s="8" t="s">
        <v>127</v>
      </c>
      <c r="M44" s="8">
        <v>970296989</v>
      </c>
      <c r="N44" s="33" t="s">
        <v>1131</v>
      </c>
      <c r="O44" s="33" t="s">
        <v>1112</v>
      </c>
      <c r="P44" s="9" t="s">
        <v>1112</v>
      </c>
      <c r="Q44" s="33" t="s">
        <v>1112</v>
      </c>
      <c r="R44" s="10">
        <v>45432</v>
      </c>
      <c r="S44" s="10">
        <v>45430</v>
      </c>
      <c r="T44" s="10">
        <f>IF(S44="RH","RH",IF(S44="Pendiente","Pendiente",EDATE(S44,12)))</f>
        <v>45795</v>
      </c>
      <c r="U44" s="40">
        <f t="shared" ca="1" si="6"/>
        <v>194</v>
      </c>
      <c r="V44" s="10" t="str">
        <f t="shared" ca="1" si="2"/>
        <v>Vigente</v>
      </c>
      <c r="W44" s="12">
        <v>2000</v>
      </c>
      <c r="X44" s="12"/>
      <c r="Y44" s="38" t="s">
        <v>54</v>
      </c>
      <c r="Z44" s="38" t="s">
        <v>1112</v>
      </c>
      <c r="AA44" s="11" t="s">
        <v>138</v>
      </c>
      <c r="AB44" s="8" t="s">
        <v>139</v>
      </c>
      <c r="AC44" s="10" t="s">
        <v>55</v>
      </c>
      <c r="AD44" s="10">
        <v>45889</v>
      </c>
      <c r="AE44" s="40" t="str">
        <f t="shared" ca="1" si="8"/>
        <v>Vigente</v>
      </c>
      <c r="AF44" s="43"/>
      <c r="AG44" s="149" t="s">
        <v>1132</v>
      </c>
      <c r="AH44" s="10"/>
      <c r="AI44" s="10"/>
      <c r="AJ44" s="387"/>
    </row>
    <row r="45" spans="1:53">
      <c r="A45" s="385">
        <v>37</v>
      </c>
      <c r="B45" s="381" t="s">
        <v>2124</v>
      </c>
      <c r="C45" s="381" t="s">
        <v>1315</v>
      </c>
      <c r="D45" s="212" t="s">
        <v>1070</v>
      </c>
      <c r="E45" s="33" t="s">
        <v>78</v>
      </c>
      <c r="F45" s="214" t="s">
        <v>79</v>
      </c>
      <c r="G45" s="212">
        <v>47991599</v>
      </c>
      <c r="H45" s="10">
        <v>34141</v>
      </c>
      <c r="I45" s="43">
        <f t="shared" ca="1" si="7"/>
        <v>31</v>
      </c>
      <c r="J45" s="30" t="s">
        <v>50</v>
      </c>
      <c r="K45" s="30" t="s">
        <v>51</v>
      </c>
      <c r="L45" s="11"/>
      <c r="M45" s="11" t="s">
        <v>1316</v>
      </c>
      <c r="N45" s="33" t="s">
        <v>1317</v>
      </c>
      <c r="O45" s="9" t="s">
        <v>157</v>
      </c>
      <c r="P45" s="9" t="s">
        <v>68</v>
      </c>
      <c r="Q45" s="9" t="s">
        <v>68</v>
      </c>
      <c r="R45" s="10">
        <v>45526</v>
      </c>
      <c r="S45" s="10" t="s">
        <v>1318</v>
      </c>
      <c r="T45" s="10" t="s">
        <v>1318</v>
      </c>
      <c r="U45" s="10" t="s">
        <v>1318</v>
      </c>
      <c r="V45" s="10" t="s">
        <v>550</v>
      </c>
      <c r="W45" s="12">
        <v>1400</v>
      </c>
      <c r="X45" s="12"/>
      <c r="Y45" s="38" t="s">
        <v>54</v>
      </c>
      <c r="Z45" s="38" t="s">
        <v>1284</v>
      </c>
      <c r="AA45" s="38"/>
      <c r="AB45" s="38"/>
      <c r="AC45" s="10" t="s">
        <v>550</v>
      </c>
      <c r="AD45" s="10">
        <v>45618</v>
      </c>
      <c r="AE45" s="40" t="str">
        <f t="shared" ca="1" si="8"/>
        <v>Por Vencer</v>
      </c>
      <c r="AF45" s="43">
        <f t="shared" ref="AF45:AF68" ca="1" si="9">+DATEDIF(R45,TODAY(),"Y")</f>
        <v>0</v>
      </c>
      <c r="AG45" s="308" t="s">
        <v>1319</v>
      </c>
      <c r="AH45" s="10"/>
      <c r="AI45" s="10"/>
      <c r="AJ45" s="387"/>
    </row>
    <row r="46" spans="1:53">
      <c r="A46" s="385">
        <v>38</v>
      </c>
      <c r="B46" s="9" t="s">
        <v>323</v>
      </c>
      <c r="C46" s="9" t="s">
        <v>324</v>
      </c>
      <c r="D46" s="9" t="s">
        <v>1061</v>
      </c>
      <c r="E46" s="33" t="s">
        <v>63</v>
      </c>
      <c r="F46" s="214" t="s">
        <v>49</v>
      </c>
      <c r="G46" s="212">
        <v>72809515</v>
      </c>
      <c r="H46" s="10">
        <v>34525</v>
      </c>
      <c r="I46" s="43">
        <f t="shared" ca="1" si="7"/>
        <v>30</v>
      </c>
      <c r="J46" s="30" t="s">
        <v>50</v>
      </c>
      <c r="K46" s="30" t="s">
        <v>51</v>
      </c>
      <c r="L46" s="11" t="s">
        <v>81</v>
      </c>
      <c r="M46" s="11">
        <v>929144961</v>
      </c>
      <c r="N46" s="33" t="s">
        <v>328</v>
      </c>
      <c r="O46" s="9" t="s">
        <v>329</v>
      </c>
      <c r="P46" s="9" t="s">
        <v>68</v>
      </c>
      <c r="Q46" s="9" t="s">
        <v>68</v>
      </c>
      <c r="R46" s="10">
        <v>44790</v>
      </c>
      <c r="S46" s="10">
        <v>45449</v>
      </c>
      <c r="T46" s="10">
        <f>IF(S46="RH","RH",IF(S46="Pendiente","Pendiente",EDATE(S46,12)))</f>
        <v>45814</v>
      </c>
      <c r="U46" s="40">
        <f t="shared" ref="U46:U83" ca="1" si="10">IF(S46="RH","RH",IF(S46="Pendiente","Pendiente",T46-TODAY()))</f>
        <v>213</v>
      </c>
      <c r="V46" s="11" t="str">
        <f t="shared" ref="V46:V77" ca="1" si="11">IF(U46&lt;30,"Por Vencer",IF(U46="RH","RH",IF(U46="Pendiente","Pendiente","Vigente")))</f>
        <v>Vigente</v>
      </c>
      <c r="W46" s="38">
        <v>2500</v>
      </c>
      <c r="X46" s="38"/>
      <c r="Y46" s="38" t="s">
        <v>54</v>
      </c>
      <c r="Z46" s="38" t="s">
        <v>1284</v>
      </c>
      <c r="AA46" s="10" t="s">
        <v>100</v>
      </c>
      <c r="AB46" s="10" t="s">
        <v>330</v>
      </c>
      <c r="AC46" s="10" t="s">
        <v>55</v>
      </c>
      <c r="AD46" s="10">
        <v>45777</v>
      </c>
      <c r="AE46" s="40" t="str">
        <f t="shared" ca="1" si="8"/>
        <v>Vigente</v>
      </c>
      <c r="AF46" s="43">
        <f t="shared" ca="1" si="9"/>
        <v>2</v>
      </c>
      <c r="AG46" s="134" t="s">
        <v>331</v>
      </c>
      <c r="AH46" s="10"/>
      <c r="AI46" s="10"/>
      <c r="AJ46" s="387"/>
    </row>
    <row r="47" spans="1:53">
      <c r="A47" s="385">
        <v>39</v>
      </c>
      <c r="B47" s="9" t="s">
        <v>333</v>
      </c>
      <c r="C47" s="9" t="s">
        <v>334</v>
      </c>
      <c r="D47" s="9" t="s">
        <v>335</v>
      </c>
      <c r="E47" s="33" t="s">
        <v>48</v>
      </c>
      <c r="F47" s="214" t="s">
        <v>49</v>
      </c>
      <c r="G47" s="212">
        <v>47169287</v>
      </c>
      <c r="H47" s="10">
        <v>32886</v>
      </c>
      <c r="I47" s="43">
        <f t="shared" ca="1" si="7"/>
        <v>34</v>
      </c>
      <c r="J47" s="8" t="s">
        <v>50</v>
      </c>
      <c r="K47" s="8" t="s">
        <v>51</v>
      </c>
      <c r="L47" s="8" t="s">
        <v>52</v>
      </c>
      <c r="M47" s="11">
        <v>993540188</v>
      </c>
      <c r="N47" s="33" t="s">
        <v>1134</v>
      </c>
      <c r="O47" s="33" t="s">
        <v>1112</v>
      </c>
      <c r="P47" s="9" t="s">
        <v>1112</v>
      </c>
      <c r="Q47" s="33" t="s">
        <v>1112</v>
      </c>
      <c r="R47" s="10">
        <v>45446</v>
      </c>
      <c r="S47" s="10">
        <v>45430</v>
      </c>
      <c r="T47" s="10">
        <f>IF(S47="RH","RH",IF(S47="Pendiente","Pendiente",EDATE(S47,12)))</f>
        <v>45795</v>
      </c>
      <c r="U47" s="40">
        <f t="shared" ca="1" si="10"/>
        <v>194</v>
      </c>
      <c r="V47" s="10" t="str">
        <f t="shared" ca="1" si="11"/>
        <v>Vigente</v>
      </c>
      <c r="W47" s="12">
        <v>3000</v>
      </c>
      <c r="X47" s="12"/>
      <c r="Y47" s="38" t="s">
        <v>54</v>
      </c>
      <c r="Z47" s="38" t="s">
        <v>1112</v>
      </c>
      <c r="AA47" s="8" t="s">
        <v>337</v>
      </c>
      <c r="AB47" s="8" t="s">
        <v>186</v>
      </c>
      <c r="AC47" s="10" t="s">
        <v>55</v>
      </c>
      <c r="AD47" s="10">
        <v>45903</v>
      </c>
      <c r="AE47" s="40" t="str">
        <f t="shared" ca="1" si="8"/>
        <v>Vigente</v>
      </c>
      <c r="AF47" s="43">
        <f t="shared" ca="1" si="9"/>
        <v>0</v>
      </c>
      <c r="AG47" s="134" t="s">
        <v>338</v>
      </c>
      <c r="AH47" s="10"/>
      <c r="AI47" s="10"/>
      <c r="AJ47" s="387"/>
    </row>
    <row r="48" spans="1:53">
      <c r="A48" s="385">
        <v>40</v>
      </c>
      <c r="B48" s="9" t="s">
        <v>340</v>
      </c>
      <c r="C48" s="9" t="s">
        <v>341</v>
      </c>
      <c r="D48" s="9" t="s">
        <v>342</v>
      </c>
      <c r="E48" s="33" t="s">
        <v>63</v>
      </c>
      <c r="F48" s="214" t="s">
        <v>106</v>
      </c>
      <c r="G48" s="212">
        <v>48413245</v>
      </c>
      <c r="H48" s="10">
        <v>34615</v>
      </c>
      <c r="I48" s="43">
        <f t="shared" ca="1" si="7"/>
        <v>30</v>
      </c>
      <c r="J48" s="30" t="s">
        <v>50</v>
      </c>
      <c r="K48" s="30" t="s">
        <v>51</v>
      </c>
      <c r="L48" s="11" t="s">
        <v>52</v>
      </c>
      <c r="M48" s="11">
        <v>952507061</v>
      </c>
      <c r="N48" s="33" t="s">
        <v>344</v>
      </c>
      <c r="O48" s="9" t="s">
        <v>345</v>
      </c>
      <c r="P48" s="9" t="s">
        <v>346</v>
      </c>
      <c r="Q48" s="9" t="s">
        <v>346</v>
      </c>
      <c r="R48" s="10">
        <v>44531</v>
      </c>
      <c r="S48" s="10">
        <v>45059</v>
      </c>
      <c r="T48" s="10">
        <f>IF(S48="RH","RH",IF(S48="Pendiente","Pendiente",EDATE(S48,24)))</f>
        <v>45790</v>
      </c>
      <c r="U48" s="40">
        <f t="shared" ca="1" si="10"/>
        <v>189</v>
      </c>
      <c r="V48" s="10" t="str">
        <f t="shared" ca="1" si="11"/>
        <v>Vigente</v>
      </c>
      <c r="W48" s="38">
        <v>2000</v>
      </c>
      <c r="X48" s="38"/>
      <c r="Y48" s="38" t="s">
        <v>99</v>
      </c>
      <c r="Z48" s="38" t="s">
        <v>346</v>
      </c>
      <c r="AA48" s="10" t="s">
        <v>100</v>
      </c>
      <c r="AB48" s="10" t="s">
        <v>347</v>
      </c>
      <c r="AC48" s="10" t="s">
        <v>55</v>
      </c>
      <c r="AD48" s="10">
        <v>45747</v>
      </c>
      <c r="AE48" s="40" t="str">
        <f t="shared" ca="1" si="8"/>
        <v>Vigente</v>
      </c>
      <c r="AF48" s="43">
        <f t="shared" ca="1" si="9"/>
        <v>2</v>
      </c>
      <c r="AG48" s="135" t="s">
        <v>348</v>
      </c>
      <c r="AH48" s="33"/>
      <c r="AI48" s="10"/>
      <c r="AJ48" s="387"/>
    </row>
    <row r="49" spans="1:36">
      <c r="A49" s="385">
        <v>41</v>
      </c>
      <c r="B49" s="9" t="s">
        <v>359</v>
      </c>
      <c r="C49" s="9" t="s">
        <v>360</v>
      </c>
      <c r="D49" s="9" t="s">
        <v>133</v>
      </c>
      <c r="E49" s="33" t="s">
        <v>63</v>
      </c>
      <c r="F49" s="214" t="s">
        <v>49</v>
      </c>
      <c r="G49" s="212">
        <v>46141782</v>
      </c>
      <c r="H49" s="10">
        <v>32734</v>
      </c>
      <c r="I49" s="43">
        <f t="shared" ca="1" si="7"/>
        <v>35</v>
      </c>
      <c r="J49" s="30" t="s">
        <v>50</v>
      </c>
      <c r="K49" s="30" t="s">
        <v>51</v>
      </c>
      <c r="L49" s="11" t="s">
        <v>52</v>
      </c>
      <c r="M49" s="11">
        <v>969828657</v>
      </c>
      <c r="N49" s="33" t="s">
        <v>363</v>
      </c>
      <c r="O49" s="9" t="s">
        <v>309</v>
      </c>
      <c r="P49" s="9" t="s">
        <v>68</v>
      </c>
      <c r="Q49" s="9" t="s">
        <v>68</v>
      </c>
      <c r="R49" s="10">
        <v>43709</v>
      </c>
      <c r="S49" s="10">
        <v>45489</v>
      </c>
      <c r="T49" s="10">
        <f>IF(S49="RH","RH",IF(S49="Pendiente","Pendiente",EDATE(S49,12)))</f>
        <v>45854</v>
      </c>
      <c r="U49" s="40">
        <f t="shared" ca="1" si="10"/>
        <v>253</v>
      </c>
      <c r="V49" s="10" t="str">
        <f t="shared" ca="1" si="11"/>
        <v>Vigente</v>
      </c>
      <c r="W49" s="38">
        <v>2000</v>
      </c>
      <c r="X49" s="38"/>
      <c r="Y49" s="38" t="s">
        <v>54</v>
      </c>
      <c r="Z49" s="38" t="s">
        <v>1284</v>
      </c>
      <c r="AA49" s="10" t="s">
        <v>138</v>
      </c>
      <c r="AB49" s="10" t="s">
        <v>364</v>
      </c>
      <c r="AC49" s="10" t="s">
        <v>55</v>
      </c>
      <c r="AD49" s="10">
        <v>45747</v>
      </c>
      <c r="AE49" s="40" t="str">
        <f t="shared" ca="1" si="8"/>
        <v>Vigente</v>
      </c>
      <c r="AF49" s="43">
        <f t="shared" ca="1" si="9"/>
        <v>5</v>
      </c>
      <c r="AG49" s="134" t="s">
        <v>365</v>
      </c>
      <c r="AH49" s="10"/>
      <c r="AI49" s="10"/>
      <c r="AJ49" s="387"/>
    </row>
    <row r="50" spans="1:36">
      <c r="A50" s="385">
        <v>42</v>
      </c>
      <c r="B50" s="9" t="s">
        <v>1215</v>
      </c>
      <c r="C50" s="9" t="s">
        <v>694</v>
      </c>
      <c r="D50" s="33" t="s">
        <v>47</v>
      </c>
      <c r="E50" s="33" t="s">
        <v>63</v>
      </c>
      <c r="F50" s="214" t="s">
        <v>49</v>
      </c>
      <c r="G50" s="212">
        <v>70318507</v>
      </c>
      <c r="H50" s="10">
        <v>33283</v>
      </c>
      <c r="I50" s="43">
        <f t="shared" ca="1" si="7"/>
        <v>33</v>
      </c>
      <c r="J50" s="30" t="s">
        <v>50</v>
      </c>
      <c r="K50" s="30" t="s">
        <v>165</v>
      </c>
      <c r="L50" s="11" t="s">
        <v>81</v>
      </c>
      <c r="M50" s="11">
        <v>918762613</v>
      </c>
      <c r="N50" s="33" t="s">
        <v>1320</v>
      </c>
      <c r="O50" s="9" t="s">
        <v>1321</v>
      </c>
      <c r="P50" s="9" t="s">
        <v>1112</v>
      </c>
      <c r="Q50" s="9" t="s">
        <v>1112</v>
      </c>
      <c r="R50" s="10">
        <v>45537</v>
      </c>
      <c r="S50" s="10">
        <v>45535</v>
      </c>
      <c r="T50" s="10">
        <f>IF(S50="RH","RH",IF(S50="Pendiente","Pendiente",EDATE(S50,12)))</f>
        <v>45900</v>
      </c>
      <c r="U50" s="40">
        <f t="shared" ca="1" si="10"/>
        <v>299</v>
      </c>
      <c r="V50" s="10" t="str">
        <f t="shared" ca="1" si="11"/>
        <v>Vigente</v>
      </c>
      <c r="W50" s="12">
        <v>1800</v>
      </c>
      <c r="X50" s="12"/>
      <c r="Y50" s="38" t="s">
        <v>54</v>
      </c>
      <c r="Z50" s="38" t="s">
        <v>1112</v>
      </c>
      <c r="AA50" s="8"/>
      <c r="AB50" s="38"/>
      <c r="AC50" s="10" t="s">
        <v>55</v>
      </c>
      <c r="AD50" s="10">
        <v>45747</v>
      </c>
      <c r="AE50" s="40" t="str">
        <f t="shared" ca="1" si="8"/>
        <v>Vigente</v>
      </c>
      <c r="AF50" s="43">
        <f t="shared" ca="1" si="9"/>
        <v>0</v>
      </c>
      <c r="AG50" s="308" t="s">
        <v>1322</v>
      </c>
      <c r="AH50" s="10"/>
      <c r="AI50" s="10"/>
      <c r="AJ50" s="387"/>
    </row>
    <row r="51" spans="1:36">
      <c r="A51" s="385">
        <v>43</v>
      </c>
      <c r="B51" s="9" t="s">
        <v>1238</v>
      </c>
      <c r="C51" s="9" t="s">
        <v>1239</v>
      </c>
      <c r="D51" s="212" t="s">
        <v>763</v>
      </c>
      <c r="E51" s="33" t="s">
        <v>63</v>
      </c>
      <c r="F51" s="214" t="s">
        <v>49</v>
      </c>
      <c r="G51" s="212">
        <v>43303472</v>
      </c>
      <c r="H51" s="10">
        <v>30712</v>
      </c>
      <c r="I51" s="43">
        <f t="shared" ca="1" si="7"/>
        <v>40</v>
      </c>
      <c r="J51" s="30" t="s">
        <v>50</v>
      </c>
      <c r="K51" s="30" t="s">
        <v>51</v>
      </c>
      <c r="L51" s="11"/>
      <c r="M51" s="11">
        <v>984694542</v>
      </c>
      <c r="N51" s="33" t="s">
        <v>1323</v>
      </c>
      <c r="O51" s="9" t="s">
        <v>1110</v>
      </c>
      <c r="P51" s="9" t="s">
        <v>1111</v>
      </c>
      <c r="Q51" s="9" t="s">
        <v>1112</v>
      </c>
      <c r="R51" s="10">
        <v>45537</v>
      </c>
      <c r="S51" s="10">
        <v>45535</v>
      </c>
      <c r="T51" s="10">
        <f>IF(S51="RH","RH",IF(S51="Pendiente","Pendiente",EDATE(S51,12)))</f>
        <v>45900</v>
      </c>
      <c r="U51" s="40">
        <f t="shared" ca="1" si="10"/>
        <v>299</v>
      </c>
      <c r="V51" s="10" t="str">
        <f t="shared" ca="1" si="11"/>
        <v>Vigente</v>
      </c>
      <c r="W51" s="12">
        <v>1800</v>
      </c>
      <c r="X51" s="12"/>
      <c r="Y51" s="38" t="s">
        <v>54</v>
      </c>
      <c r="Z51" s="38" t="s">
        <v>1112</v>
      </c>
      <c r="AA51" s="8"/>
      <c r="AB51" s="38"/>
      <c r="AC51" s="10" t="s">
        <v>55</v>
      </c>
      <c r="AD51" s="10">
        <v>45747</v>
      </c>
      <c r="AE51" s="40" t="str">
        <f t="shared" ca="1" si="8"/>
        <v>Vigente</v>
      </c>
      <c r="AF51" s="43">
        <f t="shared" ca="1" si="9"/>
        <v>0</v>
      </c>
      <c r="AG51" s="308" t="s">
        <v>1324</v>
      </c>
      <c r="AH51" s="8"/>
      <c r="AI51" s="10"/>
      <c r="AJ51" s="387"/>
    </row>
    <row r="52" spans="1:36">
      <c r="A52" s="385">
        <v>44</v>
      </c>
      <c r="B52" s="224" t="s">
        <v>350</v>
      </c>
      <c r="C52" s="224" t="s">
        <v>351</v>
      </c>
      <c r="D52" s="9" t="s">
        <v>352</v>
      </c>
      <c r="E52" s="33" t="s">
        <v>78</v>
      </c>
      <c r="F52" s="214" t="s">
        <v>79</v>
      </c>
      <c r="G52" s="212">
        <v>45989086</v>
      </c>
      <c r="H52" s="10">
        <v>32479</v>
      </c>
      <c r="I52" s="43">
        <f t="shared" ca="1" si="7"/>
        <v>35</v>
      </c>
      <c r="J52" s="30" t="s">
        <v>50</v>
      </c>
      <c r="K52" s="30" t="s">
        <v>51</v>
      </c>
      <c r="L52" s="11" t="s">
        <v>52</v>
      </c>
      <c r="M52" s="11">
        <v>905431996</v>
      </c>
      <c r="N52" s="33" t="s">
        <v>355</v>
      </c>
      <c r="O52" s="9" t="s">
        <v>137</v>
      </c>
      <c r="P52" s="33" t="s">
        <v>137</v>
      </c>
      <c r="Q52" s="9" t="s">
        <v>137</v>
      </c>
      <c r="R52" s="10">
        <v>45323</v>
      </c>
      <c r="S52" s="10">
        <v>45346</v>
      </c>
      <c r="T52" s="10">
        <f>IF(S52="RH","RH",IF(S52="Pendiente","Pendiente",EDATE(S52,24)))</f>
        <v>46077</v>
      </c>
      <c r="U52" s="40">
        <f t="shared" ca="1" si="10"/>
        <v>476</v>
      </c>
      <c r="V52" s="10" t="str">
        <f t="shared" ca="1" si="11"/>
        <v>Vigente</v>
      </c>
      <c r="W52" s="12">
        <v>1200</v>
      </c>
      <c r="X52" s="12"/>
      <c r="Y52" s="38"/>
      <c r="Z52" s="38"/>
      <c r="AA52" s="10" t="s">
        <v>138</v>
      </c>
      <c r="AB52" s="10" t="s">
        <v>356</v>
      </c>
      <c r="AC52" s="10" t="s">
        <v>55</v>
      </c>
      <c r="AD52" s="10">
        <v>45504</v>
      </c>
      <c r="AE52" s="40" t="str">
        <f t="shared" ca="1" si="8"/>
        <v>Vencido</v>
      </c>
      <c r="AF52" s="43">
        <f t="shared" ca="1" si="9"/>
        <v>0</v>
      </c>
      <c r="AG52" s="32" t="s">
        <v>357</v>
      </c>
      <c r="AH52" s="10">
        <v>45412</v>
      </c>
      <c r="AI52" s="10" t="s">
        <v>205</v>
      </c>
      <c r="AJ52" s="387"/>
    </row>
    <row r="53" spans="1:36">
      <c r="A53" s="385">
        <v>45</v>
      </c>
      <c r="B53" s="9" t="s">
        <v>367</v>
      </c>
      <c r="C53" s="9" t="s">
        <v>368</v>
      </c>
      <c r="D53" s="9" t="s">
        <v>133</v>
      </c>
      <c r="E53" s="33" t="s">
        <v>63</v>
      </c>
      <c r="F53" s="214" t="s">
        <v>49</v>
      </c>
      <c r="G53" s="212">
        <v>43692772</v>
      </c>
      <c r="H53" s="10">
        <v>31557</v>
      </c>
      <c r="I53" s="43">
        <f t="shared" ca="1" si="7"/>
        <v>38</v>
      </c>
      <c r="J53" s="30" t="s">
        <v>50</v>
      </c>
      <c r="K53" s="30" t="s">
        <v>51</v>
      </c>
      <c r="L53" s="11" t="s">
        <v>52</v>
      </c>
      <c r="M53" s="11">
        <v>993998516</v>
      </c>
      <c r="N53" s="33" t="s">
        <v>371</v>
      </c>
      <c r="O53" s="9" t="s">
        <v>97</v>
      </c>
      <c r="P53" s="9" t="s">
        <v>68</v>
      </c>
      <c r="Q53" s="9" t="s">
        <v>68</v>
      </c>
      <c r="R53" s="10">
        <v>45208</v>
      </c>
      <c r="S53" s="10">
        <v>45556</v>
      </c>
      <c r="T53" s="10">
        <f>IF(S53="RH","RH",IF(S53="Pendiente","Pendiente",EDATE(S53,12)))</f>
        <v>45921</v>
      </c>
      <c r="U53" s="40">
        <f t="shared" ca="1" si="10"/>
        <v>320</v>
      </c>
      <c r="V53" s="10" t="str">
        <f t="shared" ca="1" si="11"/>
        <v>Vigente</v>
      </c>
      <c r="W53" s="12">
        <v>1800</v>
      </c>
      <c r="X53" s="12"/>
      <c r="Y53" s="38" t="s">
        <v>54</v>
      </c>
      <c r="Z53" s="38" t="s">
        <v>1284</v>
      </c>
      <c r="AA53" s="10" t="s">
        <v>70</v>
      </c>
      <c r="AB53" s="10" t="s">
        <v>372</v>
      </c>
      <c r="AC53" s="10" t="s">
        <v>55</v>
      </c>
      <c r="AD53" s="10">
        <v>45606</v>
      </c>
      <c r="AE53" s="40" t="str">
        <f t="shared" ca="1" si="8"/>
        <v>Por Vencer</v>
      </c>
      <c r="AF53" s="43">
        <f t="shared" ca="1" si="9"/>
        <v>1</v>
      </c>
      <c r="AG53" s="134" t="s">
        <v>373</v>
      </c>
      <c r="AH53" s="8"/>
      <c r="AI53" s="10"/>
      <c r="AJ53" s="387"/>
    </row>
    <row r="54" spans="1:36">
      <c r="A54" s="385">
        <v>46</v>
      </c>
      <c r="B54" s="9" t="s">
        <v>375</v>
      </c>
      <c r="C54" s="9" t="s">
        <v>376</v>
      </c>
      <c r="D54" s="9" t="s">
        <v>377</v>
      </c>
      <c r="E54" s="33" t="s">
        <v>246</v>
      </c>
      <c r="F54" s="214" t="s">
        <v>246</v>
      </c>
      <c r="G54" s="212">
        <v>71807396</v>
      </c>
      <c r="H54" s="10">
        <v>35443</v>
      </c>
      <c r="I54" s="43">
        <f t="shared" ca="1" si="7"/>
        <v>27</v>
      </c>
      <c r="J54" s="30" t="s">
        <v>50</v>
      </c>
      <c r="K54" s="30" t="s">
        <v>51</v>
      </c>
      <c r="L54" s="11" t="s">
        <v>52</v>
      </c>
      <c r="M54" s="11">
        <v>955287467</v>
      </c>
      <c r="N54" s="33" t="s">
        <v>380</v>
      </c>
      <c r="O54" s="9" t="s">
        <v>157</v>
      </c>
      <c r="P54" s="9" t="s">
        <v>68</v>
      </c>
      <c r="Q54" s="9" t="s">
        <v>68</v>
      </c>
      <c r="R54" s="10">
        <v>44927</v>
      </c>
      <c r="S54" s="10">
        <v>45255</v>
      </c>
      <c r="T54" s="10">
        <f>IF(S54="RH","RH",IF(S54="Pendiente","Pendiente",EDATE(S54,12)))</f>
        <v>45621</v>
      </c>
      <c r="U54" s="40">
        <f t="shared" ca="1" si="10"/>
        <v>20</v>
      </c>
      <c r="V54" s="10" t="str">
        <f t="shared" ca="1" si="11"/>
        <v>Por Vencer</v>
      </c>
      <c r="W54" s="12">
        <v>2500</v>
      </c>
      <c r="X54" s="12"/>
      <c r="Y54" s="38" t="s">
        <v>54</v>
      </c>
      <c r="Z54" s="38" t="s">
        <v>1284</v>
      </c>
      <c r="AA54" s="10" t="s">
        <v>100</v>
      </c>
      <c r="AB54" s="10" t="s">
        <v>381</v>
      </c>
      <c r="AC54" s="10" t="s">
        <v>55</v>
      </c>
      <c r="AD54" s="10">
        <v>45930</v>
      </c>
      <c r="AE54" s="40" t="str">
        <f t="shared" ca="1" si="8"/>
        <v>Vigente</v>
      </c>
      <c r="AF54" s="43">
        <f t="shared" ca="1" si="9"/>
        <v>1</v>
      </c>
      <c r="AG54" s="134" t="s">
        <v>382</v>
      </c>
      <c r="AH54" s="8"/>
      <c r="AI54" s="10"/>
      <c r="AJ54" s="387"/>
    </row>
    <row r="55" spans="1:36">
      <c r="A55" s="385">
        <v>47</v>
      </c>
      <c r="B55" s="9" t="s">
        <v>384</v>
      </c>
      <c r="C55" s="9" t="s">
        <v>1138</v>
      </c>
      <c r="D55" s="9" t="s">
        <v>133</v>
      </c>
      <c r="E55" s="33" t="s">
        <v>63</v>
      </c>
      <c r="F55" s="214" t="s">
        <v>49</v>
      </c>
      <c r="G55" s="212">
        <v>48072457</v>
      </c>
      <c r="H55" s="10">
        <v>34180</v>
      </c>
      <c r="I55" s="43">
        <f t="shared" ca="1" si="7"/>
        <v>31</v>
      </c>
      <c r="J55" s="30" t="s">
        <v>50</v>
      </c>
      <c r="K55" s="30" t="s">
        <v>51</v>
      </c>
      <c r="L55" s="11" t="s">
        <v>52</v>
      </c>
      <c r="M55" s="11">
        <v>977231771</v>
      </c>
      <c r="N55" s="33" t="s">
        <v>387</v>
      </c>
      <c r="O55" s="9" t="s">
        <v>157</v>
      </c>
      <c r="P55" s="9" t="s">
        <v>68</v>
      </c>
      <c r="Q55" s="9" t="s">
        <v>68</v>
      </c>
      <c r="R55" s="10">
        <v>45208</v>
      </c>
      <c r="S55" s="10">
        <v>45570</v>
      </c>
      <c r="T55" s="10">
        <f>IF(S55="RH","RH",IF(S55="Pendiente","Pendiente",EDATE(S55,12)))</f>
        <v>45935</v>
      </c>
      <c r="U55" s="40">
        <f t="shared" ca="1" si="10"/>
        <v>334</v>
      </c>
      <c r="V55" s="10" t="str">
        <f t="shared" ca="1" si="11"/>
        <v>Vigente</v>
      </c>
      <c r="W55" s="12">
        <v>1800</v>
      </c>
      <c r="X55" s="12"/>
      <c r="Y55" s="38" t="s">
        <v>54</v>
      </c>
      <c r="Z55" s="38" t="s">
        <v>1284</v>
      </c>
      <c r="AA55" s="10" t="s">
        <v>70</v>
      </c>
      <c r="AB55" s="10" t="s">
        <v>310</v>
      </c>
      <c r="AC55" s="10" t="s">
        <v>55</v>
      </c>
      <c r="AD55" s="10">
        <v>45818</v>
      </c>
      <c r="AE55" s="40" t="str">
        <f t="shared" ca="1" si="8"/>
        <v>Vigente</v>
      </c>
      <c r="AF55" s="43">
        <f t="shared" ca="1" si="9"/>
        <v>1</v>
      </c>
      <c r="AG55" s="134" t="s">
        <v>388</v>
      </c>
      <c r="AH55" s="8"/>
      <c r="AI55" s="10"/>
      <c r="AJ55" s="387"/>
    </row>
    <row r="56" spans="1:36">
      <c r="A56" s="385">
        <v>48</v>
      </c>
      <c r="B56" s="9" t="s">
        <v>406</v>
      </c>
      <c r="C56" s="9" t="s">
        <v>407</v>
      </c>
      <c r="D56" s="9" t="s">
        <v>408</v>
      </c>
      <c r="E56" s="33" t="s">
        <v>78</v>
      </c>
      <c r="F56" s="214" t="s">
        <v>79</v>
      </c>
      <c r="G56" s="212">
        <v>71903081</v>
      </c>
      <c r="H56" s="10">
        <v>35490</v>
      </c>
      <c r="I56" s="43">
        <f t="shared" ca="1" si="7"/>
        <v>27</v>
      </c>
      <c r="J56" s="30" t="s">
        <v>174</v>
      </c>
      <c r="K56" s="30" t="s">
        <v>51</v>
      </c>
      <c r="L56" s="11" t="s">
        <v>127</v>
      </c>
      <c r="M56" s="11">
        <v>991864253</v>
      </c>
      <c r="N56" s="33" t="s">
        <v>411</v>
      </c>
      <c r="O56" s="9" t="s">
        <v>137</v>
      </c>
      <c r="P56" s="9" t="s">
        <v>137</v>
      </c>
      <c r="Q56" s="9" t="s">
        <v>137</v>
      </c>
      <c r="R56" s="10">
        <v>44986</v>
      </c>
      <c r="S56" s="10">
        <v>44996</v>
      </c>
      <c r="T56" s="10">
        <f>IF(S56="RH","RH",IF(S56="Pendiente","Pendiente",EDATE(S56,24)))</f>
        <v>45727</v>
      </c>
      <c r="U56" s="40">
        <f t="shared" ca="1" si="10"/>
        <v>126</v>
      </c>
      <c r="V56" s="10" t="str">
        <f t="shared" ca="1" si="11"/>
        <v>Vigente</v>
      </c>
      <c r="W56" s="12">
        <v>1400</v>
      </c>
      <c r="X56" s="12"/>
      <c r="Y56" s="38" t="s">
        <v>54</v>
      </c>
      <c r="Z56" s="38" t="s">
        <v>1285</v>
      </c>
      <c r="AA56" s="8" t="s">
        <v>266</v>
      </c>
      <c r="AB56" s="10" t="s">
        <v>158</v>
      </c>
      <c r="AC56" s="10" t="s">
        <v>55</v>
      </c>
      <c r="AD56" s="10">
        <v>45658</v>
      </c>
      <c r="AE56" s="40" t="str">
        <f t="shared" ca="1" si="8"/>
        <v>Vigente</v>
      </c>
      <c r="AF56" s="43">
        <f t="shared" ca="1" si="9"/>
        <v>1</v>
      </c>
      <c r="AG56" s="134" t="s">
        <v>412</v>
      </c>
      <c r="AH56" s="8"/>
      <c r="AI56" s="10"/>
      <c r="AJ56" s="387"/>
    </row>
    <row r="57" spans="1:36" ht="15.75" customHeight="1">
      <c r="A57" s="385">
        <v>49</v>
      </c>
      <c r="B57" s="224" t="s">
        <v>390</v>
      </c>
      <c r="C57" s="224" t="s">
        <v>391</v>
      </c>
      <c r="D57" s="9" t="s">
        <v>163</v>
      </c>
      <c r="E57" s="33" t="s">
        <v>63</v>
      </c>
      <c r="F57" s="214" t="s">
        <v>49</v>
      </c>
      <c r="G57" s="212">
        <v>45883403</v>
      </c>
      <c r="H57" s="10">
        <v>32234</v>
      </c>
      <c r="I57" s="43">
        <f t="shared" ca="1" si="7"/>
        <v>36</v>
      </c>
      <c r="J57" s="30" t="s">
        <v>50</v>
      </c>
      <c r="K57" s="30" t="s">
        <v>51</v>
      </c>
      <c r="L57" s="11" t="s">
        <v>127</v>
      </c>
      <c r="M57" s="11">
        <v>994111999</v>
      </c>
      <c r="N57" s="33" t="s">
        <v>394</v>
      </c>
      <c r="O57" s="9" t="s">
        <v>395</v>
      </c>
      <c r="P57" s="33" t="s">
        <v>68</v>
      </c>
      <c r="Q57" s="9" t="s">
        <v>68</v>
      </c>
      <c r="R57" s="10">
        <v>45352</v>
      </c>
      <c r="S57" s="10">
        <v>45328</v>
      </c>
      <c r="T57" s="10">
        <f>IF(S57="RH","RH",IF(S57="Pendiente","Pendiente",EDATE(S57,12)))</f>
        <v>45694</v>
      </c>
      <c r="U57" s="40">
        <f t="shared" ca="1" si="10"/>
        <v>93</v>
      </c>
      <c r="V57" s="10" t="str">
        <f t="shared" ca="1" si="11"/>
        <v>Vigente</v>
      </c>
      <c r="W57" s="12">
        <v>1600</v>
      </c>
      <c r="X57" s="12"/>
      <c r="Y57" s="38"/>
      <c r="Z57" s="38"/>
      <c r="AA57" s="10" t="s">
        <v>284</v>
      </c>
      <c r="AB57" s="10"/>
      <c r="AC57" s="10" t="s">
        <v>55</v>
      </c>
      <c r="AD57" s="10">
        <v>45717</v>
      </c>
      <c r="AE57" s="40" t="str">
        <f t="shared" ca="1" si="8"/>
        <v>Vigente</v>
      </c>
      <c r="AF57" s="43">
        <f t="shared" ca="1" si="9"/>
        <v>0</v>
      </c>
      <c r="AG57" s="32" t="s">
        <v>396</v>
      </c>
      <c r="AH57" s="10">
        <v>45386</v>
      </c>
      <c r="AI57" s="10" t="s">
        <v>205</v>
      </c>
      <c r="AJ57" s="387"/>
    </row>
    <row r="58" spans="1:36">
      <c r="A58" s="385">
        <v>50</v>
      </c>
      <c r="B58" s="224" t="s">
        <v>398</v>
      </c>
      <c r="C58" s="224" t="s">
        <v>399</v>
      </c>
      <c r="D58" s="9" t="s">
        <v>325</v>
      </c>
      <c r="E58" s="33" t="s">
        <v>63</v>
      </c>
      <c r="F58" s="214" t="s">
        <v>49</v>
      </c>
      <c r="G58" s="212">
        <v>45983856</v>
      </c>
      <c r="H58" s="10">
        <v>32675</v>
      </c>
      <c r="I58" s="43">
        <f t="shared" ca="1" si="7"/>
        <v>35</v>
      </c>
      <c r="J58" s="30" t="s">
        <v>50</v>
      </c>
      <c r="K58" s="30" t="s">
        <v>51</v>
      </c>
      <c r="L58" s="11" t="s">
        <v>52</v>
      </c>
      <c r="M58" s="11">
        <v>955042893</v>
      </c>
      <c r="N58" s="33" t="s">
        <v>401</v>
      </c>
      <c r="O58" s="9" t="s">
        <v>402</v>
      </c>
      <c r="P58" s="9" t="s">
        <v>68</v>
      </c>
      <c r="Q58" s="9" t="s">
        <v>68</v>
      </c>
      <c r="R58" s="10">
        <v>45301</v>
      </c>
      <c r="S58" s="10">
        <v>45301</v>
      </c>
      <c r="T58" s="10">
        <f>IF(S58="RH","RH",IF(S58="Pendiente","Pendiente",EDATE(S58,12)))</f>
        <v>45667</v>
      </c>
      <c r="U58" s="40">
        <f t="shared" ca="1" si="10"/>
        <v>66</v>
      </c>
      <c r="V58" s="10" t="str">
        <f t="shared" ca="1" si="11"/>
        <v>Vigente</v>
      </c>
      <c r="W58" s="38">
        <v>2000</v>
      </c>
      <c r="X58" s="38"/>
      <c r="Y58" s="38"/>
      <c r="Z58" s="38"/>
      <c r="AA58" s="10" t="s">
        <v>100</v>
      </c>
      <c r="AB58" s="10" t="s">
        <v>403</v>
      </c>
      <c r="AC58" s="10" t="s">
        <v>55</v>
      </c>
      <c r="AD58" s="10">
        <v>45443</v>
      </c>
      <c r="AE58" s="40" t="str">
        <f t="shared" ca="1" si="8"/>
        <v>Vencido</v>
      </c>
      <c r="AF58" s="43">
        <f t="shared" ca="1" si="9"/>
        <v>0</v>
      </c>
      <c r="AG58" s="32" t="s">
        <v>404</v>
      </c>
      <c r="AH58" s="10">
        <v>45443</v>
      </c>
      <c r="AI58" s="10" t="s">
        <v>205</v>
      </c>
      <c r="AJ58" s="387"/>
    </row>
    <row r="59" spans="1:36">
      <c r="A59" s="385">
        <v>51</v>
      </c>
      <c r="B59" s="9" t="s">
        <v>424</v>
      </c>
      <c r="C59" s="9" t="s">
        <v>425</v>
      </c>
      <c r="D59" s="9" t="s">
        <v>325</v>
      </c>
      <c r="E59" s="33" t="s">
        <v>63</v>
      </c>
      <c r="F59" s="214" t="s">
        <v>49</v>
      </c>
      <c r="G59" s="212">
        <v>70140909</v>
      </c>
      <c r="H59" s="10">
        <v>33302</v>
      </c>
      <c r="I59" s="43">
        <f t="shared" ca="1" si="7"/>
        <v>33</v>
      </c>
      <c r="J59" s="30" t="s">
        <v>50</v>
      </c>
      <c r="K59" s="30" t="s">
        <v>51</v>
      </c>
      <c r="L59" s="11" t="s">
        <v>52</v>
      </c>
      <c r="M59" s="11">
        <v>970807011</v>
      </c>
      <c r="N59" s="33" t="s">
        <v>427</v>
      </c>
      <c r="O59" s="9" t="s">
        <v>68</v>
      </c>
      <c r="P59" s="9" t="s">
        <v>68</v>
      </c>
      <c r="Q59" s="9" t="s">
        <v>68</v>
      </c>
      <c r="R59" s="10">
        <v>44743</v>
      </c>
      <c r="S59" s="10">
        <v>45523</v>
      </c>
      <c r="T59" s="10">
        <f>IF(S59="RH","RH",IF(S59="Pendiente","Pendiente",EDATE(S59,12)))</f>
        <v>45888</v>
      </c>
      <c r="U59" s="40">
        <f t="shared" ca="1" si="10"/>
        <v>287</v>
      </c>
      <c r="V59" s="10" t="str">
        <f t="shared" ca="1" si="11"/>
        <v>Vigente</v>
      </c>
      <c r="W59" s="38">
        <v>2300</v>
      </c>
      <c r="X59" s="38"/>
      <c r="Y59" s="38" t="s">
        <v>54</v>
      </c>
      <c r="Z59" s="38" t="s">
        <v>1284</v>
      </c>
      <c r="AA59" s="10" t="s">
        <v>100</v>
      </c>
      <c r="AB59" s="10" t="s">
        <v>216</v>
      </c>
      <c r="AC59" s="10" t="s">
        <v>55</v>
      </c>
      <c r="AD59" s="10">
        <v>45839</v>
      </c>
      <c r="AE59" s="40" t="str">
        <f t="shared" ca="1" si="8"/>
        <v>Vigente</v>
      </c>
      <c r="AF59" s="43">
        <f t="shared" ca="1" si="9"/>
        <v>2</v>
      </c>
      <c r="AG59" s="134" t="s">
        <v>428</v>
      </c>
      <c r="AH59" s="8"/>
      <c r="AI59" s="10"/>
      <c r="AJ59" s="387"/>
    </row>
    <row r="60" spans="1:36">
      <c r="A60" s="385">
        <v>52</v>
      </c>
      <c r="B60" s="224" t="s">
        <v>414</v>
      </c>
      <c r="C60" s="224" t="s">
        <v>415</v>
      </c>
      <c r="D60" s="9" t="s">
        <v>416</v>
      </c>
      <c r="E60" s="33" t="s">
        <v>235</v>
      </c>
      <c r="F60" s="214" t="s">
        <v>235</v>
      </c>
      <c r="G60" s="212">
        <v>1685318</v>
      </c>
      <c r="H60" s="10">
        <v>30366</v>
      </c>
      <c r="I60" s="43">
        <f t="shared" ca="1" si="7"/>
        <v>41</v>
      </c>
      <c r="J60" s="11" t="s">
        <v>50</v>
      </c>
      <c r="K60" s="11" t="s">
        <v>51</v>
      </c>
      <c r="L60" s="11" t="s">
        <v>52</v>
      </c>
      <c r="M60" s="8">
        <v>970933292</v>
      </c>
      <c r="N60" s="33" t="s">
        <v>418</v>
      </c>
      <c r="O60" s="33" t="s">
        <v>419</v>
      </c>
      <c r="P60" s="33" t="s">
        <v>68</v>
      </c>
      <c r="Q60" s="37" t="s">
        <v>68</v>
      </c>
      <c r="R60" s="10">
        <v>44531</v>
      </c>
      <c r="S60" s="8">
        <v>44995</v>
      </c>
      <c r="T60" s="10">
        <f>IF(S60="RH","RH",IF(S60="Pendiente","Pendiente",EDATE(S60,24)))</f>
        <v>45726</v>
      </c>
      <c r="U60" s="11">
        <f t="shared" ca="1" si="10"/>
        <v>125</v>
      </c>
      <c r="V60" s="10" t="str">
        <f t="shared" ca="1" si="11"/>
        <v>Vigente</v>
      </c>
      <c r="W60" s="38">
        <v>1800</v>
      </c>
      <c r="X60" s="38"/>
      <c r="Y60" s="38"/>
      <c r="Z60" s="38"/>
      <c r="AA60" s="11" t="s">
        <v>420</v>
      </c>
      <c r="AB60" s="11" t="s">
        <v>421</v>
      </c>
      <c r="AC60" s="33" t="s">
        <v>55</v>
      </c>
      <c r="AD60" s="10">
        <v>45443</v>
      </c>
      <c r="AE60" s="40" t="str">
        <f t="shared" ca="1" si="8"/>
        <v>Vencido</v>
      </c>
      <c r="AF60" s="43">
        <f t="shared" ca="1" si="9"/>
        <v>2</v>
      </c>
      <c r="AG60" s="8" t="s">
        <v>422</v>
      </c>
      <c r="AH60" s="10">
        <v>45433</v>
      </c>
      <c r="AI60" s="10" t="s">
        <v>205</v>
      </c>
      <c r="AJ60" s="387"/>
    </row>
    <row r="61" spans="1:36">
      <c r="A61" s="385">
        <v>53</v>
      </c>
      <c r="B61" s="9" t="s">
        <v>1325</v>
      </c>
      <c r="C61" s="9" t="s">
        <v>1326</v>
      </c>
      <c r="D61" s="9" t="s">
        <v>325</v>
      </c>
      <c r="E61" s="33" t="s">
        <v>63</v>
      </c>
      <c r="F61" s="33" t="s">
        <v>49</v>
      </c>
      <c r="G61" s="212">
        <v>71894231</v>
      </c>
      <c r="H61" s="10">
        <v>34961</v>
      </c>
      <c r="I61" s="43">
        <f t="shared" ca="1" si="7"/>
        <v>29</v>
      </c>
      <c r="J61" s="10" t="s">
        <v>50</v>
      </c>
      <c r="K61" s="10" t="s">
        <v>51</v>
      </c>
      <c r="L61" s="10" t="s">
        <v>52</v>
      </c>
      <c r="M61" s="11">
        <v>935510529</v>
      </c>
      <c r="N61" s="237" t="s">
        <v>1327</v>
      </c>
      <c r="O61" s="237" t="s">
        <v>1170</v>
      </c>
      <c r="P61" s="237" t="s">
        <v>68</v>
      </c>
      <c r="Q61" s="237" t="s">
        <v>68</v>
      </c>
      <c r="R61" s="10">
        <v>45566</v>
      </c>
      <c r="S61" s="10">
        <v>45563</v>
      </c>
      <c r="T61" s="10">
        <f>IF(S61="RH","RH",IF(S61="Pendiente","Pendiente",EDATE(S61,12)))</f>
        <v>45928</v>
      </c>
      <c r="U61" s="40">
        <f t="shared" ca="1" si="10"/>
        <v>327</v>
      </c>
      <c r="V61" s="10" t="str">
        <f t="shared" ca="1" si="11"/>
        <v>Vigente</v>
      </c>
      <c r="W61" s="12">
        <v>2200</v>
      </c>
      <c r="X61" s="12">
        <v>200</v>
      </c>
      <c r="Y61" s="38" t="s">
        <v>54</v>
      </c>
      <c r="Z61" s="38" t="s">
        <v>1285</v>
      </c>
      <c r="AA61" s="8" t="s">
        <v>100</v>
      </c>
      <c r="AB61" s="38" t="s">
        <v>330</v>
      </c>
      <c r="AC61" s="10" t="s">
        <v>55</v>
      </c>
      <c r="AD61" s="10">
        <v>45807</v>
      </c>
      <c r="AE61" s="262" t="str">
        <f t="shared" ca="1" si="8"/>
        <v>Vigente</v>
      </c>
      <c r="AF61" s="43">
        <f t="shared" ca="1" si="9"/>
        <v>0</v>
      </c>
      <c r="AG61" s="135" t="s">
        <v>1328</v>
      </c>
      <c r="AH61" s="8"/>
      <c r="AI61" s="10"/>
      <c r="AJ61" s="387"/>
    </row>
    <row r="62" spans="1:36">
      <c r="A62" s="385">
        <v>54</v>
      </c>
      <c r="B62" s="9" t="s">
        <v>1329</v>
      </c>
      <c r="C62" s="9" t="s">
        <v>1231</v>
      </c>
      <c r="D62" s="212" t="s">
        <v>763</v>
      </c>
      <c r="E62" s="33" t="s">
        <v>63</v>
      </c>
      <c r="F62" s="214" t="s">
        <v>49</v>
      </c>
      <c r="G62" s="212">
        <v>74158219</v>
      </c>
      <c r="H62" s="10">
        <v>34566</v>
      </c>
      <c r="I62" s="43">
        <f t="shared" ca="1" si="7"/>
        <v>30</v>
      </c>
      <c r="J62" s="30" t="s">
        <v>50</v>
      </c>
      <c r="K62" s="30" t="s">
        <v>51</v>
      </c>
      <c r="L62" s="11"/>
      <c r="M62" s="11">
        <v>940274760</v>
      </c>
      <c r="N62" s="33" t="s">
        <v>1330</v>
      </c>
      <c r="O62" s="9" t="s">
        <v>1308</v>
      </c>
      <c r="P62" s="9" t="s">
        <v>1112</v>
      </c>
      <c r="Q62" s="9" t="s">
        <v>1112</v>
      </c>
      <c r="R62" s="10">
        <v>45537</v>
      </c>
      <c r="S62" s="10">
        <v>45535</v>
      </c>
      <c r="T62" s="10">
        <f>IF(S62="RH","RH",IF(S62="Pendiente","Pendiente",EDATE(S62,12)))</f>
        <v>45900</v>
      </c>
      <c r="U62" s="40">
        <f t="shared" ca="1" si="10"/>
        <v>299</v>
      </c>
      <c r="V62" s="10" t="str">
        <f t="shared" ca="1" si="11"/>
        <v>Vigente</v>
      </c>
      <c r="W62" s="12">
        <v>1800</v>
      </c>
      <c r="X62" s="12"/>
      <c r="Y62" s="38" t="s">
        <v>54</v>
      </c>
      <c r="Z62" s="38" t="s">
        <v>1112</v>
      </c>
      <c r="AA62" s="8"/>
      <c r="AB62" s="38"/>
      <c r="AC62" s="10" t="s">
        <v>55</v>
      </c>
      <c r="AD62" s="10">
        <v>45747</v>
      </c>
      <c r="AE62" s="40" t="str">
        <f t="shared" ca="1" si="8"/>
        <v>Vigente</v>
      </c>
      <c r="AF62" s="43">
        <f t="shared" ca="1" si="9"/>
        <v>0</v>
      </c>
      <c r="AG62" s="308" t="s">
        <v>1331</v>
      </c>
      <c r="AH62" s="8"/>
      <c r="AI62" s="10"/>
      <c r="AJ62" s="387"/>
    </row>
    <row r="63" spans="1:36">
      <c r="A63" s="385">
        <v>55</v>
      </c>
      <c r="B63" s="9" t="s">
        <v>1423</v>
      </c>
      <c r="C63" s="9" t="s">
        <v>1424</v>
      </c>
      <c r="D63" s="9" t="s">
        <v>1425</v>
      </c>
      <c r="E63" s="33" t="s">
        <v>63</v>
      </c>
      <c r="F63" s="33" t="s">
        <v>49</v>
      </c>
      <c r="G63" s="212">
        <v>45911292</v>
      </c>
      <c r="H63" s="10">
        <v>31882</v>
      </c>
      <c r="I63" s="43">
        <f t="shared" ca="1" si="7"/>
        <v>37</v>
      </c>
      <c r="J63" s="30" t="s">
        <v>50</v>
      </c>
      <c r="K63" s="30" t="s">
        <v>51</v>
      </c>
      <c r="L63" s="11" t="s">
        <v>127</v>
      </c>
      <c r="M63" s="11">
        <v>945886921</v>
      </c>
      <c r="N63" s="33" t="s">
        <v>1426</v>
      </c>
      <c r="O63" s="10"/>
      <c r="P63" s="237" t="s">
        <v>1112</v>
      </c>
      <c r="Q63" s="237" t="s">
        <v>1112</v>
      </c>
      <c r="R63" s="10">
        <v>45569</v>
      </c>
      <c r="S63" s="10">
        <v>45567</v>
      </c>
      <c r="T63" s="10">
        <f>IF(S63="RH","RH",IF(S63="Pendiente","Pendiente",EDATE(S63,12)))</f>
        <v>45932</v>
      </c>
      <c r="U63" s="40">
        <f t="shared" ca="1" si="10"/>
        <v>331</v>
      </c>
      <c r="V63" s="10" t="str">
        <f t="shared" ca="1" si="11"/>
        <v>Vigente</v>
      </c>
      <c r="W63" s="12">
        <v>1500</v>
      </c>
      <c r="X63" s="10"/>
      <c r="Y63" s="38" t="s">
        <v>54</v>
      </c>
      <c r="Z63" s="10" t="s">
        <v>1112</v>
      </c>
      <c r="AA63" s="10"/>
      <c r="AB63" s="10"/>
      <c r="AC63" s="10" t="s">
        <v>55</v>
      </c>
      <c r="AD63" s="10">
        <v>45777</v>
      </c>
      <c r="AE63" s="40" t="str">
        <f t="shared" ca="1" si="8"/>
        <v>Vigente</v>
      </c>
      <c r="AF63" s="43">
        <f t="shared" ca="1" si="9"/>
        <v>0</v>
      </c>
      <c r="AG63" s="308" t="s">
        <v>2122</v>
      </c>
      <c r="AH63" s="10"/>
      <c r="AI63" s="10"/>
      <c r="AJ63" s="387"/>
    </row>
    <row r="64" spans="1:36">
      <c r="A64" s="385">
        <v>56</v>
      </c>
      <c r="B64" s="9" t="s">
        <v>430</v>
      </c>
      <c r="C64" s="9" t="s">
        <v>431</v>
      </c>
      <c r="D64" s="9" t="s">
        <v>416</v>
      </c>
      <c r="E64" s="33" t="s">
        <v>235</v>
      </c>
      <c r="F64" s="214" t="s">
        <v>235</v>
      </c>
      <c r="G64" s="212">
        <v>73370999</v>
      </c>
      <c r="H64" s="10">
        <v>36239</v>
      </c>
      <c r="I64" s="43">
        <f t="shared" ca="1" si="7"/>
        <v>25</v>
      </c>
      <c r="J64" s="30" t="s">
        <v>174</v>
      </c>
      <c r="K64" s="30" t="s">
        <v>51</v>
      </c>
      <c r="L64" s="11" t="s">
        <v>52</v>
      </c>
      <c r="M64" s="11">
        <v>978219836</v>
      </c>
      <c r="N64" s="33" t="s">
        <v>434</v>
      </c>
      <c r="O64" s="9" t="s">
        <v>84</v>
      </c>
      <c r="P64" s="9" t="s">
        <v>68</v>
      </c>
      <c r="Q64" s="9" t="s">
        <v>68</v>
      </c>
      <c r="R64" s="10">
        <v>45232</v>
      </c>
      <c r="S64" s="10">
        <v>45199</v>
      </c>
      <c r="T64" s="10">
        <f>IF(S64="RH","RH",IF(S64="Pendiente","Pendiente",EDATE(S64,24)))</f>
        <v>45930</v>
      </c>
      <c r="U64" s="40">
        <f t="shared" ca="1" si="10"/>
        <v>329</v>
      </c>
      <c r="V64" s="10" t="str">
        <f t="shared" ca="1" si="11"/>
        <v>Vigente</v>
      </c>
      <c r="W64" s="38">
        <v>1700</v>
      </c>
      <c r="X64" s="38"/>
      <c r="Y64" s="38" t="s">
        <v>54</v>
      </c>
      <c r="Z64" s="38" t="s">
        <v>1285</v>
      </c>
      <c r="AA64" s="10" t="s">
        <v>435</v>
      </c>
      <c r="AB64" s="10" t="s">
        <v>178</v>
      </c>
      <c r="AC64" s="10" t="s">
        <v>55</v>
      </c>
      <c r="AD64" s="10">
        <v>45819</v>
      </c>
      <c r="AE64" s="40" t="str">
        <f t="shared" ca="1" si="8"/>
        <v>Vigente</v>
      </c>
      <c r="AF64" s="43">
        <f t="shared" ca="1" si="9"/>
        <v>1</v>
      </c>
      <c r="AG64" s="164" t="s">
        <v>422</v>
      </c>
      <c r="AH64" s="8"/>
      <c r="AI64" s="10"/>
      <c r="AJ64" s="387"/>
    </row>
    <row r="65" spans="1:86">
      <c r="A65" s="385">
        <v>57</v>
      </c>
      <c r="B65" s="9" t="s">
        <v>1059</v>
      </c>
      <c r="C65" s="9" t="s">
        <v>1060</v>
      </c>
      <c r="D65" s="33" t="s">
        <v>1061</v>
      </c>
      <c r="E65" s="33" t="s">
        <v>63</v>
      </c>
      <c r="F65" s="214" t="s">
        <v>49</v>
      </c>
      <c r="G65" s="212">
        <v>75677856</v>
      </c>
      <c r="H65" s="10">
        <v>34788</v>
      </c>
      <c r="I65" s="43">
        <f t="shared" ca="1" si="7"/>
        <v>29</v>
      </c>
      <c r="J65" s="30" t="s">
        <v>50</v>
      </c>
      <c r="K65" s="30" t="s">
        <v>51</v>
      </c>
      <c r="L65" s="8" t="s">
        <v>52</v>
      </c>
      <c r="M65" s="11">
        <v>970854171</v>
      </c>
      <c r="N65" s="33" t="s">
        <v>1139</v>
      </c>
      <c r="O65" s="37" t="s">
        <v>68</v>
      </c>
      <c r="P65" s="9" t="s">
        <v>68</v>
      </c>
      <c r="Q65" s="9" t="s">
        <v>68</v>
      </c>
      <c r="R65" s="10">
        <v>45457</v>
      </c>
      <c r="S65" s="10">
        <v>45542</v>
      </c>
      <c r="T65" s="10">
        <f>IF(S65="RH","RH",IF(S65="Pendiente","Pendiente",EDATE(S65,12)))</f>
        <v>45907</v>
      </c>
      <c r="U65" s="40">
        <f t="shared" ca="1" si="10"/>
        <v>306</v>
      </c>
      <c r="V65" s="10" t="str">
        <f t="shared" ca="1" si="11"/>
        <v>Vigente</v>
      </c>
      <c r="W65" s="12">
        <v>2200</v>
      </c>
      <c r="X65" s="12"/>
      <c r="Y65" s="38" t="s">
        <v>54</v>
      </c>
      <c r="Z65" s="38" t="s">
        <v>1284</v>
      </c>
      <c r="AA65" s="10" t="s">
        <v>337</v>
      </c>
      <c r="AB65" s="8"/>
      <c r="AC65" s="10" t="s">
        <v>55</v>
      </c>
      <c r="AD65" s="10">
        <v>45640</v>
      </c>
      <c r="AE65" s="40" t="str">
        <f t="shared" ca="1" si="8"/>
        <v>Vigente</v>
      </c>
      <c r="AF65" s="43">
        <f t="shared" ca="1" si="9"/>
        <v>0</v>
      </c>
      <c r="AG65" s="134" t="s">
        <v>1141</v>
      </c>
      <c r="AH65" s="8"/>
      <c r="AI65" s="10"/>
      <c r="AJ65" s="387"/>
    </row>
    <row r="66" spans="1:86">
      <c r="A66" s="385">
        <v>58</v>
      </c>
      <c r="B66" s="9" t="s">
        <v>437</v>
      </c>
      <c r="C66" s="9" t="s">
        <v>438</v>
      </c>
      <c r="D66" s="9" t="s">
        <v>163</v>
      </c>
      <c r="E66" s="9" t="s">
        <v>63</v>
      </c>
      <c r="F66" s="214" t="s">
        <v>49</v>
      </c>
      <c r="G66" s="212">
        <v>48285041</v>
      </c>
      <c r="H66" s="10">
        <v>34045</v>
      </c>
      <c r="I66" s="43">
        <f t="shared" ca="1" si="7"/>
        <v>31</v>
      </c>
      <c r="J66" s="30" t="s">
        <v>50</v>
      </c>
      <c r="K66" s="30" t="s">
        <v>51</v>
      </c>
      <c r="L66" s="11" t="s">
        <v>52</v>
      </c>
      <c r="M66" s="11">
        <v>992990426</v>
      </c>
      <c r="N66" s="33" t="s">
        <v>441</v>
      </c>
      <c r="O66" s="9" t="s">
        <v>137</v>
      </c>
      <c r="P66" s="9" t="s">
        <v>137</v>
      </c>
      <c r="Q66" s="9" t="s">
        <v>137</v>
      </c>
      <c r="R66" s="10">
        <v>45341</v>
      </c>
      <c r="S66" s="10">
        <v>45329</v>
      </c>
      <c r="T66" s="10">
        <f>IF(S66="RH","RH",IF(S66="Pendiente","Pendiente",EDATE(S66,12)))</f>
        <v>45695</v>
      </c>
      <c r="U66" s="40">
        <f t="shared" ca="1" si="10"/>
        <v>94</v>
      </c>
      <c r="V66" s="10" t="str">
        <f t="shared" ca="1" si="11"/>
        <v>Vigente</v>
      </c>
      <c r="W66" s="12">
        <v>1500</v>
      </c>
      <c r="X66" s="12"/>
      <c r="Y66" s="38" t="s">
        <v>54</v>
      </c>
      <c r="Z66" s="38" t="s">
        <v>1284</v>
      </c>
      <c r="AA66" s="10" t="s">
        <v>284</v>
      </c>
      <c r="AB66" s="10"/>
      <c r="AC66" s="10" t="s">
        <v>55</v>
      </c>
      <c r="AD66" s="10">
        <v>45615</v>
      </c>
      <c r="AE66" s="40" t="str">
        <f t="shared" ca="1" si="8"/>
        <v>Por Vencer</v>
      </c>
      <c r="AF66" s="43">
        <f t="shared" ca="1" si="9"/>
        <v>0</v>
      </c>
      <c r="AG66" s="134" t="s">
        <v>442</v>
      </c>
      <c r="AH66" s="8"/>
      <c r="AI66" s="10"/>
      <c r="AJ66" s="387"/>
    </row>
    <row r="67" spans="1:86">
      <c r="A67" s="385">
        <v>59</v>
      </c>
      <c r="B67" s="327" t="s">
        <v>1420</v>
      </c>
      <c r="C67" s="327" t="s">
        <v>1421</v>
      </c>
      <c r="D67" s="9" t="s">
        <v>547</v>
      </c>
      <c r="E67" s="33" t="s">
        <v>235</v>
      </c>
      <c r="F67" s="214" t="s">
        <v>235</v>
      </c>
      <c r="G67" s="212">
        <v>47157669</v>
      </c>
      <c r="H67" s="10">
        <v>33335</v>
      </c>
      <c r="I67" s="43">
        <f t="shared" ca="1" si="7"/>
        <v>33</v>
      </c>
      <c r="J67" s="10" t="s">
        <v>50</v>
      </c>
      <c r="K67" s="30" t="s">
        <v>165</v>
      </c>
      <c r="L67" s="10" t="s">
        <v>52</v>
      </c>
      <c r="M67" s="10"/>
      <c r="N67" s="237" t="s">
        <v>1422</v>
      </c>
      <c r="O67" s="237" t="s">
        <v>137</v>
      </c>
      <c r="P67" s="237" t="s">
        <v>137</v>
      </c>
      <c r="Q67" s="237" t="s">
        <v>137</v>
      </c>
      <c r="R67" s="10">
        <v>45583</v>
      </c>
      <c r="S67" s="10" t="s">
        <v>550</v>
      </c>
      <c r="T67" s="10" t="str">
        <f>IF(S67="RH","RH",IF(S67="Pendiente","Pendiente",EDATE(S67,24)))</f>
        <v>RH</v>
      </c>
      <c r="U67" s="40" t="str">
        <f t="shared" ca="1" si="10"/>
        <v>RH</v>
      </c>
      <c r="V67" s="10" t="str">
        <f t="shared" ca="1" si="11"/>
        <v>RH</v>
      </c>
      <c r="W67" s="12">
        <v>1500</v>
      </c>
      <c r="X67" s="10"/>
      <c r="Y67" s="38" t="s">
        <v>54</v>
      </c>
      <c r="Z67" s="38" t="s">
        <v>1285</v>
      </c>
      <c r="AA67" s="10"/>
      <c r="AB67" s="10"/>
      <c r="AC67" s="10" t="s">
        <v>550</v>
      </c>
      <c r="AD67" s="10">
        <v>45675</v>
      </c>
      <c r="AE67" s="262" t="str">
        <f t="shared" ca="1" si="8"/>
        <v>Vigente</v>
      </c>
      <c r="AF67" s="43">
        <f t="shared" ca="1" si="9"/>
        <v>0</v>
      </c>
      <c r="AG67" s="308" t="s">
        <v>2112</v>
      </c>
      <c r="AH67" s="8"/>
      <c r="AI67" s="10"/>
      <c r="AJ67" s="387"/>
    </row>
    <row r="68" spans="1:86">
      <c r="A68" s="385">
        <v>60</v>
      </c>
      <c r="B68" s="9" t="s">
        <v>454</v>
      </c>
      <c r="C68" s="9" t="s">
        <v>455</v>
      </c>
      <c r="D68" s="9" t="s">
        <v>62</v>
      </c>
      <c r="E68" s="33" t="s">
        <v>63</v>
      </c>
      <c r="F68" s="214" t="s">
        <v>49</v>
      </c>
      <c r="G68" s="212">
        <v>48058039</v>
      </c>
      <c r="H68" s="10">
        <v>33986</v>
      </c>
      <c r="I68" s="43">
        <f t="shared" ca="1" si="7"/>
        <v>31</v>
      </c>
      <c r="J68" s="30" t="s">
        <v>50</v>
      </c>
      <c r="K68" s="30" t="s">
        <v>51</v>
      </c>
      <c r="L68" s="11" t="s">
        <v>52</v>
      </c>
      <c r="M68" s="11">
        <v>921696606</v>
      </c>
      <c r="N68" s="33" t="s">
        <v>458</v>
      </c>
      <c r="O68" s="9" t="s">
        <v>459</v>
      </c>
      <c r="P68" s="9" t="s">
        <v>68</v>
      </c>
      <c r="Q68" s="9" t="s">
        <v>68</v>
      </c>
      <c r="R68" s="10">
        <v>45208</v>
      </c>
      <c r="S68" s="10">
        <v>45556</v>
      </c>
      <c r="T68" s="10">
        <f>IF(S68="RH","RH",IF(S68="Pendiente","Pendiente",EDATE(S68,12)))</f>
        <v>45921</v>
      </c>
      <c r="U68" s="40">
        <f t="shared" ca="1" si="10"/>
        <v>320</v>
      </c>
      <c r="V68" s="10" t="str">
        <f t="shared" ca="1" si="11"/>
        <v>Vigente</v>
      </c>
      <c r="W68" s="38">
        <v>1600</v>
      </c>
      <c r="X68" s="38"/>
      <c r="Y68" s="38" t="s">
        <v>54</v>
      </c>
      <c r="Z68" s="38" t="s">
        <v>1284</v>
      </c>
      <c r="AA68" s="10" t="s">
        <v>138</v>
      </c>
      <c r="AB68" s="10" t="s">
        <v>372</v>
      </c>
      <c r="AC68" s="10" t="s">
        <v>55</v>
      </c>
      <c r="AD68" s="10">
        <v>45790</v>
      </c>
      <c r="AE68" s="40" t="str">
        <f t="shared" ca="1" si="8"/>
        <v>Vigente</v>
      </c>
      <c r="AF68" s="43">
        <f t="shared" ca="1" si="9"/>
        <v>1</v>
      </c>
      <c r="AG68" s="134" t="s">
        <v>460</v>
      </c>
      <c r="AH68" s="8"/>
      <c r="AI68" s="10"/>
      <c r="AJ68" s="387"/>
    </row>
    <row r="69" spans="1:86">
      <c r="A69" s="385">
        <v>61</v>
      </c>
      <c r="B69" s="224" t="s">
        <v>1088</v>
      </c>
      <c r="C69" s="224" t="s">
        <v>1089</v>
      </c>
      <c r="D69" s="9" t="s">
        <v>94</v>
      </c>
      <c r="E69" s="33" t="s">
        <v>63</v>
      </c>
      <c r="F69" s="214" t="s">
        <v>106</v>
      </c>
      <c r="G69" s="212">
        <v>47402706</v>
      </c>
      <c r="H69" s="10">
        <v>33926</v>
      </c>
      <c r="I69" s="43">
        <f t="shared" ca="1" si="7"/>
        <v>31</v>
      </c>
      <c r="J69" s="30" t="s">
        <v>50</v>
      </c>
      <c r="K69" s="30" t="s">
        <v>51</v>
      </c>
      <c r="L69" s="10" t="s">
        <v>52</v>
      </c>
      <c r="M69" s="11">
        <v>937077303</v>
      </c>
      <c r="N69" s="237" t="s">
        <v>1142</v>
      </c>
      <c r="O69" s="237" t="s">
        <v>1143</v>
      </c>
      <c r="P69" s="33" t="s">
        <v>68</v>
      </c>
      <c r="Q69" s="33" t="s">
        <v>68</v>
      </c>
      <c r="R69" s="10">
        <v>45516</v>
      </c>
      <c r="S69" s="10">
        <v>45535</v>
      </c>
      <c r="T69" s="10">
        <f>IF(S69="RH","RH",IF(S69="Pendiente","Pendiente",EDATE(S69,12)))</f>
        <v>45900</v>
      </c>
      <c r="U69" s="40">
        <f t="shared" ca="1" si="10"/>
        <v>299</v>
      </c>
      <c r="V69" s="10" t="str">
        <f t="shared" ca="1" si="11"/>
        <v>Vigente</v>
      </c>
      <c r="W69" s="12">
        <v>2000</v>
      </c>
      <c r="X69" s="12">
        <v>200</v>
      </c>
      <c r="Y69" s="38" t="s">
        <v>214</v>
      </c>
      <c r="Z69" s="38" t="s">
        <v>1284</v>
      </c>
      <c r="AA69" s="8"/>
      <c r="AB69" s="8"/>
      <c r="AC69" s="10" t="s">
        <v>55</v>
      </c>
      <c r="AD69" s="10">
        <v>45608</v>
      </c>
      <c r="AE69" s="40" t="str">
        <f t="shared" ca="1" si="8"/>
        <v>Por Vencer</v>
      </c>
      <c r="AF69" s="43"/>
      <c r="AG69" s="134" t="s">
        <v>1144</v>
      </c>
      <c r="AH69" s="10">
        <v>45593</v>
      </c>
      <c r="AI69" s="10" t="s">
        <v>1286</v>
      </c>
      <c r="AJ69" s="387"/>
    </row>
    <row r="70" spans="1:86">
      <c r="A70" s="385">
        <v>62</v>
      </c>
      <c r="B70" s="224" t="s">
        <v>444</v>
      </c>
      <c r="C70" s="220" t="s">
        <v>445</v>
      </c>
      <c r="D70" s="9" t="s">
        <v>446</v>
      </c>
      <c r="E70" s="33" t="s">
        <v>447</v>
      </c>
      <c r="F70" s="214" t="s">
        <v>447</v>
      </c>
      <c r="G70" s="212">
        <v>72103774</v>
      </c>
      <c r="H70" s="10">
        <v>35423</v>
      </c>
      <c r="I70" s="43">
        <f t="shared" ca="1" si="7"/>
        <v>27</v>
      </c>
      <c r="J70" s="30" t="s">
        <v>174</v>
      </c>
      <c r="K70" s="30" t="s">
        <v>51</v>
      </c>
      <c r="L70" s="11" t="s">
        <v>52</v>
      </c>
      <c r="M70" s="11">
        <v>934061906</v>
      </c>
      <c r="N70" s="33" t="s">
        <v>450</v>
      </c>
      <c r="O70" s="9" t="s">
        <v>157</v>
      </c>
      <c r="P70" s="33" t="s">
        <v>68</v>
      </c>
      <c r="Q70" s="9" t="s">
        <v>68</v>
      </c>
      <c r="R70" s="10">
        <v>44805</v>
      </c>
      <c r="S70" s="10">
        <v>44954</v>
      </c>
      <c r="T70" s="10">
        <f>IF(S70="RH","RH",IF(S70="Pendiente","Pendiente",EDATE(S70,24)))</f>
        <v>45685</v>
      </c>
      <c r="U70" s="40">
        <f t="shared" ca="1" si="10"/>
        <v>84</v>
      </c>
      <c r="V70" s="10" t="str">
        <f t="shared" ca="1" si="11"/>
        <v>Vigente</v>
      </c>
      <c r="W70" s="12">
        <v>1600</v>
      </c>
      <c r="X70" s="12"/>
      <c r="Y70" s="38"/>
      <c r="Z70" s="38"/>
      <c r="AA70" s="10" t="s">
        <v>100</v>
      </c>
      <c r="AB70" s="10" t="s">
        <v>451</v>
      </c>
      <c r="AC70" s="10" t="s">
        <v>55</v>
      </c>
      <c r="AD70" s="10">
        <v>45382</v>
      </c>
      <c r="AE70" s="40" t="str">
        <f t="shared" ca="1" si="8"/>
        <v>Vencido</v>
      </c>
      <c r="AF70" s="43">
        <f t="shared" ref="AF70:AF83" ca="1" si="12">+DATEDIF(R70,TODAY(),"Y")</f>
        <v>2</v>
      </c>
      <c r="AG70" s="32" t="s">
        <v>452</v>
      </c>
      <c r="AH70" s="10">
        <v>45382</v>
      </c>
      <c r="AI70" s="10" t="s">
        <v>205</v>
      </c>
      <c r="AJ70" s="387"/>
    </row>
    <row r="71" spans="1:86" s="162" customFormat="1">
      <c r="A71" s="385">
        <v>63</v>
      </c>
      <c r="B71" s="9" t="s">
        <v>462</v>
      </c>
      <c r="C71" s="9" t="s">
        <v>463</v>
      </c>
      <c r="D71" s="9" t="s">
        <v>464</v>
      </c>
      <c r="E71" s="33" t="s">
        <v>63</v>
      </c>
      <c r="F71" s="214" t="s">
        <v>49</v>
      </c>
      <c r="G71" s="212">
        <v>45837055</v>
      </c>
      <c r="H71" s="10">
        <v>32620</v>
      </c>
      <c r="I71" s="43">
        <f t="shared" ca="1" si="7"/>
        <v>35</v>
      </c>
      <c r="J71" s="30" t="s">
        <v>50</v>
      </c>
      <c r="K71" s="30" t="s">
        <v>51</v>
      </c>
      <c r="L71" s="11" t="s">
        <v>52</v>
      </c>
      <c r="M71" s="11">
        <v>919297229</v>
      </c>
      <c r="N71" s="33" t="s">
        <v>467</v>
      </c>
      <c r="O71" s="9" t="s">
        <v>84</v>
      </c>
      <c r="P71" s="9" t="s">
        <v>68</v>
      </c>
      <c r="Q71" s="9" t="s">
        <v>68</v>
      </c>
      <c r="R71" s="10">
        <v>45243</v>
      </c>
      <c r="S71" s="10">
        <v>45241</v>
      </c>
      <c r="T71" s="10">
        <f>IF(S71="RH","RH",IF(S71="Pendiente","Pendiente",EDATE(S71,12)))</f>
        <v>45607</v>
      </c>
      <c r="U71" s="40">
        <f t="shared" ca="1" si="10"/>
        <v>6</v>
      </c>
      <c r="V71" s="10" t="str">
        <f t="shared" ca="1" si="11"/>
        <v>Por Vencer</v>
      </c>
      <c r="W71" s="12">
        <v>2500</v>
      </c>
      <c r="X71" s="12"/>
      <c r="Y71" s="38" t="s">
        <v>54</v>
      </c>
      <c r="Z71" s="38" t="s">
        <v>1284</v>
      </c>
      <c r="AA71" s="10" t="s">
        <v>266</v>
      </c>
      <c r="AB71" s="10" t="s">
        <v>468</v>
      </c>
      <c r="AC71" s="10" t="s">
        <v>55</v>
      </c>
      <c r="AD71" s="10">
        <v>45747</v>
      </c>
      <c r="AE71" s="40" t="str">
        <f t="shared" ca="1" si="8"/>
        <v>Vigente</v>
      </c>
      <c r="AF71" s="43">
        <f t="shared" ca="1" si="12"/>
        <v>0</v>
      </c>
      <c r="AG71" s="134" t="s">
        <v>469</v>
      </c>
      <c r="AH71" s="8"/>
      <c r="AI71" s="10"/>
      <c r="AJ71" s="387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</row>
    <row r="72" spans="1:86">
      <c r="A72" s="385">
        <v>64</v>
      </c>
      <c r="B72" s="9" t="s">
        <v>1082</v>
      </c>
      <c r="C72" s="9" t="s">
        <v>1083</v>
      </c>
      <c r="D72" s="33" t="s">
        <v>1145</v>
      </c>
      <c r="E72" s="33" t="s">
        <v>63</v>
      </c>
      <c r="F72" s="214" t="s">
        <v>49</v>
      </c>
      <c r="G72" s="212">
        <v>47167412</v>
      </c>
      <c r="H72" s="10">
        <v>25503</v>
      </c>
      <c r="I72" s="43">
        <f t="shared" ca="1" si="7"/>
        <v>55</v>
      </c>
      <c r="J72" s="30" t="s">
        <v>50</v>
      </c>
      <c r="K72" s="10" t="s">
        <v>175</v>
      </c>
      <c r="L72" s="10" t="s">
        <v>127</v>
      </c>
      <c r="M72" s="11">
        <v>968995165</v>
      </c>
      <c r="N72" s="237" t="s">
        <v>1146</v>
      </c>
      <c r="O72" s="33" t="s">
        <v>1112</v>
      </c>
      <c r="P72" s="33" t="s">
        <v>1112</v>
      </c>
      <c r="Q72" s="33" t="s">
        <v>1112</v>
      </c>
      <c r="R72" s="10">
        <v>45505</v>
      </c>
      <c r="S72" s="10">
        <v>45447</v>
      </c>
      <c r="T72" s="10">
        <f>IF(S72="RH","RH",IF(S72="Pendiente","Pendiente",EDATE(S72,12)))</f>
        <v>45812</v>
      </c>
      <c r="U72" s="40">
        <f t="shared" ca="1" si="10"/>
        <v>211</v>
      </c>
      <c r="V72" s="10" t="str">
        <f t="shared" ca="1" si="11"/>
        <v>Vigente</v>
      </c>
      <c r="W72" s="12">
        <v>1800</v>
      </c>
      <c r="X72" s="12"/>
      <c r="Y72" s="38" t="s">
        <v>54</v>
      </c>
      <c r="Z72" s="38" t="s">
        <v>1112</v>
      </c>
      <c r="AA72" s="8"/>
      <c r="AB72" s="8"/>
      <c r="AC72" s="10" t="s">
        <v>55</v>
      </c>
      <c r="AD72" s="10">
        <v>45901</v>
      </c>
      <c r="AE72" s="40" t="str">
        <f t="shared" ca="1" si="8"/>
        <v>Vigente</v>
      </c>
      <c r="AF72" s="43">
        <f t="shared" ca="1" si="12"/>
        <v>0</v>
      </c>
      <c r="AG72" s="134" t="s">
        <v>1332</v>
      </c>
      <c r="AH72" s="8"/>
      <c r="AI72" s="10"/>
      <c r="AJ72" s="387"/>
    </row>
    <row r="73" spans="1:86">
      <c r="A73" s="385">
        <v>65</v>
      </c>
      <c r="B73" s="9" t="s">
        <v>471</v>
      </c>
      <c r="C73" s="212" t="s">
        <v>472</v>
      </c>
      <c r="D73" s="9" t="s">
        <v>473</v>
      </c>
      <c r="E73" s="33" t="s">
        <v>63</v>
      </c>
      <c r="F73" s="214" t="s">
        <v>49</v>
      </c>
      <c r="G73" s="212">
        <v>73235409</v>
      </c>
      <c r="H73" s="10">
        <v>34947</v>
      </c>
      <c r="I73" s="43">
        <f t="shared" ref="I73:I104" ca="1" si="13">+DATEDIF(H73,TODAY(),"Y")</f>
        <v>29</v>
      </c>
      <c r="J73" s="30" t="s">
        <v>50</v>
      </c>
      <c r="K73" s="30" t="s">
        <v>51</v>
      </c>
      <c r="L73" s="11" t="s">
        <v>52</v>
      </c>
      <c r="M73" s="11">
        <v>977983997</v>
      </c>
      <c r="N73" s="33" t="s">
        <v>476</v>
      </c>
      <c r="O73" s="9" t="s">
        <v>84</v>
      </c>
      <c r="P73" s="9" t="s">
        <v>68</v>
      </c>
      <c r="Q73" s="9" t="s">
        <v>68</v>
      </c>
      <c r="R73" s="10">
        <v>43542</v>
      </c>
      <c r="S73" s="10">
        <v>45346</v>
      </c>
      <c r="T73" s="10">
        <f>IF(S73="RH","RH",IF(S73="Pendiente","Pendiente",EDATE(S73,12)))</f>
        <v>45712</v>
      </c>
      <c r="U73" s="40">
        <f t="shared" ca="1" si="10"/>
        <v>111</v>
      </c>
      <c r="V73" s="10" t="str">
        <f t="shared" ca="1" si="11"/>
        <v>Vigente</v>
      </c>
      <c r="W73" s="12">
        <v>4000</v>
      </c>
      <c r="X73" s="12">
        <v>600</v>
      </c>
      <c r="Y73" s="38" t="s">
        <v>54</v>
      </c>
      <c r="Z73" s="38" t="s">
        <v>1284</v>
      </c>
      <c r="AA73" s="10" t="s">
        <v>100</v>
      </c>
      <c r="AB73" s="10" t="s">
        <v>101</v>
      </c>
      <c r="AC73" s="10" t="s">
        <v>88</v>
      </c>
      <c r="AD73" s="10" t="s">
        <v>219</v>
      </c>
      <c r="AE73" s="40"/>
      <c r="AF73" s="43">
        <f t="shared" ca="1" si="12"/>
        <v>5</v>
      </c>
      <c r="AG73" s="134" t="s">
        <v>477</v>
      </c>
      <c r="AH73" s="8"/>
      <c r="AI73" s="10"/>
      <c r="AJ73" s="387"/>
    </row>
    <row r="74" spans="1:86">
      <c r="A74" s="385">
        <v>66</v>
      </c>
      <c r="B74" s="9" t="s">
        <v>1054</v>
      </c>
      <c r="C74" s="9" t="s">
        <v>1055</v>
      </c>
      <c r="D74" s="212" t="s">
        <v>325</v>
      </c>
      <c r="E74" s="33" t="s">
        <v>63</v>
      </c>
      <c r="F74" s="214" t="s">
        <v>49</v>
      </c>
      <c r="G74" s="212">
        <v>60971306</v>
      </c>
      <c r="H74" s="10">
        <v>35664</v>
      </c>
      <c r="I74" s="43">
        <f t="shared" ca="1" si="13"/>
        <v>27</v>
      </c>
      <c r="J74" s="30" t="s">
        <v>50</v>
      </c>
      <c r="K74" s="30" t="s">
        <v>51</v>
      </c>
      <c r="L74" s="8" t="s">
        <v>52</v>
      </c>
      <c r="M74" s="11">
        <v>986969783</v>
      </c>
      <c r="N74" s="33" t="s">
        <v>1056</v>
      </c>
      <c r="O74" s="37" t="s">
        <v>1057</v>
      </c>
      <c r="P74" s="37"/>
      <c r="Q74" s="37"/>
      <c r="R74" s="10">
        <v>45474</v>
      </c>
      <c r="S74" s="10">
        <v>45493</v>
      </c>
      <c r="T74" s="10">
        <f>IF(S74="RH","RH",IF(S74="Pendiente","Pendiente",EDATE(S74,12)))</f>
        <v>45858</v>
      </c>
      <c r="U74" s="40">
        <f t="shared" ca="1" si="10"/>
        <v>257</v>
      </c>
      <c r="V74" s="10" t="str">
        <f t="shared" ca="1" si="11"/>
        <v>Vigente</v>
      </c>
      <c r="W74" s="12">
        <v>2000</v>
      </c>
      <c r="X74" s="12">
        <v>200</v>
      </c>
      <c r="Y74" s="38" t="s">
        <v>54</v>
      </c>
      <c r="Z74" s="38" t="s">
        <v>1284</v>
      </c>
      <c r="AA74" s="8" t="s">
        <v>100</v>
      </c>
      <c r="AB74" s="8" t="s">
        <v>1345</v>
      </c>
      <c r="AC74" s="10" t="s">
        <v>55</v>
      </c>
      <c r="AD74" s="10">
        <v>45658</v>
      </c>
      <c r="AE74" s="40" t="str">
        <f t="shared" ref="AE74:AE119" ca="1" si="14">IF(AD74-TODAY() =0,"Vencido",IF(AD74-TODAY() &lt; 0,"Vencido",IF(AD74-TODAY() &gt;30,"Vigente","Por Vencer")))</f>
        <v>Vigente</v>
      </c>
      <c r="AF74" s="43">
        <f t="shared" ca="1" si="12"/>
        <v>0</v>
      </c>
      <c r="AG74" s="134" t="s">
        <v>1147</v>
      </c>
      <c r="AH74" s="8"/>
      <c r="AI74" s="10"/>
      <c r="AJ74" s="387"/>
    </row>
    <row r="75" spans="1:86">
      <c r="A75" s="385">
        <v>67</v>
      </c>
      <c r="B75" s="9" t="s">
        <v>479</v>
      </c>
      <c r="C75" s="9" t="s">
        <v>480</v>
      </c>
      <c r="D75" s="9" t="s">
        <v>481</v>
      </c>
      <c r="E75" s="33" t="s">
        <v>78</v>
      </c>
      <c r="F75" s="214" t="s">
        <v>79</v>
      </c>
      <c r="G75" s="212">
        <v>72187115</v>
      </c>
      <c r="H75" s="10">
        <v>35405</v>
      </c>
      <c r="I75" s="43">
        <f t="shared" ca="1" si="13"/>
        <v>27</v>
      </c>
      <c r="J75" s="30" t="s">
        <v>174</v>
      </c>
      <c r="K75" s="30" t="s">
        <v>51</v>
      </c>
      <c r="L75" s="11" t="s">
        <v>127</v>
      </c>
      <c r="M75" s="11">
        <v>924802029</v>
      </c>
      <c r="N75" s="33" t="s">
        <v>484</v>
      </c>
      <c r="O75" s="9" t="s">
        <v>137</v>
      </c>
      <c r="P75" s="9" t="s">
        <v>137</v>
      </c>
      <c r="Q75" s="9" t="s">
        <v>137</v>
      </c>
      <c r="R75" s="10">
        <v>44927</v>
      </c>
      <c r="S75" s="10">
        <v>44933</v>
      </c>
      <c r="T75" s="10">
        <f>IF(S75="RH","RH",IF(S75="Pendiente","Pendiente",EDATE(S75,24)))</f>
        <v>45664</v>
      </c>
      <c r="U75" s="40">
        <f t="shared" ca="1" si="10"/>
        <v>63</v>
      </c>
      <c r="V75" s="10" t="str">
        <f t="shared" ca="1" si="11"/>
        <v>Vigente</v>
      </c>
      <c r="W75" s="38">
        <v>1600</v>
      </c>
      <c r="X75" s="38"/>
      <c r="Y75" s="38" t="s">
        <v>54</v>
      </c>
      <c r="Z75" s="38" t="s">
        <v>1285</v>
      </c>
      <c r="AA75" s="8" t="s">
        <v>266</v>
      </c>
      <c r="AB75" s="10" t="s">
        <v>158</v>
      </c>
      <c r="AC75" s="10" t="s">
        <v>55</v>
      </c>
      <c r="AD75" s="10">
        <v>45778</v>
      </c>
      <c r="AE75" s="40" t="str">
        <f t="shared" ca="1" si="14"/>
        <v>Vigente</v>
      </c>
      <c r="AF75" s="43">
        <f t="shared" ca="1" si="12"/>
        <v>1</v>
      </c>
      <c r="AG75" s="134" t="s">
        <v>485</v>
      </c>
      <c r="AH75" s="8"/>
      <c r="AI75" s="10"/>
      <c r="AJ75" s="387"/>
    </row>
    <row r="76" spans="1:86">
      <c r="A76" s="385">
        <v>68</v>
      </c>
      <c r="B76" s="9" t="s">
        <v>487</v>
      </c>
      <c r="C76" s="9" t="s">
        <v>488</v>
      </c>
      <c r="D76" s="9" t="s">
        <v>489</v>
      </c>
      <c r="E76" s="33" t="s">
        <v>78</v>
      </c>
      <c r="F76" s="214" t="s">
        <v>79</v>
      </c>
      <c r="G76" s="212">
        <v>72935307</v>
      </c>
      <c r="H76" s="10">
        <v>34410</v>
      </c>
      <c r="I76" s="43">
        <f t="shared" ca="1" si="13"/>
        <v>30</v>
      </c>
      <c r="J76" s="30" t="s">
        <v>50</v>
      </c>
      <c r="K76" s="30" t="s">
        <v>51</v>
      </c>
      <c r="L76" s="11" t="s">
        <v>52</v>
      </c>
      <c r="M76" s="11">
        <v>970854171</v>
      </c>
      <c r="N76" s="33" t="s">
        <v>492</v>
      </c>
      <c r="O76" s="9" t="s">
        <v>137</v>
      </c>
      <c r="P76" s="9" t="s">
        <v>137</v>
      </c>
      <c r="Q76" s="9" t="s">
        <v>137</v>
      </c>
      <c r="R76" s="10">
        <v>44459</v>
      </c>
      <c r="S76" s="10">
        <v>44898</v>
      </c>
      <c r="T76" s="10">
        <f>IF(S76="RH","RH",IF(S76="Pendiente","Pendiente",EDATE(S76,24)))</f>
        <v>45629</v>
      </c>
      <c r="U76" s="40">
        <f t="shared" ca="1" si="10"/>
        <v>28</v>
      </c>
      <c r="V76" s="10" t="str">
        <f t="shared" ca="1" si="11"/>
        <v>Por Vencer</v>
      </c>
      <c r="W76" s="38">
        <v>2000</v>
      </c>
      <c r="X76" s="38"/>
      <c r="Y76" s="38" t="s">
        <v>54</v>
      </c>
      <c r="Z76" s="38" t="s">
        <v>1285</v>
      </c>
      <c r="AA76" s="10" t="s">
        <v>138</v>
      </c>
      <c r="AB76" s="10" t="s">
        <v>493</v>
      </c>
      <c r="AC76" s="10" t="s">
        <v>55</v>
      </c>
      <c r="AD76" s="10">
        <v>45596</v>
      </c>
      <c r="AE76" s="40" t="str">
        <f t="shared" ca="1" si="14"/>
        <v>Vencido</v>
      </c>
      <c r="AF76" s="43">
        <f t="shared" ca="1" si="12"/>
        <v>3</v>
      </c>
      <c r="AG76" s="134" t="s">
        <v>494</v>
      </c>
      <c r="AH76" s="8"/>
      <c r="AI76" s="10"/>
      <c r="AJ76" s="387"/>
    </row>
    <row r="77" spans="1:86">
      <c r="A77" s="385">
        <v>69</v>
      </c>
      <c r="B77" s="9" t="s">
        <v>1216</v>
      </c>
      <c r="C77" s="9" t="s">
        <v>1217</v>
      </c>
      <c r="D77" s="33" t="s">
        <v>47</v>
      </c>
      <c r="E77" s="33" t="s">
        <v>63</v>
      </c>
      <c r="F77" s="214" t="s">
        <v>49</v>
      </c>
      <c r="G77" s="212">
        <v>76975814</v>
      </c>
      <c r="H77" s="10">
        <v>36481</v>
      </c>
      <c r="I77" s="43">
        <f t="shared" ca="1" si="13"/>
        <v>24</v>
      </c>
      <c r="J77" s="30" t="s">
        <v>50</v>
      </c>
      <c r="K77" s="30" t="s">
        <v>51</v>
      </c>
      <c r="L77" s="11" t="s">
        <v>237</v>
      </c>
      <c r="M77" s="11">
        <v>979868547</v>
      </c>
      <c r="N77" s="33" t="s">
        <v>1333</v>
      </c>
      <c r="O77" s="9" t="s">
        <v>1334</v>
      </c>
      <c r="P77" s="9" t="s">
        <v>1334</v>
      </c>
      <c r="Q77" s="9" t="s">
        <v>1112</v>
      </c>
      <c r="R77" s="10">
        <v>45537</v>
      </c>
      <c r="S77" s="10">
        <v>45535</v>
      </c>
      <c r="T77" s="10">
        <f>IF(S77="RH","RH",IF(S77="Pendiente","Pendiente",EDATE(S77,24)))</f>
        <v>46265</v>
      </c>
      <c r="U77" s="40">
        <f t="shared" ca="1" si="10"/>
        <v>664</v>
      </c>
      <c r="V77" s="10" t="str">
        <f t="shared" ca="1" si="11"/>
        <v>Vigente</v>
      </c>
      <c r="W77" s="12">
        <v>2000</v>
      </c>
      <c r="X77" s="12"/>
      <c r="Y77" s="38" t="s">
        <v>54</v>
      </c>
      <c r="Z77" s="38" t="s">
        <v>1112</v>
      </c>
      <c r="AA77" s="38"/>
      <c r="AB77" s="38"/>
      <c r="AC77" s="10" t="s">
        <v>55</v>
      </c>
      <c r="AD77" s="10">
        <v>45747</v>
      </c>
      <c r="AE77" s="40" t="str">
        <f t="shared" ca="1" si="14"/>
        <v>Vigente</v>
      </c>
      <c r="AF77" s="43">
        <f t="shared" ca="1" si="12"/>
        <v>0</v>
      </c>
      <c r="AG77" s="308" t="s">
        <v>1335</v>
      </c>
      <c r="AH77" s="8"/>
      <c r="AI77" s="10"/>
      <c r="AJ77" s="387"/>
    </row>
    <row r="78" spans="1:86">
      <c r="A78" s="385">
        <v>70</v>
      </c>
      <c r="B78" s="9" t="s">
        <v>496</v>
      </c>
      <c r="C78" s="9" t="s">
        <v>497</v>
      </c>
      <c r="D78" s="9" t="s">
        <v>163</v>
      </c>
      <c r="E78" s="33" t="s">
        <v>63</v>
      </c>
      <c r="F78" s="214" t="s">
        <v>49</v>
      </c>
      <c r="G78" s="212">
        <v>40324402</v>
      </c>
      <c r="H78" s="10">
        <v>28699</v>
      </c>
      <c r="I78" s="43">
        <f t="shared" ca="1" si="13"/>
        <v>46</v>
      </c>
      <c r="J78" s="30" t="s">
        <v>50</v>
      </c>
      <c r="K78" s="30" t="s">
        <v>51</v>
      </c>
      <c r="L78" s="11" t="s">
        <v>127</v>
      </c>
      <c r="M78" s="11">
        <v>933992914</v>
      </c>
      <c r="N78" s="33" t="s">
        <v>500</v>
      </c>
      <c r="O78" s="9" t="s">
        <v>137</v>
      </c>
      <c r="P78" s="9" t="s">
        <v>137</v>
      </c>
      <c r="Q78" s="9" t="s">
        <v>137</v>
      </c>
      <c r="R78" s="10">
        <v>45225</v>
      </c>
      <c r="S78" s="10">
        <v>45556</v>
      </c>
      <c r="T78" s="10">
        <f>IF(S78="RH","RH",IF(S78="Pendiente","Pendiente",EDATE(S78,12)))</f>
        <v>45921</v>
      </c>
      <c r="U78" s="40">
        <f t="shared" ca="1" si="10"/>
        <v>320</v>
      </c>
      <c r="V78" s="10" t="str">
        <f t="shared" ref="V78:V97" ca="1" si="15">IF(U78&lt;30,"Por Vencer",IF(U78="RH","RH",IF(U78="Pendiente","Pendiente","Vigente")))</f>
        <v>Vigente</v>
      </c>
      <c r="W78" s="12">
        <v>1600</v>
      </c>
      <c r="X78" s="12"/>
      <c r="Y78" s="38" t="s">
        <v>54</v>
      </c>
      <c r="Z78" s="38" t="s">
        <v>1284</v>
      </c>
      <c r="AA78" s="10" t="s">
        <v>284</v>
      </c>
      <c r="AB78" s="10"/>
      <c r="AC78" s="10" t="s">
        <v>55</v>
      </c>
      <c r="AD78" s="10">
        <v>45993</v>
      </c>
      <c r="AE78" s="40" t="str">
        <f t="shared" ca="1" si="14"/>
        <v>Vigente</v>
      </c>
      <c r="AF78" s="43">
        <f t="shared" ca="1" si="12"/>
        <v>1</v>
      </c>
      <c r="AG78" s="134" t="s">
        <v>501</v>
      </c>
      <c r="AH78" s="8"/>
      <c r="AI78" s="10"/>
      <c r="AJ78" s="387"/>
    </row>
    <row r="79" spans="1:86">
      <c r="A79" s="385">
        <v>71</v>
      </c>
      <c r="B79" s="9" t="s">
        <v>1222</v>
      </c>
      <c r="C79" s="212" t="s">
        <v>1223</v>
      </c>
      <c r="D79" s="33" t="s">
        <v>47</v>
      </c>
      <c r="E79" s="33" t="s">
        <v>63</v>
      </c>
      <c r="F79" s="214" t="s">
        <v>49</v>
      </c>
      <c r="G79" s="212">
        <v>42132935</v>
      </c>
      <c r="H79" s="10">
        <v>30627</v>
      </c>
      <c r="I79" s="43">
        <f t="shared" ca="1" si="13"/>
        <v>40</v>
      </c>
      <c r="J79" s="30" t="s">
        <v>50</v>
      </c>
      <c r="K79" s="30" t="s">
        <v>51</v>
      </c>
      <c r="L79" s="11"/>
      <c r="M79" s="11">
        <v>969517759</v>
      </c>
      <c r="N79" s="33" t="s">
        <v>1336</v>
      </c>
      <c r="O79" s="9" t="s">
        <v>1308</v>
      </c>
      <c r="P79" s="9" t="s">
        <v>1112</v>
      </c>
      <c r="Q79" s="9" t="s">
        <v>1112</v>
      </c>
      <c r="R79" s="10">
        <v>45537</v>
      </c>
      <c r="S79" s="10">
        <v>45535</v>
      </c>
      <c r="T79" s="10">
        <f>IF(S79="RH","RH",IF(S79="Pendiente","Pendiente",EDATE(S79,24)))</f>
        <v>46265</v>
      </c>
      <c r="U79" s="40">
        <f t="shared" ca="1" si="10"/>
        <v>664</v>
      </c>
      <c r="V79" s="10" t="str">
        <f t="shared" ca="1" si="15"/>
        <v>Vigente</v>
      </c>
      <c r="W79" s="12">
        <v>1800</v>
      </c>
      <c r="X79" s="12"/>
      <c r="Y79" s="38" t="s">
        <v>54</v>
      </c>
      <c r="Z79" s="38" t="s">
        <v>1112</v>
      </c>
      <c r="AA79" s="38"/>
      <c r="AB79" s="38"/>
      <c r="AC79" s="10" t="s">
        <v>55</v>
      </c>
      <c r="AD79" s="10">
        <v>45747</v>
      </c>
      <c r="AE79" s="40" t="str">
        <f t="shared" ca="1" si="14"/>
        <v>Vigente</v>
      </c>
      <c r="AF79" s="43">
        <f t="shared" ca="1" si="12"/>
        <v>0</v>
      </c>
      <c r="AG79" s="308" t="s">
        <v>1337</v>
      </c>
      <c r="AH79" s="8"/>
      <c r="AI79" s="10"/>
      <c r="AJ79" s="387"/>
    </row>
    <row r="80" spans="1:86">
      <c r="A80" s="385">
        <v>72</v>
      </c>
      <c r="B80" s="9" t="s">
        <v>503</v>
      </c>
      <c r="C80" s="9" t="s">
        <v>504</v>
      </c>
      <c r="D80" s="9" t="s">
        <v>505</v>
      </c>
      <c r="E80" s="33" t="s">
        <v>78</v>
      </c>
      <c r="F80" s="214" t="s">
        <v>79</v>
      </c>
      <c r="G80" s="212">
        <v>76782271</v>
      </c>
      <c r="H80" s="10">
        <v>36169</v>
      </c>
      <c r="I80" s="43">
        <f t="shared" ca="1" si="13"/>
        <v>25</v>
      </c>
      <c r="J80" s="30" t="s">
        <v>174</v>
      </c>
      <c r="K80" s="30" t="s">
        <v>51</v>
      </c>
      <c r="L80" s="11" t="s">
        <v>127</v>
      </c>
      <c r="M80" s="11">
        <v>959996888</v>
      </c>
      <c r="N80" s="33" t="s">
        <v>508</v>
      </c>
      <c r="O80" s="9" t="s">
        <v>137</v>
      </c>
      <c r="P80" s="9" t="s">
        <v>137</v>
      </c>
      <c r="Q80" s="9" t="s">
        <v>137</v>
      </c>
      <c r="R80" s="10">
        <v>43832</v>
      </c>
      <c r="S80" s="10">
        <v>45444</v>
      </c>
      <c r="T80" s="10">
        <f>IF(S80="RH","RH",IF(S80="Pendiente","Pendiente",EDATE(S80,24)))</f>
        <v>46174</v>
      </c>
      <c r="U80" s="40">
        <f t="shared" ca="1" si="10"/>
        <v>573</v>
      </c>
      <c r="V80" s="10" t="str">
        <f t="shared" ca="1" si="15"/>
        <v>Vigente</v>
      </c>
      <c r="W80" s="12">
        <v>1800</v>
      </c>
      <c r="X80" s="12"/>
      <c r="Y80" s="38" t="s">
        <v>54</v>
      </c>
      <c r="Z80" s="38" t="s">
        <v>1285</v>
      </c>
      <c r="AA80" s="10" t="s">
        <v>70</v>
      </c>
      <c r="AB80" s="10" t="s">
        <v>509</v>
      </c>
      <c r="AC80" s="10" t="s">
        <v>55</v>
      </c>
      <c r="AD80" s="10">
        <v>45688</v>
      </c>
      <c r="AE80" s="40" t="str">
        <f t="shared" ca="1" si="14"/>
        <v>Vigente</v>
      </c>
      <c r="AF80" s="333">
        <f t="shared" ca="1" si="12"/>
        <v>4</v>
      </c>
      <c r="AG80" s="134" t="s">
        <v>510</v>
      </c>
      <c r="AH80" s="8"/>
      <c r="AI80" s="10"/>
      <c r="AJ80" s="387"/>
    </row>
    <row r="81" spans="1:81">
      <c r="A81" s="385">
        <v>73</v>
      </c>
      <c r="B81" s="9" t="s">
        <v>512</v>
      </c>
      <c r="C81" s="9" t="s">
        <v>513</v>
      </c>
      <c r="D81" s="9" t="s">
        <v>514</v>
      </c>
      <c r="E81" s="33" t="s">
        <v>78</v>
      </c>
      <c r="F81" s="214" t="s">
        <v>79</v>
      </c>
      <c r="G81" s="212">
        <v>72606567</v>
      </c>
      <c r="H81" s="10">
        <v>35068</v>
      </c>
      <c r="I81" s="43">
        <f t="shared" ca="1" si="13"/>
        <v>28</v>
      </c>
      <c r="J81" s="30" t="s">
        <v>50</v>
      </c>
      <c r="K81" s="30" t="s">
        <v>51</v>
      </c>
      <c r="L81" s="11" t="s">
        <v>127</v>
      </c>
      <c r="M81" s="11">
        <v>986798682</v>
      </c>
      <c r="N81" s="33" t="s">
        <v>517</v>
      </c>
      <c r="O81" s="9" t="s">
        <v>84</v>
      </c>
      <c r="P81" s="9" t="s">
        <v>68</v>
      </c>
      <c r="Q81" s="9" t="s">
        <v>68</v>
      </c>
      <c r="R81" s="10">
        <v>43313</v>
      </c>
      <c r="S81" s="10">
        <v>45465</v>
      </c>
      <c r="T81" s="10">
        <f>IF(S81="RH","RH",IF(S81="Pendiente","Pendiente",EDATE(S81,24)))</f>
        <v>46195</v>
      </c>
      <c r="U81" s="40">
        <f t="shared" ca="1" si="10"/>
        <v>594</v>
      </c>
      <c r="V81" s="10" t="str">
        <f t="shared" ca="1" si="15"/>
        <v>Vigente</v>
      </c>
      <c r="W81" s="12">
        <v>2500</v>
      </c>
      <c r="X81" s="12"/>
      <c r="Y81" s="38" t="s">
        <v>54</v>
      </c>
      <c r="Z81" s="38" t="s">
        <v>1285</v>
      </c>
      <c r="AA81" s="10" t="s">
        <v>100</v>
      </c>
      <c r="AB81" s="10" t="s">
        <v>509</v>
      </c>
      <c r="AC81" s="10" t="s">
        <v>55</v>
      </c>
      <c r="AD81" s="10">
        <v>45688</v>
      </c>
      <c r="AE81" s="40" t="str">
        <f t="shared" ca="1" si="14"/>
        <v>Vigente</v>
      </c>
      <c r="AF81" s="43">
        <f t="shared" ca="1" si="12"/>
        <v>6</v>
      </c>
      <c r="AG81" s="134" t="s">
        <v>518</v>
      </c>
      <c r="AH81" s="8"/>
      <c r="AI81" s="10"/>
      <c r="AJ81" s="387"/>
    </row>
    <row r="82" spans="1:81">
      <c r="A82" s="385">
        <v>74</v>
      </c>
      <c r="B82" s="9" t="s">
        <v>528</v>
      </c>
      <c r="C82" s="212" t="s">
        <v>529</v>
      </c>
      <c r="D82" s="9" t="s">
        <v>133</v>
      </c>
      <c r="E82" s="33" t="s">
        <v>63</v>
      </c>
      <c r="F82" s="214" t="s">
        <v>49</v>
      </c>
      <c r="G82" s="212">
        <v>70425162</v>
      </c>
      <c r="H82" s="10">
        <v>33052</v>
      </c>
      <c r="I82" s="43">
        <f t="shared" ca="1" si="13"/>
        <v>34</v>
      </c>
      <c r="J82" s="30" t="s">
        <v>50</v>
      </c>
      <c r="K82" s="30" t="s">
        <v>51</v>
      </c>
      <c r="L82" s="11" t="s">
        <v>52</v>
      </c>
      <c r="M82" s="11">
        <v>984562925</v>
      </c>
      <c r="N82" s="33" t="s">
        <v>531</v>
      </c>
      <c r="O82" s="34" t="s">
        <v>532</v>
      </c>
      <c r="P82" s="9" t="s">
        <v>68</v>
      </c>
      <c r="Q82" s="9" t="s">
        <v>68</v>
      </c>
      <c r="R82" s="10">
        <v>44927</v>
      </c>
      <c r="S82" s="10">
        <v>45495</v>
      </c>
      <c r="T82" s="10">
        <f>IF(S82="RH","RH",IF(S82="Pendiente","Pendiente",EDATE(S82,12)))</f>
        <v>45860</v>
      </c>
      <c r="U82" s="40">
        <f t="shared" ca="1" si="10"/>
        <v>259</v>
      </c>
      <c r="V82" s="10" t="str">
        <f t="shared" ca="1" si="15"/>
        <v>Vigente</v>
      </c>
      <c r="W82" s="38">
        <v>1800</v>
      </c>
      <c r="X82" s="38"/>
      <c r="Y82" s="38" t="s">
        <v>54</v>
      </c>
      <c r="Z82" s="38" t="s">
        <v>1284</v>
      </c>
      <c r="AA82" s="10" t="s">
        <v>70</v>
      </c>
      <c r="AB82" s="10" t="s">
        <v>533</v>
      </c>
      <c r="AC82" s="10" t="s">
        <v>55</v>
      </c>
      <c r="AD82" s="10">
        <v>45747</v>
      </c>
      <c r="AE82" s="40" t="str">
        <f t="shared" ca="1" si="14"/>
        <v>Vigente</v>
      </c>
      <c r="AF82" s="43">
        <f t="shared" ca="1" si="12"/>
        <v>1</v>
      </c>
      <c r="AG82" s="134" t="s">
        <v>534</v>
      </c>
      <c r="AH82" s="8"/>
      <c r="AI82" s="10"/>
      <c r="AJ82" s="387"/>
    </row>
    <row r="83" spans="1:81">
      <c r="A83" s="385">
        <v>75</v>
      </c>
      <c r="B83" s="224" t="s">
        <v>520</v>
      </c>
      <c r="C83" s="224" t="s">
        <v>521</v>
      </c>
      <c r="D83" s="9" t="s">
        <v>522</v>
      </c>
      <c r="E83" s="33" t="s">
        <v>63</v>
      </c>
      <c r="F83" s="214" t="s">
        <v>49</v>
      </c>
      <c r="G83" s="212">
        <v>47510638</v>
      </c>
      <c r="H83" s="10">
        <v>33781</v>
      </c>
      <c r="I83" s="43">
        <f t="shared" ca="1" si="13"/>
        <v>32</v>
      </c>
      <c r="J83" s="30" t="s">
        <v>50</v>
      </c>
      <c r="K83" s="30" t="s">
        <v>51</v>
      </c>
      <c r="L83" s="11" t="s">
        <v>52</v>
      </c>
      <c r="M83" s="11">
        <v>960619474</v>
      </c>
      <c r="N83" s="33" t="s">
        <v>525</v>
      </c>
      <c r="O83" s="9" t="s">
        <v>137</v>
      </c>
      <c r="P83" s="33" t="s">
        <v>137</v>
      </c>
      <c r="Q83" s="9" t="s">
        <v>137</v>
      </c>
      <c r="R83" s="10">
        <v>45286</v>
      </c>
      <c r="S83" s="10">
        <v>45280</v>
      </c>
      <c r="T83" s="10">
        <f>IF(S83="RH","RH",IF(S83="Pendiente","Pendiente",EDATE(S83,12)))</f>
        <v>45646</v>
      </c>
      <c r="U83" s="40">
        <f t="shared" ca="1" si="10"/>
        <v>45</v>
      </c>
      <c r="V83" s="10" t="str">
        <f t="shared" ca="1" si="15"/>
        <v>Vigente</v>
      </c>
      <c r="W83" s="12">
        <v>2500</v>
      </c>
      <c r="X83" s="12"/>
      <c r="Y83" s="38"/>
      <c r="Z83" s="38"/>
      <c r="AA83" s="10" t="s">
        <v>100</v>
      </c>
      <c r="AB83" s="10" t="s">
        <v>347</v>
      </c>
      <c r="AC83" s="10" t="s">
        <v>55</v>
      </c>
      <c r="AD83" s="10">
        <v>45381</v>
      </c>
      <c r="AE83" s="40" t="str">
        <f t="shared" ca="1" si="14"/>
        <v>Vencido</v>
      </c>
      <c r="AF83" s="43">
        <f t="shared" ca="1" si="12"/>
        <v>0</v>
      </c>
      <c r="AG83" s="135" t="s">
        <v>526</v>
      </c>
      <c r="AH83" s="10">
        <v>45381</v>
      </c>
      <c r="AI83" s="10" t="s">
        <v>205</v>
      </c>
      <c r="AJ83" s="387"/>
    </row>
    <row r="84" spans="1:81">
      <c r="A84" s="385">
        <v>76</v>
      </c>
      <c r="B84" s="224" t="s">
        <v>1068</v>
      </c>
      <c r="C84" s="224" t="s">
        <v>1069</v>
      </c>
      <c r="D84" s="33" t="s">
        <v>1070</v>
      </c>
      <c r="E84" s="33" t="s">
        <v>78</v>
      </c>
      <c r="F84" s="214" t="s">
        <v>79</v>
      </c>
      <c r="G84" s="212">
        <v>72178909</v>
      </c>
      <c r="H84" s="10">
        <v>35896</v>
      </c>
      <c r="I84" s="43">
        <f t="shared" ca="1" si="13"/>
        <v>26</v>
      </c>
      <c r="J84" s="30" t="s">
        <v>50</v>
      </c>
      <c r="K84" s="30" t="s">
        <v>51</v>
      </c>
      <c r="L84" s="10" t="s">
        <v>127</v>
      </c>
      <c r="M84" s="11">
        <v>980641243</v>
      </c>
      <c r="N84" s="33" t="s">
        <v>1338</v>
      </c>
      <c r="O84" s="9" t="s">
        <v>137</v>
      </c>
      <c r="P84" s="9" t="s">
        <v>137</v>
      </c>
      <c r="Q84" s="9" t="s">
        <v>137</v>
      </c>
      <c r="R84" s="10">
        <v>45490</v>
      </c>
      <c r="S84" s="8" t="s">
        <v>550</v>
      </c>
      <c r="T84" s="8" t="s">
        <v>550</v>
      </c>
      <c r="U84" s="8" t="s">
        <v>550</v>
      </c>
      <c r="V84" s="10" t="str">
        <f t="shared" si="15"/>
        <v>RH</v>
      </c>
      <c r="W84" s="12">
        <v>1300</v>
      </c>
      <c r="X84" s="12"/>
      <c r="Y84" s="38"/>
      <c r="Z84" s="38"/>
      <c r="AA84" s="8"/>
      <c r="AB84" s="8"/>
      <c r="AC84" s="8" t="s">
        <v>550</v>
      </c>
      <c r="AD84" s="10">
        <v>45581</v>
      </c>
      <c r="AE84" s="40" t="str">
        <f t="shared" ca="1" si="14"/>
        <v>Vencido</v>
      </c>
      <c r="AF84" s="43"/>
      <c r="AG84" s="134" t="s">
        <v>1339</v>
      </c>
      <c r="AH84" s="10">
        <v>45526</v>
      </c>
      <c r="AI84" s="10" t="s">
        <v>1340</v>
      </c>
      <c r="AJ84" s="387"/>
    </row>
    <row r="85" spans="1:81">
      <c r="A85" s="385">
        <v>77</v>
      </c>
      <c r="B85" s="9" t="s">
        <v>536</v>
      </c>
      <c r="C85" s="212" t="s">
        <v>537</v>
      </c>
      <c r="D85" s="9" t="s">
        <v>538</v>
      </c>
      <c r="E85" s="33" t="s">
        <v>235</v>
      </c>
      <c r="F85" s="214" t="s">
        <v>235</v>
      </c>
      <c r="G85" s="212">
        <v>43976727</v>
      </c>
      <c r="H85" s="10">
        <v>31561</v>
      </c>
      <c r="I85" s="43">
        <f t="shared" ca="1" si="13"/>
        <v>38</v>
      </c>
      <c r="J85" s="30" t="s">
        <v>174</v>
      </c>
      <c r="K85" s="30" t="s">
        <v>539</v>
      </c>
      <c r="L85" s="11" t="s">
        <v>127</v>
      </c>
      <c r="M85" s="11">
        <v>922462360</v>
      </c>
      <c r="N85" s="33" t="s">
        <v>541</v>
      </c>
      <c r="O85" s="9" t="s">
        <v>329</v>
      </c>
      <c r="P85" s="9" t="s">
        <v>68</v>
      </c>
      <c r="Q85" s="9" t="s">
        <v>68</v>
      </c>
      <c r="R85" s="10">
        <v>44537</v>
      </c>
      <c r="S85" s="10">
        <v>44995</v>
      </c>
      <c r="T85" s="10">
        <f>IF(S85="RH","RH",IF(S85="Pendiente","Pendiente",EDATE(S85,24)))</f>
        <v>45726</v>
      </c>
      <c r="U85" s="40">
        <f t="shared" ref="U85:U97" ca="1" si="16">IF(S85="RH","RH",IF(S85="Pendiente","Pendiente",T85-TODAY()))</f>
        <v>125</v>
      </c>
      <c r="V85" s="10" t="str">
        <f t="shared" ca="1" si="15"/>
        <v>Vigente</v>
      </c>
      <c r="W85" s="12">
        <v>2800</v>
      </c>
      <c r="X85" s="12"/>
      <c r="Y85" s="38" t="s">
        <v>54</v>
      </c>
      <c r="Z85" s="38" t="s">
        <v>1285</v>
      </c>
      <c r="AA85" s="10" t="s">
        <v>100</v>
      </c>
      <c r="AB85" s="10" t="s">
        <v>542</v>
      </c>
      <c r="AC85" s="10" t="s">
        <v>55</v>
      </c>
      <c r="AD85" s="10">
        <v>45657</v>
      </c>
      <c r="AE85" s="40" t="str">
        <f t="shared" ca="1" si="14"/>
        <v>Vigente</v>
      </c>
      <c r="AF85" s="43">
        <f ca="1">+DATEDIF(R85,TODAY(),"Y")</f>
        <v>2</v>
      </c>
      <c r="AG85" s="134" t="s">
        <v>543</v>
      </c>
      <c r="AH85" s="8"/>
      <c r="AI85" s="10"/>
      <c r="AJ85" s="387"/>
    </row>
    <row r="86" spans="1:81">
      <c r="A86" s="385">
        <v>78</v>
      </c>
      <c r="B86" s="9" t="s">
        <v>556</v>
      </c>
      <c r="C86" s="9" t="s">
        <v>557</v>
      </c>
      <c r="D86" s="9" t="s">
        <v>558</v>
      </c>
      <c r="E86" s="33" t="s">
        <v>78</v>
      </c>
      <c r="F86" s="214" t="s">
        <v>79</v>
      </c>
      <c r="G86" s="212">
        <v>75854391</v>
      </c>
      <c r="H86" s="10">
        <v>35891</v>
      </c>
      <c r="I86" s="43">
        <f t="shared" ca="1" si="13"/>
        <v>26</v>
      </c>
      <c r="J86" s="8" t="s">
        <v>174</v>
      </c>
      <c r="K86" s="8" t="s">
        <v>51</v>
      </c>
      <c r="L86" s="8" t="s">
        <v>127</v>
      </c>
      <c r="M86" s="8">
        <v>998534258</v>
      </c>
      <c r="N86" s="33" t="s">
        <v>561</v>
      </c>
      <c r="O86" s="37" t="s">
        <v>137</v>
      </c>
      <c r="P86" s="146" t="s">
        <v>137</v>
      </c>
      <c r="Q86" s="146" t="s">
        <v>137</v>
      </c>
      <c r="R86" s="10">
        <v>44743</v>
      </c>
      <c r="S86" s="10">
        <v>45549</v>
      </c>
      <c r="T86" s="10">
        <f>IF(S86="RH","RH",IF(S86="Pendiente","Pendiente",EDATE(S86,24)))</f>
        <v>46279</v>
      </c>
      <c r="U86" s="40">
        <f t="shared" ca="1" si="16"/>
        <v>678</v>
      </c>
      <c r="V86" s="10" t="str">
        <f t="shared" ca="1" si="15"/>
        <v>Vigente</v>
      </c>
      <c r="W86" s="12">
        <v>1700</v>
      </c>
      <c r="X86" s="12"/>
      <c r="Y86" s="38" t="s">
        <v>54</v>
      </c>
      <c r="Z86" s="38" t="s">
        <v>1285</v>
      </c>
      <c r="AA86" s="8" t="s">
        <v>70</v>
      </c>
      <c r="AB86" s="8" t="s">
        <v>509</v>
      </c>
      <c r="AC86" s="8" t="s">
        <v>55</v>
      </c>
      <c r="AD86" s="10">
        <v>45809</v>
      </c>
      <c r="AE86" s="40" t="str">
        <f t="shared" ca="1" si="14"/>
        <v>Vigente</v>
      </c>
      <c r="AF86" s="43">
        <f ca="1">+DATEDIF(R86,TODAY(),"Y")</f>
        <v>2</v>
      </c>
      <c r="AG86" s="149" t="s">
        <v>1148</v>
      </c>
      <c r="AH86" s="8"/>
      <c r="AI86" s="10"/>
      <c r="AJ86" s="387"/>
    </row>
    <row r="87" spans="1:81">
      <c r="A87" s="385">
        <v>79</v>
      </c>
      <c r="B87" s="9" t="s">
        <v>1076</v>
      </c>
      <c r="C87" s="9" t="s">
        <v>1077</v>
      </c>
      <c r="D87" s="9" t="s">
        <v>47</v>
      </c>
      <c r="E87" s="33" t="s">
        <v>63</v>
      </c>
      <c r="F87" s="214" t="s">
        <v>49</v>
      </c>
      <c r="G87" s="212">
        <v>78198590</v>
      </c>
      <c r="H87" s="10">
        <v>36597</v>
      </c>
      <c r="I87" s="43">
        <f t="shared" ca="1" si="13"/>
        <v>24</v>
      </c>
      <c r="J87" s="30" t="s">
        <v>50</v>
      </c>
      <c r="K87" s="30" t="s">
        <v>51</v>
      </c>
      <c r="L87" s="8" t="s">
        <v>52</v>
      </c>
      <c r="M87" s="11">
        <v>940242985</v>
      </c>
      <c r="N87" s="237" t="s">
        <v>1149</v>
      </c>
      <c r="O87" s="237" t="s">
        <v>619</v>
      </c>
      <c r="P87" s="237" t="s">
        <v>137</v>
      </c>
      <c r="Q87" s="237" t="s">
        <v>137</v>
      </c>
      <c r="R87" s="10">
        <v>45519</v>
      </c>
      <c r="S87" s="10">
        <v>45491</v>
      </c>
      <c r="T87" s="10">
        <f>IF(S87="RH","RH",IF(S87="Pendiente","Pendiente",EDATE(S87,12)))</f>
        <v>45856</v>
      </c>
      <c r="U87" s="40">
        <f t="shared" ca="1" si="16"/>
        <v>255</v>
      </c>
      <c r="V87" s="10" t="str">
        <f t="shared" ca="1" si="15"/>
        <v>Vigente</v>
      </c>
      <c r="W87" s="12">
        <v>1700</v>
      </c>
      <c r="X87" s="12"/>
      <c r="Y87" s="38" t="s">
        <v>54</v>
      </c>
      <c r="Z87" s="38" t="s">
        <v>1284</v>
      </c>
      <c r="AA87" s="8"/>
      <c r="AB87" s="8"/>
      <c r="AC87" s="10" t="s">
        <v>55</v>
      </c>
      <c r="AD87" s="10">
        <v>45793</v>
      </c>
      <c r="AE87" s="40" t="str">
        <f t="shared" ca="1" si="14"/>
        <v>Vigente</v>
      </c>
      <c r="AF87" s="333"/>
      <c r="AG87" s="134" t="s">
        <v>1341</v>
      </c>
      <c r="AH87" s="8"/>
      <c r="AI87" s="10"/>
      <c r="AJ87" s="387"/>
    </row>
    <row r="88" spans="1:81">
      <c r="A88" s="385">
        <v>80</v>
      </c>
      <c r="B88" s="224" t="s">
        <v>545</v>
      </c>
      <c r="C88" s="224" t="s">
        <v>546</v>
      </c>
      <c r="D88" s="9" t="s">
        <v>547</v>
      </c>
      <c r="E88" s="33" t="s">
        <v>235</v>
      </c>
      <c r="F88" s="214" t="s">
        <v>235</v>
      </c>
      <c r="G88" s="212">
        <v>76507370</v>
      </c>
      <c r="H88" s="10">
        <v>34607</v>
      </c>
      <c r="I88" s="43">
        <f t="shared" ca="1" si="13"/>
        <v>30</v>
      </c>
      <c r="J88" s="8" t="s">
        <v>50</v>
      </c>
      <c r="K88" s="8" t="s">
        <v>51</v>
      </c>
      <c r="L88" s="8" t="s">
        <v>52</v>
      </c>
      <c r="M88" s="8">
        <v>953218777</v>
      </c>
      <c r="N88" s="33" t="s">
        <v>549</v>
      </c>
      <c r="O88" s="37" t="s">
        <v>137</v>
      </c>
      <c r="P88" s="146" t="s">
        <v>137</v>
      </c>
      <c r="Q88" s="9" t="s">
        <v>137</v>
      </c>
      <c r="R88" s="10">
        <v>45453</v>
      </c>
      <c r="S88" s="10" t="s">
        <v>550</v>
      </c>
      <c r="T88" s="10" t="str">
        <f>IF(S88="RH","RH",IF(S88="Pendiente","Pendiente",EDATE(S88,24)))</f>
        <v>RH</v>
      </c>
      <c r="U88" s="40" t="str">
        <f t="shared" ca="1" si="16"/>
        <v>RH</v>
      </c>
      <c r="V88" s="10" t="str">
        <f t="shared" ca="1" si="15"/>
        <v>RH</v>
      </c>
      <c r="W88" s="12">
        <v>1300</v>
      </c>
      <c r="X88" s="12"/>
      <c r="Y88" s="38"/>
      <c r="Z88" s="38"/>
      <c r="AA88" s="8" t="s">
        <v>266</v>
      </c>
      <c r="AB88" s="8" t="s">
        <v>551</v>
      </c>
      <c r="AC88" s="8" t="s">
        <v>550</v>
      </c>
      <c r="AD88" s="10">
        <v>45474</v>
      </c>
      <c r="AE88" s="40" t="str">
        <f t="shared" ca="1" si="14"/>
        <v>Vencido</v>
      </c>
      <c r="AF88" s="43"/>
      <c r="AG88" s="149" t="s">
        <v>553</v>
      </c>
      <c r="AH88" s="10">
        <v>45474</v>
      </c>
      <c r="AI88" s="10" t="s">
        <v>205</v>
      </c>
      <c r="AJ88" s="387"/>
    </row>
    <row r="89" spans="1:81">
      <c r="A89" s="385">
        <v>81</v>
      </c>
      <c r="B89" s="9" t="s">
        <v>564</v>
      </c>
      <c r="C89" s="9" t="s">
        <v>2102</v>
      </c>
      <c r="D89" s="9" t="s">
        <v>566</v>
      </c>
      <c r="E89" s="33" t="s">
        <v>567</v>
      </c>
      <c r="F89" s="214" t="s">
        <v>567</v>
      </c>
      <c r="G89" s="212">
        <v>43705144</v>
      </c>
      <c r="H89" s="10">
        <v>31594</v>
      </c>
      <c r="I89" s="43">
        <f t="shared" ca="1" si="13"/>
        <v>38</v>
      </c>
      <c r="J89" s="8" t="s">
        <v>174</v>
      </c>
      <c r="K89" s="8" t="s">
        <v>51</v>
      </c>
      <c r="L89" s="8" t="s">
        <v>52</v>
      </c>
      <c r="M89" s="8">
        <v>920644732</v>
      </c>
      <c r="N89" s="33" t="s">
        <v>570</v>
      </c>
      <c r="O89" s="37" t="s">
        <v>571</v>
      </c>
      <c r="P89" s="146" t="s">
        <v>68</v>
      </c>
      <c r="Q89" s="146" t="s">
        <v>68</v>
      </c>
      <c r="R89" s="10">
        <v>45170</v>
      </c>
      <c r="S89" s="10">
        <v>45241</v>
      </c>
      <c r="T89" s="10">
        <f>IF(S89="RH","RH",IF(S89="Pendiente","Pendiente",EDATE(S89,24)))</f>
        <v>45972</v>
      </c>
      <c r="U89" s="40">
        <f t="shared" ca="1" si="16"/>
        <v>371</v>
      </c>
      <c r="V89" s="10" t="str">
        <f t="shared" ca="1" si="15"/>
        <v>Vigente</v>
      </c>
      <c r="W89" s="12">
        <v>1400</v>
      </c>
      <c r="X89" s="12"/>
      <c r="Y89" s="38" t="s">
        <v>99</v>
      </c>
      <c r="Z89" s="38"/>
      <c r="AA89" s="8" t="s">
        <v>70</v>
      </c>
      <c r="AB89" s="8" t="s">
        <v>79</v>
      </c>
      <c r="AC89" s="8" t="s">
        <v>55</v>
      </c>
      <c r="AD89" s="10">
        <v>45900</v>
      </c>
      <c r="AE89" s="40" t="str">
        <f t="shared" ca="1" si="14"/>
        <v>Vigente</v>
      </c>
      <c r="AF89" s="43">
        <f t="shared" ref="AF89:AF104" ca="1" si="17">+DATEDIF(R89,TODAY(),"Y")</f>
        <v>1</v>
      </c>
      <c r="AG89" s="149" t="s">
        <v>572</v>
      </c>
      <c r="AH89" s="8"/>
      <c r="AI89" s="10"/>
      <c r="AJ89" s="387"/>
    </row>
    <row r="90" spans="1:81" s="162" customFormat="1">
      <c r="A90" s="385">
        <v>82</v>
      </c>
      <c r="B90" s="9" t="s">
        <v>574</v>
      </c>
      <c r="C90" s="9" t="s">
        <v>575</v>
      </c>
      <c r="D90" s="9" t="s">
        <v>133</v>
      </c>
      <c r="E90" s="33" t="s">
        <v>63</v>
      </c>
      <c r="F90" s="214" t="s">
        <v>49</v>
      </c>
      <c r="G90" s="212">
        <v>74444960</v>
      </c>
      <c r="H90" s="10">
        <v>35563</v>
      </c>
      <c r="I90" s="43">
        <f t="shared" ca="1" si="13"/>
        <v>27</v>
      </c>
      <c r="J90" s="30" t="s">
        <v>50</v>
      </c>
      <c r="K90" s="30" t="s">
        <v>51</v>
      </c>
      <c r="L90" s="11" t="s">
        <v>52</v>
      </c>
      <c r="M90" s="11">
        <v>943044131</v>
      </c>
      <c r="N90" s="33" t="s">
        <v>578</v>
      </c>
      <c r="O90" s="9" t="s">
        <v>274</v>
      </c>
      <c r="P90" s="9" t="s">
        <v>68</v>
      </c>
      <c r="Q90" s="9" t="s">
        <v>68</v>
      </c>
      <c r="R90" s="10">
        <v>45208</v>
      </c>
      <c r="S90" s="10">
        <v>45556</v>
      </c>
      <c r="T90" s="10">
        <f>IF(S90="RH","RH",IF(S90="Pendiente","Pendiente",EDATE(S90,12)))</f>
        <v>45921</v>
      </c>
      <c r="U90" s="40">
        <f t="shared" ca="1" si="16"/>
        <v>320</v>
      </c>
      <c r="V90" s="10" t="str">
        <f t="shared" ca="1" si="15"/>
        <v>Vigente</v>
      </c>
      <c r="W90" s="12">
        <v>1800</v>
      </c>
      <c r="X90" s="12"/>
      <c r="Y90" s="38" t="s">
        <v>54</v>
      </c>
      <c r="Z90" s="38" t="s">
        <v>1284</v>
      </c>
      <c r="AA90" s="10" t="s">
        <v>138</v>
      </c>
      <c r="AB90" s="10" t="s">
        <v>139</v>
      </c>
      <c r="AC90" s="10" t="s">
        <v>55</v>
      </c>
      <c r="AD90" s="10">
        <v>45699</v>
      </c>
      <c r="AE90" s="40" t="str">
        <f t="shared" ca="1" si="14"/>
        <v>Vigente</v>
      </c>
      <c r="AF90" s="43">
        <f t="shared" ca="1" si="17"/>
        <v>1</v>
      </c>
      <c r="AG90" s="134" t="s">
        <v>579</v>
      </c>
      <c r="AH90" s="8"/>
      <c r="AI90" s="10"/>
      <c r="AJ90" s="387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</row>
    <row r="91" spans="1:81">
      <c r="A91" s="385">
        <v>83</v>
      </c>
      <c r="B91" s="9" t="s">
        <v>581</v>
      </c>
      <c r="C91" s="212" t="s">
        <v>582</v>
      </c>
      <c r="D91" s="9" t="s">
        <v>583</v>
      </c>
      <c r="E91" s="33" t="s">
        <v>225</v>
      </c>
      <c r="F91" s="214" t="s">
        <v>225</v>
      </c>
      <c r="G91" s="212">
        <v>3626584</v>
      </c>
      <c r="H91" s="10">
        <v>33955</v>
      </c>
      <c r="I91" s="43">
        <f t="shared" ca="1" si="13"/>
        <v>31</v>
      </c>
      <c r="J91" s="30" t="s">
        <v>174</v>
      </c>
      <c r="K91" s="30" t="s">
        <v>51</v>
      </c>
      <c r="L91" s="11" t="s">
        <v>52</v>
      </c>
      <c r="M91" s="11">
        <v>972134610</v>
      </c>
      <c r="N91" s="33" t="s">
        <v>585</v>
      </c>
      <c r="O91" s="9" t="s">
        <v>84</v>
      </c>
      <c r="P91" s="9" t="s">
        <v>68</v>
      </c>
      <c r="Q91" s="9" t="s">
        <v>68</v>
      </c>
      <c r="R91" s="10">
        <v>43832</v>
      </c>
      <c r="S91" s="10">
        <v>45486</v>
      </c>
      <c r="T91" s="10">
        <f>IF(S91="RH","RH",IF(S91="Pendiente","Pendiente",EDATE(S91,24)))</f>
        <v>46216</v>
      </c>
      <c r="U91" s="40">
        <f t="shared" ca="1" si="16"/>
        <v>615</v>
      </c>
      <c r="V91" s="10" t="str">
        <f t="shared" ca="1" si="15"/>
        <v>Vigente</v>
      </c>
      <c r="W91" s="38">
        <v>2100</v>
      </c>
      <c r="X91" s="38"/>
      <c r="Y91" s="38" t="s">
        <v>54</v>
      </c>
      <c r="Z91" s="38" t="s">
        <v>1285</v>
      </c>
      <c r="AA91" s="10" t="s">
        <v>100</v>
      </c>
      <c r="AB91" s="10" t="s">
        <v>586</v>
      </c>
      <c r="AC91" s="10" t="s">
        <v>55</v>
      </c>
      <c r="AD91" s="10">
        <v>45900</v>
      </c>
      <c r="AE91" s="40" t="str">
        <f t="shared" ca="1" si="14"/>
        <v>Vigente</v>
      </c>
      <c r="AF91" s="43">
        <f t="shared" ca="1" si="17"/>
        <v>4</v>
      </c>
      <c r="AG91" s="135" t="s">
        <v>587</v>
      </c>
      <c r="AH91" s="8"/>
      <c r="AI91" s="10"/>
      <c r="AJ91" s="387"/>
    </row>
    <row r="92" spans="1:81" s="126" customFormat="1">
      <c r="A92" s="385">
        <v>84</v>
      </c>
      <c r="B92" s="9" t="s">
        <v>589</v>
      </c>
      <c r="C92" s="9" t="s">
        <v>590</v>
      </c>
      <c r="D92" s="9" t="s">
        <v>591</v>
      </c>
      <c r="E92" s="33" t="s">
        <v>235</v>
      </c>
      <c r="F92" s="214" t="s">
        <v>235</v>
      </c>
      <c r="G92" s="212">
        <v>75001279</v>
      </c>
      <c r="H92" s="10">
        <v>36448</v>
      </c>
      <c r="I92" s="43">
        <f t="shared" ca="1" si="13"/>
        <v>25</v>
      </c>
      <c r="J92" s="30" t="s">
        <v>174</v>
      </c>
      <c r="K92" s="30" t="s">
        <v>51</v>
      </c>
      <c r="L92" s="11" t="s">
        <v>52</v>
      </c>
      <c r="M92" s="11">
        <v>923516761</v>
      </c>
      <c r="N92" s="33" t="s">
        <v>594</v>
      </c>
      <c r="O92" s="9" t="s">
        <v>595</v>
      </c>
      <c r="P92" s="33" t="s">
        <v>68</v>
      </c>
      <c r="Q92" s="9" t="s">
        <v>68</v>
      </c>
      <c r="R92" s="10">
        <v>45481</v>
      </c>
      <c r="S92" s="10">
        <v>45346</v>
      </c>
      <c r="T92" s="10">
        <f>IF(S92="RH","RH",IF(S92="Pendiente","Pendiente",EDATE(S92,24)))</f>
        <v>46077</v>
      </c>
      <c r="U92" s="40">
        <f t="shared" ca="1" si="16"/>
        <v>476</v>
      </c>
      <c r="V92" s="10" t="str">
        <f t="shared" ca="1" si="15"/>
        <v>Vigente</v>
      </c>
      <c r="W92" s="12">
        <v>1500</v>
      </c>
      <c r="X92" s="12"/>
      <c r="Y92" s="38" t="s">
        <v>54</v>
      </c>
      <c r="Z92" s="38" t="s">
        <v>1285</v>
      </c>
      <c r="AA92" s="10" t="s">
        <v>70</v>
      </c>
      <c r="AB92" s="10" t="s">
        <v>542</v>
      </c>
      <c r="AC92" s="10" t="s">
        <v>55</v>
      </c>
      <c r="AD92" s="10">
        <v>45846</v>
      </c>
      <c r="AE92" s="40" t="str">
        <f t="shared" ca="1" si="14"/>
        <v>Vigente</v>
      </c>
      <c r="AF92" s="43">
        <f t="shared" ca="1" si="17"/>
        <v>0</v>
      </c>
      <c r="AG92" s="134" t="s">
        <v>596</v>
      </c>
      <c r="AH92" s="8"/>
      <c r="AI92" s="10"/>
      <c r="AJ92" s="387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</row>
    <row r="93" spans="1:81">
      <c r="A93" s="385">
        <v>85</v>
      </c>
      <c r="B93" s="9" t="s">
        <v>1342</v>
      </c>
      <c r="C93" s="9" t="s">
        <v>1343</v>
      </c>
      <c r="D93" s="9" t="s">
        <v>94</v>
      </c>
      <c r="E93" s="33" t="s">
        <v>63</v>
      </c>
      <c r="F93" s="214" t="s">
        <v>106</v>
      </c>
      <c r="G93" s="212">
        <v>70441872</v>
      </c>
      <c r="H93" s="10">
        <v>33913</v>
      </c>
      <c r="I93" s="43">
        <f t="shared" ca="1" si="13"/>
        <v>32</v>
      </c>
      <c r="J93" s="10" t="s">
        <v>50</v>
      </c>
      <c r="K93" s="10" t="s">
        <v>51</v>
      </c>
      <c r="L93" s="10" t="s">
        <v>52</v>
      </c>
      <c r="M93" s="11">
        <v>993119886</v>
      </c>
      <c r="N93" s="237" t="s">
        <v>1344</v>
      </c>
      <c r="O93" s="10"/>
      <c r="P93" s="10"/>
      <c r="Q93" s="10"/>
      <c r="R93" s="10">
        <v>45567</v>
      </c>
      <c r="S93" s="10">
        <v>45570</v>
      </c>
      <c r="T93" s="10">
        <f>IF(S93="RH","RH",IF(S93="Pendiente","Pendiente",EDATE(S93,12)))</f>
        <v>45935</v>
      </c>
      <c r="U93" s="40">
        <f t="shared" ca="1" si="16"/>
        <v>334</v>
      </c>
      <c r="V93" s="10" t="str">
        <f t="shared" ca="1" si="15"/>
        <v>Vigente</v>
      </c>
      <c r="W93" s="12">
        <v>2500</v>
      </c>
      <c r="X93" s="12">
        <v>300</v>
      </c>
      <c r="Y93" s="38" t="s">
        <v>214</v>
      </c>
      <c r="Z93" s="38"/>
      <c r="AA93" s="8" t="s">
        <v>100</v>
      </c>
      <c r="AB93" s="38" t="s">
        <v>1345</v>
      </c>
      <c r="AC93" s="10" t="s">
        <v>55</v>
      </c>
      <c r="AD93" s="10">
        <v>45807</v>
      </c>
      <c r="AE93" s="40" t="str">
        <f t="shared" ca="1" si="14"/>
        <v>Vigente</v>
      </c>
      <c r="AF93" s="43">
        <f t="shared" ca="1" si="17"/>
        <v>0</v>
      </c>
      <c r="AG93" s="135" t="s">
        <v>2111</v>
      </c>
      <c r="AH93" s="8"/>
      <c r="AI93" s="10"/>
      <c r="AJ93" s="387"/>
    </row>
    <row r="94" spans="1:81">
      <c r="A94" s="385">
        <v>86</v>
      </c>
      <c r="B94" s="9" t="s">
        <v>1207</v>
      </c>
      <c r="C94" s="9" t="s">
        <v>974</v>
      </c>
      <c r="D94" s="9" t="s">
        <v>735</v>
      </c>
      <c r="E94" s="33" t="s">
        <v>63</v>
      </c>
      <c r="F94" s="214" t="s">
        <v>106</v>
      </c>
      <c r="G94" s="212">
        <v>48197929</v>
      </c>
      <c r="H94" s="10">
        <v>34368</v>
      </c>
      <c r="I94" s="43">
        <f t="shared" ca="1" si="13"/>
        <v>30</v>
      </c>
      <c r="J94" s="30" t="s">
        <v>50</v>
      </c>
      <c r="K94" s="30" t="s">
        <v>165</v>
      </c>
      <c r="L94" s="11" t="s">
        <v>127</v>
      </c>
      <c r="M94" s="11" t="s">
        <v>1346</v>
      </c>
      <c r="N94" s="33" t="s">
        <v>1347</v>
      </c>
      <c r="O94" s="9" t="s">
        <v>1348</v>
      </c>
      <c r="P94" s="9" t="s">
        <v>68</v>
      </c>
      <c r="Q94" s="9" t="s">
        <v>68</v>
      </c>
      <c r="R94" s="10">
        <v>45538</v>
      </c>
      <c r="S94" s="10">
        <v>45535</v>
      </c>
      <c r="T94" s="10">
        <f>IF(S94="RH","RH",IF(S94="Pendiente","Pendiente",EDATE(S94,24)))</f>
        <v>46265</v>
      </c>
      <c r="U94" s="40">
        <f t="shared" ca="1" si="16"/>
        <v>664</v>
      </c>
      <c r="V94" s="10" t="str">
        <f t="shared" ca="1" si="15"/>
        <v>Vigente</v>
      </c>
      <c r="W94" s="12">
        <v>3000</v>
      </c>
      <c r="X94" s="12"/>
      <c r="Y94" s="38" t="s">
        <v>214</v>
      </c>
      <c r="Z94" s="38" t="s">
        <v>1284</v>
      </c>
      <c r="AA94" s="8" t="s">
        <v>100</v>
      </c>
      <c r="AB94" s="38" t="s">
        <v>1349</v>
      </c>
      <c r="AC94" s="10" t="s">
        <v>55</v>
      </c>
      <c r="AD94" s="10">
        <v>45719</v>
      </c>
      <c r="AE94" s="40" t="str">
        <f t="shared" ca="1" si="14"/>
        <v>Vigente</v>
      </c>
      <c r="AF94" s="43">
        <f t="shared" ca="1" si="17"/>
        <v>0</v>
      </c>
      <c r="AG94" s="308" t="s">
        <v>1350</v>
      </c>
      <c r="AH94" s="8"/>
      <c r="AI94" s="10"/>
      <c r="AJ94" s="387"/>
    </row>
    <row r="95" spans="1:81">
      <c r="A95" s="385">
        <v>87</v>
      </c>
      <c r="B95" s="9" t="s">
        <v>598</v>
      </c>
      <c r="C95" s="212" t="s">
        <v>599</v>
      </c>
      <c r="D95" s="9" t="s">
        <v>600</v>
      </c>
      <c r="E95" s="33" t="s">
        <v>48</v>
      </c>
      <c r="F95" s="214" t="s">
        <v>49</v>
      </c>
      <c r="G95" s="212">
        <v>72217547</v>
      </c>
      <c r="H95" s="10">
        <v>33923</v>
      </c>
      <c r="I95" s="43">
        <f t="shared" ca="1" si="13"/>
        <v>31</v>
      </c>
      <c r="J95" s="8" t="s">
        <v>50</v>
      </c>
      <c r="K95" s="8" t="s">
        <v>51</v>
      </c>
      <c r="L95" s="8" t="s">
        <v>52</v>
      </c>
      <c r="M95" s="11">
        <v>974772431</v>
      </c>
      <c r="N95" s="33" t="s">
        <v>602</v>
      </c>
      <c r="O95" s="37" t="s">
        <v>603</v>
      </c>
      <c r="P95" s="146" t="s">
        <v>68</v>
      </c>
      <c r="Q95" s="146" t="s">
        <v>68</v>
      </c>
      <c r="R95" s="10">
        <v>45383</v>
      </c>
      <c r="S95" s="10">
        <v>45395</v>
      </c>
      <c r="T95" s="10">
        <f>IF(S95="RH","RH",IF(S95="Pendiente","Pendiente",EDATE(S95,24)))</f>
        <v>46125</v>
      </c>
      <c r="U95" s="40">
        <f t="shared" ca="1" si="16"/>
        <v>524</v>
      </c>
      <c r="V95" s="10" t="str">
        <f t="shared" ca="1" si="15"/>
        <v>Vigente</v>
      </c>
      <c r="W95" s="12">
        <v>3000</v>
      </c>
      <c r="X95" s="12"/>
      <c r="Y95" s="38" t="s">
        <v>54</v>
      </c>
      <c r="Z95" s="38" t="s">
        <v>1284</v>
      </c>
      <c r="AA95" s="8" t="s">
        <v>604</v>
      </c>
      <c r="AB95" s="8" t="s">
        <v>186</v>
      </c>
      <c r="AC95" s="10" t="s">
        <v>55</v>
      </c>
      <c r="AD95" s="10">
        <v>45748</v>
      </c>
      <c r="AE95" s="40" t="str">
        <f t="shared" ca="1" si="14"/>
        <v>Vigente</v>
      </c>
      <c r="AF95" s="333">
        <f t="shared" ca="1" si="17"/>
        <v>0</v>
      </c>
      <c r="AG95" s="134" t="s">
        <v>605</v>
      </c>
      <c r="AH95" s="8"/>
      <c r="AI95" s="10"/>
      <c r="AJ95" s="387"/>
    </row>
    <row r="96" spans="1:81" s="8" customFormat="1">
      <c r="A96" s="385">
        <v>88</v>
      </c>
      <c r="B96" s="9" t="s">
        <v>607</v>
      </c>
      <c r="C96" s="9" t="s">
        <v>608</v>
      </c>
      <c r="D96" s="9" t="s">
        <v>609</v>
      </c>
      <c r="E96" s="33" t="s">
        <v>63</v>
      </c>
      <c r="F96" s="214" t="s">
        <v>49</v>
      </c>
      <c r="G96" s="212">
        <v>45387327</v>
      </c>
      <c r="H96" s="10">
        <v>32151</v>
      </c>
      <c r="I96" s="43">
        <f t="shared" ca="1" si="13"/>
        <v>36</v>
      </c>
      <c r="J96" s="30" t="s">
        <v>50</v>
      </c>
      <c r="K96" s="30" t="s">
        <v>51</v>
      </c>
      <c r="L96" s="11" t="s">
        <v>127</v>
      </c>
      <c r="M96" s="11">
        <v>910729152</v>
      </c>
      <c r="N96" s="33" t="s">
        <v>612</v>
      </c>
      <c r="O96" s="9" t="s">
        <v>67</v>
      </c>
      <c r="P96" s="9" t="s">
        <v>68</v>
      </c>
      <c r="Q96" s="9" t="s">
        <v>68</v>
      </c>
      <c r="R96" s="10">
        <v>45286</v>
      </c>
      <c r="S96" s="10">
        <v>45280</v>
      </c>
      <c r="T96" s="10">
        <f>IF(S96="RH","RH",IF(S96="Pendiente","Pendiente",EDATE(S96,12)))</f>
        <v>45646</v>
      </c>
      <c r="U96" s="40">
        <f t="shared" ca="1" si="16"/>
        <v>45</v>
      </c>
      <c r="V96" s="10" t="str">
        <f t="shared" ca="1" si="15"/>
        <v>Vigente</v>
      </c>
      <c r="W96" s="38">
        <v>2300</v>
      </c>
      <c r="X96" s="38"/>
      <c r="Y96" s="38" t="s">
        <v>54</v>
      </c>
      <c r="Z96" s="38" t="s">
        <v>1284</v>
      </c>
      <c r="AA96" s="10" t="s">
        <v>100</v>
      </c>
      <c r="AB96" s="10" t="s">
        <v>613</v>
      </c>
      <c r="AC96" s="10" t="s">
        <v>55</v>
      </c>
      <c r="AD96" s="10">
        <v>45777</v>
      </c>
      <c r="AE96" s="40" t="str">
        <f t="shared" ca="1" si="14"/>
        <v>Vigente</v>
      </c>
      <c r="AF96" s="43">
        <f t="shared" ca="1" si="17"/>
        <v>0</v>
      </c>
      <c r="AG96" s="134" t="s">
        <v>614</v>
      </c>
      <c r="AI96" s="10"/>
      <c r="AJ96" s="387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</row>
    <row r="97" spans="1:36">
      <c r="A97" s="385">
        <v>89</v>
      </c>
      <c r="B97" s="9" t="s">
        <v>616</v>
      </c>
      <c r="C97" s="9" t="s">
        <v>425</v>
      </c>
      <c r="D97" s="9" t="s">
        <v>133</v>
      </c>
      <c r="E97" s="33" t="s">
        <v>63</v>
      </c>
      <c r="F97" s="214" t="s">
        <v>49</v>
      </c>
      <c r="G97" s="212">
        <v>74704646</v>
      </c>
      <c r="H97" s="10">
        <v>35235</v>
      </c>
      <c r="I97" s="43">
        <f t="shared" ca="1" si="13"/>
        <v>28</v>
      </c>
      <c r="J97" s="30" t="s">
        <v>50</v>
      </c>
      <c r="K97" s="30" t="s">
        <v>51</v>
      </c>
      <c r="L97" s="11" t="s">
        <v>52</v>
      </c>
      <c r="M97" s="11">
        <v>924079527</v>
      </c>
      <c r="N97" s="33" t="s">
        <v>618</v>
      </c>
      <c r="O97" s="9" t="s">
        <v>619</v>
      </c>
      <c r="P97" s="9" t="s">
        <v>137</v>
      </c>
      <c r="Q97" s="9" t="s">
        <v>137</v>
      </c>
      <c r="R97" s="10">
        <v>43709</v>
      </c>
      <c r="S97" s="10">
        <v>45579</v>
      </c>
      <c r="T97" s="10">
        <f>IF(S97="RH","RH",IF(S97="Pendiente","Pendiente",EDATE(S97,12)))</f>
        <v>45944</v>
      </c>
      <c r="U97" s="40">
        <f t="shared" ca="1" si="16"/>
        <v>343</v>
      </c>
      <c r="V97" s="10" t="str">
        <f t="shared" ca="1" si="15"/>
        <v>Vigente</v>
      </c>
      <c r="W97" s="38">
        <v>1900</v>
      </c>
      <c r="X97" s="38"/>
      <c r="Y97" s="38" t="s">
        <v>54</v>
      </c>
      <c r="Z97" s="38" t="s">
        <v>1284</v>
      </c>
      <c r="AA97" s="10" t="s">
        <v>138</v>
      </c>
      <c r="AB97" s="10" t="s">
        <v>139</v>
      </c>
      <c r="AC97" s="10" t="s">
        <v>55</v>
      </c>
      <c r="AD97" s="10">
        <v>45747</v>
      </c>
      <c r="AE97" s="40" t="str">
        <f t="shared" ca="1" si="14"/>
        <v>Vigente</v>
      </c>
      <c r="AF97" s="43">
        <f t="shared" ca="1" si="17"/>
        <v>5</v>
      </c>
      <c r="AG97" s="134" t="s">
        <v>620</v>
      </c>
      <c r="AH97" s="8"/>
      <c r="AI97" s="10"/>
      <c r="AJ97" s="387"/>
    </row>
    <row r="98" spans="1:36">
      <c r="A98" s="385">
        <v>90</v>
      </c>
      <c r="B98" s="327" t="s">
        <v>1351</v>
      </c>
      <c r="C98" s="381" t="s">
        <v>1352</v>
      </c>
      <c r="D98" s="9" t="s">
        <v>1353</v>
      </c>
      <c r="E98" s="33" t="s">
        <v>78</v>
      </c>
      <c r="F98" s="214" t="s">
        <v>79</v>
      </c>
      <c r="G98" s="331" t="s">
        <v>1354</v>
      </c>
      <c r="H98" s="10">
        <v>25081</v>
      </c>
      <c r="I98" s="147">
        <f t="shared" ca="1" si="13"/>
        <v>56</v>
      </c>
      <c r="J98" s="30" t="s">
        <v>50</v>
      </c>
      <c r="K98" s="30" t="s">
        <v>165</v>
      </c>
      <c r="L98" s="11" t="s">
        <v>52</v>
      </c>
      <c r="M98" s="11" t="s">
        <v>1355</v>
      </c>
      <c r="N98" s="33" t="s">
        <v>2125</v>
      </c>
      <c r="O98" s="33" t="s">
        <v>1304</v>
      </c>
      <c r="P98" s="33" t="s">
        <v>1112</v>
      </c>
      <c r="Q98" s="33" t="s">
        <v>1112</v>
      </c>
      <c r="R98" s="10">
        <v>45561</v>
      </c>
      <c r="S98" s="11" t="s">
        <v>550</v>
      </c>
      <c r="T98" s="11" t="s">
        <v>550</v>
      </c>
      <c r="U98" s="11" t="s">
        <v>550</v>
      </c>
      <c r="V98" s="11" t="s">
        <v>550</v>
      </c>
      <c r="W98" s="12">
        <v>500</v>
      </c>
      <c r="X98" s="33"/>
      <c r="Y98" s="38" t="s">
        <v>54</v>
      </c>
      <c r="Z98" s="38" t="s">
        <v>1112</v>
      </c>
      <c r="AA98" s="8" t="s">
        <v>725</v>
      </c>
      <c r="AB98" s="38"/>
      <c r="AC98" s="10" t="s">
        <v>1318</v>
      </c>
      <c r="AD98" s="10">
        <v>45657</v>
      </c>
      <c r="AE98" s="40" t="str">
        <f t="shared" ca="1" si="14"/>
        <v>Vigente</v>
      </c>
      <c r="AF98" s="43">
        <f t="shared" ca="1" si="17"/>
        <v>0</v>
      </c>
      <c r="AG98" s="8" t="s">
        <v>218</v>
      </c>
      <c r="AH98" s="8"/>
      <c r="AI98" s="10"/>
      <c r="AJ98" s="387"/>
    </row>
    <row r="99" spans="1:36">
      <c r="A99" s="385">
        <v>91</v>
      </c>
      <c r="B99" s="9" t="s">
        <v>622</v>
      </c>
      <c r="C99" s="9" t="s">
        <v>623</v>
      </c>
      <c r="D99" s="9" t="s">
        <v>254</v>
      </c>
      <c r="E99" s="33" t="s">
        <v>63</v>
      </c>
      <c r="F99" s="214" t="s">
        <v>49</v>
      </c>
      <c r="G99" s="212">
        <v>45932883</v>
      </c>
      <c r="H99" s="10">
        <v>32745</v>
      </c>
      <c r="I99" s="43">
        <f t="shared" ca="1" si="13"/>
        <v>35</v>
      </c>
      <c r="J99" s="30" t="s">
        <v>174</v>
      </c>
      <c r="K99" s="30" t="s">
        <v>51</v>
      </c>
      <c r="L99" s="11" t="s">
        <v>127</v>
      </c>
      <c r="M99" s="11">
        <v>918914121</v>
      </c>
      <c r="N99" s="33" t="s">
        <v>625</v>
      </c>
      <c r="O99" s="9" t="s">
        <v>137</v>
      </c>
      <c r="P99" s="9" t="s">
        <v>137</v>
      </c>
      <c r="Q99" s="9" t="s">
        <v>137</v>
      </c>
      <c r="R99" s="10">
        <v>43647</v>
      </c>
      <c r="S99" s="10">
        <v>44888</v>
      </c>
      <c r="T99" s="10">
        <f>IF(S99="RH","RH",IF(S99="Pendiente","Pendiente",EDATE(S99,24)))</f>
        <v>45619</v>
      </c>
      <c r="U99" s="40">
        <f t="shared" ref="U99:U130" ca="1" si="18">IF(S99="RH","RH",IF(S99="Pendiente","Pendiente",T99-TODAY()))</f>
        <v>18</v>
      </c>
      <c r="V99" s="10" t="str">
        <f t="shared" ref="V99:V130" ca="1" si="19">IF(U99&lt;30,"Por Vencer",IF(U99="RH","RH",IF(U99="Pendiente","Pendiente","Vigente")))</f>
        <v>Por Vencer</v>
      </c>
      <c r="W99" s="12">
        <v>2000</v>
      </c>
      <c r="X99" s="12">
        <v>200</v>
      </c>
      <c r="Y99" s="38" t="s">
        <v>54</v>
      </c>
      <c r="Z99" s="38" t="s">
        <v>1284</v>
      </c>
      <c r="AA99" s="10" t="s">
        <v>70</v>
      </c>
      <c r="AB99" s="10" t="s">
        <v>356</v>
      </c>
      <c r="AC99" s="10" t="s">
        <v>55</v>
      </c>
      <c r="AD99" s="10">
        <v>45717</v>
      </c>
      <c r="AE99" s="40" t="str">
        <f t="shared" ca="1" si="14"/>
        <v>Vigente</v>
      </c>
      <c r="AF99" s="43">
        <f t="shared" ca="1" si="17"/>
        <v>5</v>
      </c>
      <c r="AG99" s="134" t="s">
        <v>626</v>
      </c>
      <c r="AH99" s="8"/>
      <c r="AI99" s="10"/>
      <c r="AJ99" s="387"/>
    </row>
    <row r="100" spans="1:36">
      <c r="A100" s="385">
        <v>92</v>
      </c>
      <c r="B100" s="9" t="s">
        <v>628</v>
      </c>
      <c r="C100" s="9" t="s">
        <v>629</v>
      </c>
      <c r="D100" s="9" t="s">
        <v>630</v>
      </c>
      <c r="E100" s="33" t="s">
        <v>78</v>
      </c>
      <c r="F100" s="214" t="s">
        <v>79</v>
      </c>
      <c r="G100" s="212">
        <v>25549229</v>
      </c>
      <c r="H100" s="10">
        <v>23042</v>
      </c>
      <c r="I100" s="43">
        <f t="shared" ca="1" si="13"/>
        <v>61</v>
      </c>
      <c r="J100" s="30" t="s">
        <v>50</v>
      </c>
      <c r="K100" s="30" t="s">
        <v>165</v>
      </c>
      <c r="L100" s="11" t="s">
        <v>52</v>
      </c>
      <c r="M100" s="11">
        <v>929005101</v>
      </c>
      <c r="N100" s="33" t="s">
        <v>633</v>
      </c>
      <c r="O100" s="9" t="s">
        <v>137</v>
      </c>
      <c r="P100" s="9" t="s">
        <v>137</v>
      </c>
      <c r="Q100" s="9" t="s">
        <v>137</v>
      </c>
      <c r="R100" s="10">
        <v>45306</v>
      </c>
      <c r="S100" s="10">
        <v>45371</v>
      </c>
      <c r="T100" s="10">
        <f>IF(S100="RH","RH",IF(S100="Pendiente","Pendiente",EDATE(S100,24)))</f>
        <v>46101</v>
      </c>
      <c r="U100" s="40">
        <f t="shared" ca="1" si="18"/>
        <v>500</v>
      </c>
      <c r="V100" s="10" t="str">
        <f t="shared" ca="1" si="19"/>
        <v>Vigente</v>
      </c>
      <c r="W100" s="12">
        <v>1200</v>
      </c>
      <c r="X100" s="12">
        <v>200</v>
      </c>
      <c r="Y100" s="38" t="s">
        <v>54</v>
      </c>
      <c r="Z100" s="38" t="s">
        <v>1284</v>
      </c>
      <c r="AA100" s="10" t="s">
        <v>284</v>
      </c>
      <c r="AB100" s="10"/>
      <c r="AC100" s="10" t="s">
        <v>55</v>
      </c>
      <c r="AD100" s="10">
        <v>45824</v>
      </c>
      <c r="AE100" s="40" t="str">
        <f t="shared" ca="1" si="14"/>
        <v>Vigente</v>
      </c>
      <c r="AF100" s="43">
        <f t="shared" ca="1" si="17"/>
        <v>0</v>
      </c>
      <c r="AG100" s="134" t="s">
        <v>634</v>
      </c>
      <c r="AH100" s="8"/>
      <c r="AI100" s="10"/>
      <c r="AJ100" s="387"/>
    </row>
    <row r="101" spans="1:36">
      <c r="A101" s="385">
        <v>93</v>
      </c>
      <c r="B101" s="9" t="s">
        <v>1203</v>
      </c>
      <c r="C101" s="212" t="s">
        <v>1204</v>
      </c>
      <c r="D101" s="212" t="s">
        <v>1205</v>
      </c>
      <c r="E101" s="33" t="s">
        <v>63</v>
      </c>
      <c r="F101" s="214" t="s">
        <v>106</v>
      </c>
      <c r="G101" s="212">
        <v>47393968</v>
      </c>
      <c r="H101" s="10">
        <v>33535</v>
      </c>
      <c r="I101" s="43">
        <f t="shared" ca="1" si="13"/>
        <v>33</v>
      </c>
      <c r="J101" s="30" t="s">
        <v>50</v>
      </c>
      <c r="K101" s="30" t="s">
        <v>51</v>
      </c>
      <c r="L101" s="11" t="s">
        <v>52</v>
      </c>
      <c r="M101" s="11">
        <v>993346884</v>
      </c>
      <c r="N101" s="33" t="s">
        <v>1356</v>
      </c>
      <c r="O101" s="9" t="s">
        <v>68</v>
      </c>
      <c r="P101" s="9" t="s">
        <v>68</v>
      </c>
      <c r="Q101" s="9" t="s">
        <v>68</v>
      </c>
      <c r="R101" s="10">
        <v>45537</v>
      </c>
      <c r="S101" s="10">
        <v>45542</v>
      </c>
      <c r="T101" s="10">
        <f>IF(S101="RH","RH",IF(S101="Pendiente","Pendiente",EDATE(S101,12)))</f>
        <v>45907</v>
      </c>
      <c r="U101" s="40">
        <f t="shared" ca="1" si="18"/>
        <v>306</v>
      </c>
      <c r="V101" s="10" t="str">
        <f t="shared" ca="1" si="19"/>
        <v>Vigente</v>
      </c>
      <c r="W101" s="12">
        <v>3500</v>
      </c>
      <c r="X101" s="12"/>
      <c r="Y101" s="38" t="s">
        <v>54</v>
      </c>
      <c r="Z101" s="38" t="s">
        <v>1284</v>
      </c>
      <c r="AA101" s="38" t="s">
        <v>266</v>
      </c>
      <c r="AB101" s="12"/>
      <c r="AC101" s="10" t="s">
        <v>55</v>
      </c>
      <c r="AD101" s="10">
        <v>45902</v>
      </c>
      <c r="AE101" s="40" t="str">
        <f t="shared" ca="1" si="14"/>
        <v>Vigente</v>
      </c>
      <c r="AF101" s="43">
        <f t="shared" ca="1" si="17"/>
        <v>0</v>
      </c>
      <c r="AG101" s="308" t="s">
        <v>1357</v>
      </c>
      <c r="AH101" s="8"/>
      <c r="AI101" s="10"/>
      <c r="AJ101" s="387"/>
    </row>
    <row r="102" spans="1:36">
      <c r="A102" s="385">
        <v>94</v>
      </c>
      <c r="B102" s="9" t="s">
        <v>636</v>
      </c>
      <c r="C102" s="9" t="s">
        <v>637</v>
      </c>
      <c r="D102" s="9" t="s">
        <v>62</v>
      </c>
      <c r="E102" s="33" t="s">
        <v>63</v>
      </c>
      <c r="F102" s="214" t="s">
        <v>49</v>
      </c>
      <c r="G102" s="212">
        <v>2918814</v>
      </c>
      <c r="H102" s="10">
        <v>33969</v>
      </c>
      <c r="I102" s="43">
        <f t="shared" ca="1" si="13"/>
        <v>31</v>
      </c>
      <c r="J102" s="30" t="s">
        <v>50</v>
      </c>
      <c r="K102" s="30" t="s">
        <v>51</v>
      </c>
      <c r="L102" s="11" t="s">
        <v>52</v>
      </c>
      <c r="M102" s="11">
        <v>998117488</v>
      </c>
      <c r="N102" s="33" t="s">
        <v>640</v>
      </c>
      <c r="O102" s="9" t="s">
        <v>137</v>
      </c>
      <c r="P102" s="9" t="s">
        <v>137</v>
      </c>
      <c r="Q102" s="9" t="s">
        <v>137</v>
      </c>
      <c r="R102" s="10">
        <v>44991</v>
      </c>
      <c r="S102" s="10">
        <v>45353</v>
      </c>
      <c r="T102" s="10">
        <f>IF(S102="RH","RH",IF(S102="Pendiente","Pendiente",EDATE(S102,12)))</f>
        <v>45718</v>
      </c>
      <c r="U102" s="40">
        <f t="shared" ca="1" si="18"/>
        <v>117</v>
      </c>
      <c r="V102" s="10" t="str">
        <f t="shared" ca="1" si="19"/>
        <v>Vigente</v>
      </c>
      <c r="W102" s="38">
        <v>1400</v>
      </c>
      <c r="X102" s="38"/>
      <c r="Y102" s="38" t="s">
        <v>54</v>
      </c>
      <c r="Z102" s="38" t="s">
        <v>1284</v>
      </c>
      <c r="AA102" s="10" t="s">
        <v>138</v>
      </c>
      <c r="AB102" s="10" t="s">
        <v>372</v>
      </c>
      <c r="AC102" s="10" t="s">
        <v>55</v>
      </c>
      <c r="AD102" s="10">
        <v>45906</v>
      </c>
      <c r="AE102" s="40" t="str">
        <f t="shared" ca="1" si="14"/>
        <v>Vigente</v>
      </c>
      <c r="AF102" s="333">
        <f t="shared" ca="1" si="17"/>
        <v>1</v>
      </c>
      <c r="AG102" s="134" t="s">
        <v>641</v>
      </c>
      <c r="AH102" s="8"/>
      <c r="AI102" s="10"/>
      <c r="AJ102" s="387"/>
    </row>
    <row r="103" spans="1:36">
      <c r="A103" s="385">
        <v>95</v>
      </c>
      <c r="B103" s="9" t="s">
        <v>643</v>
      </c>
      <c r="C103" s="9" t="s">
        <v>644</v>
      </c>
      <c r="D103" s="9" t="s">
        <v>558</v>
      </c>
      <c r="E103" s="33" t="s">
        <v>78</v>
      </c>
      <c r="F103" s="214" t="s">
        <v>79</v>
      </c>
      <c r="G103" s="212">
        <v>76343481</v>
      </c>
      <c r="H103" s="10">
        <v>37490</v>
      </c>
      <c r="I103" s="43">
        <f t="shared" ca="1" si="13"/>
        <v>22</v>
      </c>
      <c r="J103" s="30" t="s">
        <v>174</v>
      </c>
      <c r="K103" s="30" t="s">
        <v>51</v>
      </c>
      <c r="L103" s="11" t="s">
        <v>52</v>
      </c>
      <c r="M103" s="11">
        <v>949204327</v>
      </c>
      <c r="N103" s="33" t="s">
        <v>647</v>
      </c>
      <c r="O103" s="9" t="s">
        <v>137</v>
      </c>
      <c r="P103" s="9" t="s">
        <v>137</v>
      </c>
      <c r="Q103" s="9" t="s">
        <v>137</v>
      </c>
      <c r="R103" s="10">
        <v>45108</v>
      </c>
      <c r="S103" s="10">
        <v>45143</v>
      </c>
      <c r="T103" s="10">
        <f>IF(S103="RH","RH",IF(S103="Pendiente","Pendiente",EDATE(S103,24)))</f>
        <v>45874</v>
      </c>
      <c r="U103" s="40">
        <f t="shared" ca="1" si="18"/>
        <v>273</v>
      </c>
      <c r="V103" s="10" t="str">
        <f t="shared" ca="1" si="19"/>
        <v>Vigente</v>
      </c>
      <c r="W103" s="12">
        <v>1350</v>
      </c>
      <c r="X103" s="12"/>
      <c r="Y103" s="38" t="s">
        <v>54</v>
      </c>
      <c r="Z103" s="38" t="s">
        <v>1285</v>
      </c>
      <c r="AA103" s="10" t="s">
        <v>70</v>
      </c>
      <c r="AB103" s="10" t="s">
        <v>509</v>
      </c>
      <c r="AC103" s="10" t="s">
        <v>55</v>
      </c>
      <c r="AD103" s="10">
        <v>45688</v>
      </c>
      <c r="AE103" s="40" t="str">
        <f t="shared" ca="1" si="14"/>
        <v>Vigente</v>
      </c>
      <c r="AF103" s="43">
        <f t="shared" ca="1" si="17"/>
        <v>1</v>
      </c>
      <c r="AG103" s="134" t="s">
        <v>648</v>
      </c>
      <c r="AH103" s="8"/>
      <c r="AI103" s="10"/>
      <c r="AJ103" s="387"/>
    </row>
    <row r="104" spans="1:36">
      <c r="A104" s="385">
        <v>96</v>
      </c>
      <c r="B104" s="9" t="s">
        <v>650</v>
      </c>
      <c r="C104" s="212" t="s">
        <v>651</v>
      </c>
      <c r="D104" s="9" t="s">
        <v>144</v>
      </c>
      <c r="E104" s="33" t="s">
        <v>63</v>
      </c>
      <c r="F104" s="214" t="s">
        <v>106</v>
      </c>
      <c r="G104" s="212">
        <v>48147593</v>
      </c>
      <c r="H104" s="10">
        <v>34224</v>
      </c>
      <c r="I104" s="43">
        <f t="shared" ca="1" si="13"/>
        <v>31</v>
      </c>
      <c r="J104" s="30" t="s">
        <v>50</v>
      </c>
      <c r="K104" s="30" t="s">
        <v>51</v>
      </c>
      <c r="L104" s="11" t="s">
        <v>52</v>
      </c>
      <c r="M104" s="11">
        <v>922594367</v>
      </c>
      <c r="N104" s="33" t="s">
        <v>654</v>
      </c>
      <c r="O104" s="9" t="s">
        <v>655</v>
      </c>
      <c r="P104" s="9" t="s">
        <v>656</v>
      </c>
      <c r="Q104" s="9" t="s">
        <v>657</v>
      </c>
      <c r="R104" s="10">
        <v>45139</v>
      </c>
      <c r="S104" s="10">
        <v>45199</v>
      </c>
      <c r="T104" s="10">
        <f>IF(S104="RH","RH",IF(S104="Pendiente","Pendiente",EDATE(S104,24)))</f>
        <v>45930</v>
      </c>
      <c r="U104" s="40">
        <f t="shared" ca="1" si="18"/>
        <v>329</v>
      </c>
      <c r="V104" s="10" t="str">
        <f t="shared" ca="1" si="19"/>
        <v>Vigente</v>
      </c>
      <c r="W104" s="38">
        <v>1500</v>
      </c>
      <c r="X104" s="38"/>
      <c r="Y104" s="38" t="s">
        <v>99</v>
      </c>
      <c r="Z104" s="38" t="s">
        <v>657</v>
      </c>
      <c r="AA104" s="10" t="s">
        <v>100</v>
      </c>
      <c r="AB104" s="10" t="s">
        <v>658</v>
      </c>
      <c r="AC104" s="10" t="s">
        <v>55</v>
      </c>
      <c r="AD104" s="10">
        <v>45687</v>
      </c>
      <c r="AE104" s="40" t="str">
        <f t="shared" ca="1" si="14"/>
        <v>Vigente</v>
      </c>
      <c r="AF104" s="43">
        <f t="shared" ca="1" si="17"/>
        <v>1</v>
      </c>
      <c r="AG104" s="135" t="s">
        <v>659</v>
      </c>
      <c r="AH104" s="8"/>
      <c r="AI104" s="10"/>
      <c r="AJ104" s="387"/>
    </row>
    <row r="105" spans="1:36">
      <c r="A105" s="385">
        <v>97</v>
      </c>
      <c r="B105" s="9" t="s">
        <v>1091</v>
      </c>
      <c r="C105" s="9" t="s">
        <v>1092</v>
      </c>
      <c r="D105" s="9" t="s">
        <v>1150</v>
      </c>
      <c r="E105" s="33" t="s">
        <v>63</v>
      </c>
      <c r="F105" s="214" t="s">
        <v>49</v>
      </c>
      <c r="G105" s="212">
        <v>72566924</v>
      </c>
      <c r="H105" s="10">
        <v>34362</v>
      </c>
      <c r="I105" s="43">
        <f t="shared" ref="I105:I109" ca="1" si="20">+DATEDIF(H105,TODAY(),"Y")</f>
        <v>30</v>
      </c>
      <c r="J105" s="30" t="s">
        <v>50</v>
      </c>
      <c r="K105" s="30" t="s">
        <v>51</v>
      </c>
      <c r="L105" s="10" t="s">
        <v>52</v>
      </c>
      <c r="M105" s="11">
        <v>940242535</v>
      </c>
      <c r="N105" s="237" t="s">
        <v>1151</v>
      </c>
      <c r="O105" s="237" t="s">
        <v>1143</v>
      </c>
      <c r="P105" s="33" t="s">
        <v>68</v>
      </c>
      <c r="Q105" s="33" t="s">
        <v>68</v>
      </c>
      <c r="R105" s="10">
        <v>45509</v>
      </c>
      <c r="S105" s="10">
        <v>45514</v>
      </c>
      <c r="T105" s="10">
        <f>IF(S105="RH","RH",IF(S105="Pendiente","Pendiente",EDATE(S105,12)))</f>
        <v>45879</v>
      </c>
      <c r="U105" s="40">
        <f t="shared" ca="1" si="18"/>
        <v>278</v>
      </c>
      <c r="V105" s="10" t="str">
        <f t="shared" ca="1" si="19"/>
        <v>Vigente</v>
      </c>
      <c r="W105" s="12">
        <v>4000</v>
      </c>
      <c r="X105" s="12">
        <v>1000</v>
      </c>
      <c r="Y105" s="38" t="s">
        <v>54</v>
      </c>
      <c r="Z105" s="38" t="s">
        <v>1284</v>
      </c>
      <c r="AA105" s="8"/>
      <c r="AB105" s="8"/>
      <c r="AC105" s="10" t="s">
        <v>55</v>
      </c>
      <c r="AD105" s="10">
        <v>45694</v>
      </c>
      <c r="AE105" s="40" t="str">
        <f t="shared" ca="1" si="14"/>
        <v>Vigente</v>
      </c>
      <c r="AF105" s="43"/>
      <c r="AG105" s="134" t="s">
        <v>1152</v>
      </c>
      <c r="AH105" s="8"/>
      <c r="AI105" s="10"/>
      <c r="AJ105" s="387"/>
    </row>
    <row r="106" spans="1:36">
      <c r="A106" s="385">
        <v>98</v>
      </c>
      <c r="B106" s="9" t="s">
        <v>661</v>
      </c>
      <c r="C106" s="9" t="s">
        <v>662</v>
      </c>
      <c r="D106" s="9" t="s">
        <v>844</v>
      </c>
      <c r="E106" s="33" t="s">
        <v>63</v>
      </c>
      <c r="F106" s="214" t="s">
        <v>106</v>
      </c>
      <c r="G106" s="212">
        <v>76511487</v>
      </c>
      <c r="H106" s="10">
        <v>35923</v>
      </c>
      <c r="I106" s="43">
        <f t="shared" ca="1" si="20"/>
        <v>26</v>
      </c>
      <c r="J106" s="30" t="s">
        <v>50</v>
      </c>
      <c r="K106" s="30" t="s">
        <v>51</v>
      </c>
      <c r="L106" s="11" t="s">
        <v>52</v>
      </c>
      <c r="M106" s="11">
        <v>979483961</v>
      </c>
      <c r="N106" s="33" t="s">
        <v>665</v>
      </c>
      <c r="O106" s="9" t="s">
        <v>84</v>
      </c>
      <c r="P106" s="9" t="s">
        <v>68</v>
      </c>
      <c r="Q106" s="9" t="s">
        <v>68</v>
      </c>
      <c r="R106" s="10">
        <v>45170</v>
      </c>
      <c r="S106" s="10">
        <v>45563</v>
      </c>
      <c r="T106" s="10">
        <f>IF(S106="RH","RH",IF(S106="Pendiente","Pendiente",EDATE(S106,12)))</f>
        <v>45928</v>
      </c>
      <c r="U106" s="40">
        <f t="shared" ca="1" si="18"/>
        <v>327</v>
      </c>
      <c r="V106" s="10" t="str">
        <f t="shared" ca="1" si="19"/>
        <v>Vigente</v>
      </c>
      <c r="W106" s="12">
        <v>2000</v>
      </c>
      <c r="X106" s="12"/>
      <c r="Y106" s="38" t="s">
        <v>214</v>
      </c>
      <c r="Z106" s="38" t="s">
        <v>1284</v>
      </c>
      <c r="AA106" s="10" t="s">
        <v>100</v>
      </c>
      <c r="AB106" s="10" t="s">
        <v>347</v>
      </c>
      <c r="AC106" s="10" t="s">
        <v>55</v>
      </c>
      <c r="AD106" s="10">
        <v>45901</v>
      </c>
      <c r="AE106" s="40" t="str">
        <f t="shared" ca="1" si="14"/>
        <v>Vigente</v>
      </c>
      <c r="AF106" s="43">
        <f ca="1">+DATEDIF(R106,TODAY(),"Y")</f>
        <v>1</v>
      </c>
      <c r="AG106" s="135" t="s">
        <v>666</v>
      </c>
      <c r="AH106" s="8"/>
      <c r="AI106" s="10"/>
      <c r="AJ106" s="387"/>
    </row>
    <row r="107" spans="1:36">
      <c r="A107" s="385">
        <v>99</v>
      </c>
      <c r="B107" s="9" t="s">
        <v>668</v>
      </c>
      <c r="C107" s="212" t="s">
        <v>669</v>
      </c>
      <c r="D107" s="9" t="s">
        <v>670</v>
      </c>
      <c r="E107" s="33" t="s">
        <v>48</v>
      </c>
      <c r="F107" s="214" t="s">
        <v>49</v>
      </c>
      <c r="G107" s="212">
        <v>78374914</v>
      </c>
      <c r="H107" s="10">
        <v>35926</v>
      </c>
      <c r="I107" s="43">
        <f t="shared" ca="1" si="20"/>
        <v>26</v>
      </c>
      <c r="J107" s="8" t="s">
        <v>50</v>
      </c>
      <c r="K107" s="30" t="s">
        <v>51</v>
      </c>
      <c r="L107" s="8" t="s">
        <v>52</v>
      </c>
      <c r="M107" s="8">
        <v>976234692</v>
      </c>
      <c r="N107" s="33" t="s">
        <v>1153</v>
      </c>
      <c r="O107" s="9" t="s">
        <v>1112</v>
      </c>
      <c r="P107" s="9" t="s">
        <v>1112</v>
      </c>
      <c r="Q107" s="9" t="s">
        <v>1112</v>
      </c>
      <c r="R107" s="10">
        <v>45432</v>
      </c>
      <c r="S107" s="10">
        <v>45430</v>
      </c>
      <c r="T107" s="10">
        <f>IF(S107="RH","RH",IF(S107="Pendiente","Pendiente",EDATE(S107,24)))</f>
        <v>46160</v>
      </c>
      <c r="U107" s="40">
        <f t="shared" ca="1" si="18"/>
        <v>559</v>
      </c>
      <c r="V107" s="10" t="str">
        <f t="shared" ca="1" si="19"/>
        <v>Vigente</v>
      </c>
      <c r="W107" s="12">
        <v>1800</v>
      </c>
      <c r="X107" s="12"/>
      <c r="Y107" s="38" t="s">
        <v>54</v>
      </c>
      <c r="Z107" s="38" t="s">
        <v>1112</v>
      </c>
      <c r="AA107" s="199"/>
      <c r="AB107" s="199"/>
      <c r="AC107" s="10" t="s">
        <v>55</v>
      </c>
      <c r="AD107" s="10">
        <v>45889</v>
      </c>
      <c r="AE107" s="40" t="str">
        <f t="shared" ca="1" si="14"/>
        <v>Vigente</v>
      </c>
      <c r="AF107" s="43"/>
      <c r="AG107" s="149" t="s">
        <v>673</v>
      </c>
      <c r="AH107" s="8"/>
      <c r="AI107" s="10"/>
      <c r="AJ107" s="387"/>
    </row>
    <row r="108" spans="1:36">
      <c r="A108" s="385">
        <v>100</v>
      </c>
      <c r="B108" s="9" t="s">
        <v>675</v>
      </c>
      <c r="C108" s="9" t="s">
        <v>676</v>
      </c>
      <c r="D108" s="9" t="s">
        <v>62</v>
      </c>
      <c r="E108" s="33" t="s">
        <v>63</v>
      </c>
      <c r="F108" s="214" t="s">
        <v>49</v>
      </c>
      <c r="G108" s="212">
        <v>73876867</v>
      </c>
      <c r="H108" s="10">
        <v>37103</v>
      </c>
      <c r="I108" s="43">
        <f t="shared" ca="1" si="20"/>
        <v>23</v>
      </c>
      <c r="J108" s="30" t="s">
        <v>50</v>
      </c>
      <c r="K108" s="30" t="s">
        <v>51</v>
      </c>
      <c r="L108" s="11" t="s">
        <v>127</v>
      </c>
      <c r="M108" s="11">
        <v>986969783</v>
      </c>
      <c r="N108" s="33" t="s">
        <v>679</v>
      </c>
      <c r="O108" s="9" t="s">
        <v>309</v>
      </c>
      <c r="P108" s="9" t="s">
        <v>68</v>
      </c>
      <c r="Q108" s="9" t="s">
        <v>68</v>
      </c>
      <c r="R108" s="10">
        <v>45208</v>
      </c>
      <c r="S108" s="10">
        <v>45584</v>
      </c>
      <c r="T108" s="10">
        <f>IF(S108="RH","RH",IF(S108="Pendiente","Pendiente",EDATE(S108,12)))</f>
        <v>45949</v>
      </c>
      <c r="U108" s="40">
        <f t="shared" ca="1" si="18"/>
        <v>348</v>
      </c>
      <c r="V108" s="10" t="str">
        <f t="shared" ca="1" si="19"/>
        <v>Vigente</v>
      </c>
      <c r="W108" s="12">
        <v>1600</v>
      </c>
      <c r="X108" s="12"/>
      <c r="Y108" s="38" t="s">
        <v>54</v>
      </c>
      <c r="Z108" s="38" t="s">
        <v>1284</v>
      </c>
      <c r="AA108" s="10" t="s">
        <v>680</v>
      </c>
      <c r="AB108" s="10" t="s">
        <v>681</v>
      </c>
      <c r="AC108" s="10" t="s">
        <v>55</v>
      </c>
      <c r="AD108" s="10">
        <v>45817</v>
      </c>
      <c r="AE108" s="40" t="str">
        <f t="shared" ca="1" si="14"/>
        <v>Vigente</v>
      </c>
      <c r="AF108" s="43">
        <f ca="1">+DATEDIF(R108,TODAY(),"Y")</f>
        <v>1</v>
      </c>
      <c r="AG108" s="135" t="s">
        <v>682</v>
      </c>
      <c r="AH108" s="8"/>
      <c r="AI108" s="10"/>
      <c r="AJ108" s="387"/>
    </row>
    <row r="109" spans="1:36">
      <c r="A109" s="385">
        <v>101</v>
      </c>
      <c r="B109" s="9" t="s">
        <v>1218</v>
      </c>
      <c r="C109" s="9" t="s">
        <v>1219</v>
      </c>
      <c r="D109" s="33" t="s">
        <v>47</v>
      </c>
      <c r="E109" s="33" t="s">
        <v>63</v>
      </c>
      <c r="F109" s="214" t="s">
        <v>49</v>
      </c>
      <c r="G109" s="307" t="s">
        <v>1358</v>
      </c>
      <c r="H109" s="10">
        <v>27111</v>
      </c>
      <c r="I109" s="43">
        <f t="shared" ca="1" si="20"/>
        <v>50</v>
      </c>
      <c r="J109" s="30" t="s">
        <v>50</v>
      </c>
      <c r="K109" s="30" t="s">
        <v>51</v>
      </c>
      <c r="L109" s="11" t="s">
        <v>81</v>
      </c>
      <c r="M109" s="11">
        <v>951179638</v>
      </c>
      <c r="N109" s="33" t="s">
        <v>1359</v>
      </c>
      <c r="O109" s="9" t="s">
        <v>1112</v>
      </c>
      <c r="P109" s="9" t="s">
        <v>1112</v>
      </c>
      <c r="Q109" s="9" t="s">
        <v>1112</v>
      </c>
      <c r="R109" s="10">
        <v>45537</v>
      </c>
      <c r="S109" s="10">
        <v>45535</v>
      </c>
      <c r="T109" s="10">
        <f>IF(S109="RH","RH",IF(S109="Pendiente","Pendiente",EDATE(S109,12)))</f>
        <v>45900</v>
      </c>
      <c r="U109" s="40">
        <f t="shared" ca="1" si="18"/>
        <v>299</v>
      </c>
      <c r="V109" s="10" t="str">
        <f t="shared" ca="1" si="19"/>
        <v>Vigente</v>
      </c>
      <c r="W109" s="12">
        <v>1800</v>
      </c>
      <c r="X109" s="12"/>
      <c r="Y109" s="38" t="s">
        <v>54</v>
      </c>
      <c r="Z109" s="38" t="s">
        <v>1112</v>
      </c>
      <c r="AA109" s="8"/>
      <c r="AB109" s="38"/>
      <c r="AC109" s="10" t="s">
        <v>55</v>
      </c>
      <c r="AD109" s="10">
        <v>45747</v>
      </c>
      <c r="AE109" s="40" t="str">
        <f t="shared" ca="1" si="14"/>
        <v>Vigente</v>
      </c>
      <c r="AF109" s="333">
        <f ca="1">+DATEDIF(R109,TODAY(),"Y")</f>
        <v>0</v>
      </c>
      <c r="AG109" s="308" t="s">
        <v>1360</v>
      </c>
      <c r="AH109" s="8"/>
      <c r="AI109" s="10"/>
      <c r="AJ109" s="387"/>
    </row>
    <row r="110" spans="1:36">
      <c r="A110" s="385">
        <v>102</v>
      </c>
      <c r="B110" s="9" t="s">
        <v>1094</v>
      </c>
      <c r="C110" s="212" t="s">
        <v>1095</v>
      </c>
      <c r="D110" s="212" t="s">
        <v>1154</v>
      </c>
      <c r="E110" s="33" t="s">
        <v>447</v>
      </c>
      <c r="F110" s="33" t="s">
        <v>447</v>
      </c>
      <c r="G110" s="212">
        <v>73122487</v>
      </c>
      <c r="H110" s="10">
        <v>34833</v>
      </c>
      <c r="I110" s="43"/>
      <c r="J110" s="30" t="s">
        <v>174</v>
      </c>
      <c r="K110" s="30" t="s">
        <v>51</v>
      </c>
      <c r="L110" s="10" t="s">
        <v>52</v>
      </c>
      <c r="M110" s="11">
        <v>940242713</v>
      </c>
      <c r="N110" s="237" t="s">
        <v>1155</v>
      </c>
      <c r="O110" s="237" t="s">
        <v>84</v>
      </c>
      <c r="P110" s="33" t="s">
        <v>68</v>
      </c>
      <c r="Q110" s="33" t="s">
        <v>68</v>
      </c>
      <c r="R110" s="10">
        <v>45518</v>
      </c>
      <c r="S110" s="10">
        <v>45521</v>
      </c>
      <c r="T110" s="10">
        <f>IF(S110="RH","RH",IF(S110="Pendiente","Pendiente",EDATE(S110,24)))</f>
        <v>46251</v>
      </c>
      <c r="U110" s="40">
        <f t="shared" ca="1" si="18"/>
        <v>650</v>
      </c>
      <c r="V110" s="10" t="str">
        <f t="shared" ca="1" si="19"/>
        <v>Vigente</v>
      </c>
      <c r="W110" s="12">
        <v>2800</v>
      </c>
      <c r="X110" s="12">
        <v>200</v>
      </c>
      <c r="Y110" s="38" t="s">
        <v>54</v>
      </c>
      <c r="Z110" s="38" t="s">
        <v>1284</v>
      </c>
      <c r="AA110" s="8"/>
      <c r="AB110" s="8"/>
      <c r="AC110" s="10" t="s">
        <v>55</v>
      </c>
      <c r="AD110" s="10">
        <v>45702</v>
      </c>
      <c r="AE110" s="40" t="str">
        <f t="shared" ca="1" si="14"/>
        <v>Vigente</v>
      </c>
      <c r="AF110" s="43"/>
      <c r="AG110" s="134" t="s">
        <v>1156</v>
      </c>
      <c r="AH110" s="8"/>
      <c r="AI110" s="10"/>
      <c r="AJ110" s="387"/>
    </row>
    <row r="111" spans="1:36">
      <c r="A111" s="385">
        <v>103</v>
      </c>
      <c r="B111" s="9" t="s">
        <v>1224</v>
      </c>
      <c r="C111" s="9" t="s">
        <v>1225</v>
      </c>
      <c r="D111" s="33" t="s">
        <v>47</v>
      </c>
      <c r="E111" s="33" t="s">
        <v>63</v>
      </c>
      <c r="F111" s="214" t="s">
        <v>49</v>
      </c>
      <c r="G111" s="212">
        <v>72563668</v>
      </c>
      <c r="H111" s="10">
        <v>35469</v>
      </c>
      <c r="I111" s="43">
        <f t="shared" ref="I111:I142" ca="1" si="21">+DATEDIF(H111,TODAY(),"Y")</f>
        <v>27</v>
      </c>
      <c r="J111" s="30" t="s">
        <v>50</v>
      </c>
      <c r="K111" s="30" t="s">
        <v>165</v>
      </c>
      <c r="L111" s="11"/>
      <c r="M111" s="11">
        <v>970143658</v>
      </c>
      <c r="N111" s="33" t="s">
        <v>1361</v>
      </c>
      <c r="O111" s="9" t="s">
        <v>1362</v>
      </c>
      <c r="P111" s="9" t="s">
        <v>1363</v>
      </c>
      <c r="Q111" s="9" t="s">
        <v>1112</v>
      </c>
      <c r="R111" s="10">
        <v>45537</v>
      </c>
      <c r="S111" s="10">
        <v>45535</v>
      </c>
      <c r="T111" s="10">
        <f>IF(S111="RH","RH",IF(S111="Pendiente","Pendiente",EDATE(S111,12)))</f>
        <v>45900</v>
      </c>
      <c r="U111" s="40">
        <f t="shared" ca="1" si="18"/>
        <v>299</v>
      </c>
      <c r="V111" s="10" t="str">
        <f t="shared" ca="1" si="19"/>
        <v>Vigente</v>
      </c>
      <c r="W111" s="12">
        <v>1800</v>
      </c>
      <c r="X111" s="12"/>
      <c r="Y111" s="38" t="s">
        <v>54</v>
      </c>
      <c r="Z111" s="38" t="s">
        <v>1112</v>
      </c>
      <c r="AA111" s="8"/>
      <c r="AB111" s="38"/>
      <c r="AC111" s="10" t="s">
        <v>55</v>
      </c>
      <c r="AD111" s="10">
        <v>45747</v>
      </c>
      <c r="AE111" s="40" t="str">
        <f t="shared" ca="1" si="14"/>
        <v>Vigente</v>
      </c>
      <c r="AF111" s="43">
        <f t="shared" ref="AF111:AF117" ca="1" si="22">+DATEDIF(R111,TODAY(),"Y")</f>
        <v>0</v>
      </c>
      <c r="AG111" s="310" t="s">
        <v>1364</v>
      </c>
      <c r="AH111" s="8"/>
      <c r="AI111" s="10"/>
      <c r="AJ111" s="387"/>
    </row>
    <row r="112" spans="1:36">
      <c r="A112" s="385">
        <v>104</v>
      </c>
      <c r="B112" s="9" t="s">
        <v>693</v>
      </c>
      <c r="C112" s="9" t="s">
        <v>694</v>
      </c>
      <c r="D112" s="9" t="s">
        <v>695</v>
      </c>
      <c r="E112" s="33" t="s">
        <v>63</v>
      </c>
      <c r="F112" s="214" t="s">
        <v>49</v>
      </c>
      <c r="G112" s="212">
        <v>72851769</v>
      </c>
      <c r="H112" s="10">
        <v>35171</v>
      </c>
      <c r="I112" s="43">
        <f t="shared" ca="1" si="21"/>
        <v>28</v>
      </c>
      <c r="J112" s="30" t="s">
        <v>50</v>
      </c>
      <c r="K112" s="30" t="s">
        <v>51</v>
      </c>
      <c r="L112" s="11" t="s">
        <v>52</v>
      </c>
      <c r="M112" s="11">
        <v>986759278</v>
      </c>
      <c r="N112" s="33" t="s">
        <v>698</v>
      </c>
      <c r="O112" s="9" t="s">
        <v>699</v>
      </c>
      <c r="P112" s="9" t="s">
        <v>291</v>
      </c>
      <c r="Q112" s="9" t="s">
        <v>291</v>
      </c>
      <c r="R112" s="10">
        <v>45200</v>
      </c>
      <c r="S112" s="10">
        <v>45591</v>
      </c>
      <c r="T112" s="10">
        <f>IF(S112="RH","RH",IF(S112="Pendiente","Pendiente",EDATE(S112,12)))</f>
        <v>45956</v>
      </c>
      <c r="U112" s="40">
        <f t="shared" ca="1" si="18"/>
        <v>355</v>
      </c>
      <c r="V112" s="10" t="str">
        <f t="shared" ca="1" si="19"/>
        <v>Vigente</v>
      </c>
      <c r="W112" s="38">
        <v>2400</v>
      </c>
      <c r="X112" s="38"/>
      <c r="Y112" s="38" t="s">
        <v>54</v>
      </c>
      <c r="Z112" s="38" t="s">
        <v>291</v>
      </c>
      <c r="AA112" s="10" t="s">
        <v>337</v>
      </c>
      <c r="AB112" s="10" t="s">
        <v>700</v>
      </c>
      <c r="AC112" s="10" t="s">
        <v>55</v>
      </c>
      <c r="AD112" s="10">
        <v>45657</v>
      </c>
      <c r="AE112" s="40" t="str">
        <f t="shared" ca="1" si="14"/>
        <v>Vigente</v>
      </c>
      <c r="AF112" s="43">
        <f t="shared" ca="1" si="22"/>
        <v>1</v>
      </c>
      <c r="AG112" s="134" t="s">
        <v>701</v>
      </c>
      <c r="AH112" s="8"/>
      <c r="AI112" s="10"/>
      <c r="AJ112" s="387"/>
    </row>
    <row r="113" spans="1:36">
      <c r="A113" s="385">
        <v>105</v>
      </c>
      <c r="B113" s="9" t="s">
        <v>703</v>
      </c>
      <c r="C113" s="9" t="s">
        <v>704</v>
      </c>
      <c r="D113" s="9" t="s">
        <v>62</v>
      </c>
      <c r="E113" s="33" t="s">
        <v>63</v>
      </c>
      <c r="F113" s="214" t="s">
        <v>49</v>
      </c>
      <c r="G113" s="212">
        <v>48077317</v>
      </c>
      <c r="H113" s="10">
        <v>34162</v>
      </c>
      <c r="I113" s="43">
        <f t="shared" ca="1" si="21"/>
        <v>31</v>
      </c>
      <c r="J113" s="30" t="s">
        <v>50</v>
      </c>
      <c r="K113" s="30" t="s">
        <v>51</v>
      </c>
      <c r="L113" s="11" t="s">
        <v>52</v>
      </c>
      <c r="M113" s="11">
        <v>904339144</v>
      </c>
      <c r="N113" s="33" t="s">
        <v>706</v>
      </c>
      <c r="O113" s="9" t="s">
        <v>707</v>
      </c>
      <c r="P113" s="9" t="s">
        <v>137</v>
      </c>
      <c r="Q113" s="9" t="s">
        <v>137</v>
      </c>
      <c r="R113" s="10">
        <v>44896</v>
      </c>
      <c r="S113" s="10">
        <v>45556</v>
      </c>
      <c r="T113" s="10">
        <f>IF(S113="RH","RH",IF(S113="Pendiente","Pendiente",EDATE(S113,12)))</f>
        <v>45921</v>
      </c>
      <c r="U113" s="40">
        <f t="shared" ca="1" si="18"/>
        <v>320</v>
      </c>
      <c r="V113" s="10" t="str">
        <f t="shared" ca="1" si="19"/>
        <v>Vigente</v>
      </c>
      <c r="W113" s="38">
        <v>1700</v>
      </c>
      <c r="X113" s="38"/>
      <c r="Y113" s="38" t="s">
        <v>54</v>
      </c>
      <c r="Z113" s="38" t="s">
        <v>1284</v>
      </c>
      <c r="AA113" s="10" t="s">
        <v>138</v>
      </c>
      <c r="AB113" s="10" t="s">
        <v>139</v>
      </c>
      <c r="AC113" s="10" t="s">
        <v>55</v>
      </c>
      <c r="AD113" s="10">
        <v>45808</v>
      </c>
      <c r="AE113" s="40" t="str">
        <f t="shared" ca="1" si="14"/>
        <v>Vigente</v>
      </c>
      <c r="AF113" s="43">
        <f t="shared" ca="1" si="22"/>
        <v>1</v>
      </c>
      <c r="AG113" s="134" t="s">
        <v>708</v>
      </c>
      <c r="AH113" s="8"/>
      <c r="AI113" s="10"/>
      <c r="AJ113" s="387"/>
    </row>
    <row r="114" spans="1:36">
      <c r="A114" s="385">
        <v>106</v>
      </c>
      <c r="B114" s="224" t="s">
        <v>684</v>
      </c>
      <c r="C114" s="224" t="s">
        <v>685</v>
      </c>
      <c r="D114" s="9" t="s">
        <v>686</v>
      </c>
      <c r="E114" s="33" t="s">
        <v>63</v>
      </c>
      <c r="F114" s="214" t="s">
        <v>49</v>
      </c>
      <c r="G114" s="212">
        <v>77055810</v>
      </c>
      <c r="H114" s="10">
        <v>36297</v>
      </c>
      <c r="I114" s="43">
        <f t="shared" ca="1" si="21"/>
        <v>25</v>
      </c>
      <c r="J114" s="30" t="s">
        <v>50</v>
      </c>
      <c r="K114" s="30" t="s">
        <v>51</v>
      </c>
      <c r="L114" s="11" t="s">
        <v>52</v>
      </c>
      <c r="M114" s="11">
        <v>918128481</v>
      </c>
      <c r="N114" s="33" t="s">
        <v>689</v>
      </c>
      <c r="O114" s="9" t="s">
        <v>68</v>
      </c>
      <c r="P114" s="9" t="s">
        <v>68</v>
      </c>
      <c r="Q114" s="9" t="s">
        <v>68</v>
      </c>
      <c r="R114" s="10">
        <v>45306</v>
      </c>
      <c r="S114" s="10">
        <v>45301</v>
      </c>
      <c r="T114" s="10">
        <f>IF(S114="RH","RH",IF(S114="Pendiente","Pendiente",EDATE(S114,12)))</f>
        <v>45667</v>
      </c>
      <c r="U114" s="40">
        <f t="shared" ca="1" si="18"/>
        <v>66</v>
      </c>
      <c r="V114" s="10" t="str">
        <f t="shared" ca="1" si="19"/>
        <v>Vigente</v>
      </c>
      <c r="W114" s="12">
        <v>950</v>
      </c>
      <c r="X114" s="12"/>
      <c r="Y114" s="38"/>
      <c r="Z114" s="38"/>
      <c r="AA114" s="10" t="s">
        <v>100</v>
      </c>
      <c r="AB114" s="10" t="s">
        <v>690</v>
      </c>
      <c r="AC114" s="10" t="s">
        <v>55</v>
      </c>
      <c r="AD114" s="10">
        <v>45366</v>
      </c>
      <c r="AE114" s="40" t="str">
        <f t="shared" ca="1" si="14"/>
        <v>Vencido</v>
      </c>
      <c r="AF114" s="43">
        <f t="shared" ca="1" si="22"/>
        <v>0</v>
      </c>
      <c r="AG114" s="32" t="s">
        <v>691</v>
      </c>
      <c r="AH114" s="10">
        <v>45366</v>
      </c>
      <c r="AI114" s="10" t="s">
        <v>205</v>
      </c>
      <c r="AJ114" s="387"/>
    </row>
    <row r="115" spans="1:36">
      <c r="A115" s="385">
        <v>107</v>
      </c>
      <c r="B115" s="9" t="s">
        <v>710</v>
      </c>
      <c r="C115" s="9" t="s">
        <v>711</v>
      </c>
      <c r="D115" s="9" t="s">
        <v>133</v>
      </c>
      <c r="E115" s="33" t="s">
        <v>63</v>
      </c>
      <c r="F115" s="214" t="s">
        <v>49</v>
      </c>
      <c r="G115" s="212">
        <v>44754354</v>
      </c>
      <c r="H115" s="10">
        <v>29804</v>
      </c>
      <c r="I115" s="43">
        <f t="shared" ca="1" si="21"/>
        <v>43</v>
      </c>
      <c r="J115" s="30" t="s">
        <v>50</v>
      </c>
      <c r="K115" s="30" t="s">
        <v>51</v>
      </c>
      <c r="L115" s="11" t="s">
        <v>127</v>
      </c>
      <c r="M115" s="11">
        <v>966366350</v>
      </c>
      <c r="N115" s="33" t="s">
        <v>713</v>
      </c>
      <c r="O115" s="9" t="s">
        <v>714</v>
      </c>
      <c r="P115" s="9" t="s">
        <v>68</v>
      </c>
      <c r="Q115" s="9" t="s">
        <v>68</v>
      </c>
      <c r="R115" s="10">
        <v>44818</v>
      </c>
      <c r="S115" s="10">
        <v>45556</v>
      </c>
      <c r="T115" s="10">
        <f>IF(S115="RH","RH",IF(S115="Pendiente","Pendiente",EDATE(S115,12)))</f>
        <v>45921</v>
      </c>
      <c r="U115" s="40">
        <f t="shared" ca="1" si="18"/>
        <v>320</v>
      </c>
      <c r="V115" s="10" t="str">
        <f t="shared" ca="1" si="19"/>
        <v>Vigente</v>
      </c>
      <c r="W115" s="38">
        <v>1700</v>
      </c>
      <c r="X115" s="38"/>
      <c r="Y115" s="38" t="s">
        <v>54</v>
      </c>
      <c r="Z115" s="38" t="s">
        <v>1284</v>
      </c>
      <c r="AA115" s="10" t="s">
        <v>138</v>
      </c>
      <c r="AB115" s="10" t="s">
        <v>715</v>
      </c>
      <c r="AC115" s="10" t="s">
        <v>55</v>
      </c>
      <c r="AD115" s="10">
        <v>45747</v>
      </c>
      <c r="AE115" s="40" t="str">
        <f t="shared" ca="1" si="14"/>
        <v>Vigente</v>
      </c>
      <c r="AF115" s="43">
        <f t="shared" ca="1" si="22"/>
        <v>2</v>
      </c>
      <c r="AG115" s="134" t="s">
        <v>716</v>
      </c>
      <c r="AH115" s="8"/>
      <c r="AI115" s="10"/>
      <c r="AJ115" s="387"/>
    </row>
    <row r="116" spans="1:36">
      <c r="A116" s="385">
        <v>108</v>
      </c>
      <c r="B116" s="327" t="s">
        <v>718</v>
      </c>
      <c r="C116" s="381" t="s">
        <v>719</v>
      </c>
      <c r="D116" s="9" t="s">
        <v>720</v>
      </c>
      <c r="E116" s="33" t="s">
        <v>78</v>
      </c>
      <c r="F116" s="214" t="s">
        <v>79</v>
      </c>
      <c r="G116" s="212">
        <v>10402894</v>
      </c>
      <c r="H116" s="10">
        <v>23704</v>
      </c>
      <c r="I116" s="43">
        <f t="shared" ca="1" si="21"/>
        <v>59</v>
      </c>
      <c r="J116" s="8" t="s">
        <v>174</v>
      </c>
      <c r="K116" s="8" t="s">
        <v>51</v>
      </c>
      <c r="L116" s="8" t="s">
        <v>127</v>
      </c>
      <c r="M116" s="11">
        <v>978119108</v>
      </c>
      <c r="N116" s="33" t="s">
        <v>722</v>
      </c>
      <c r="O116" s="37" t="s">
        <v>723</v>
      </c>
      <c r="P116" s="146" t="s">
        <v>724</v>
      </c>
      <c r="Q116" s="146" t="s">
        <v>724</v>
      </c>
      <c r="R116" s="10">
        <v>45307</v>
      </c>
      <c r="S116" s="10" t="s">
        <v>550</v>
      </c>
      <c r="T116" s="10" t="str">
        <f>IF(S116="RH","RH",IF(S116="Pendiente","Pendiente",EDATE(S116,24)))</f>
        <v>RH</v>
      </c>
      <c r="U116" s="40" t="str">
        <f t="shared" ca="1" si="18"/>
        <v>RH</v>
      </c>
      <c r="V116" s="10" t="str">
        <f t="shared" ca="1" si="19"/>
        <v>RH</v>
      </c>
      <c r="W116" s="12">
        <v>600</v>
      </c>
      <c r="X116" s="12"/>
      <c r="Y116" s="38" t="s">
        <v>54</v>
      </c>
      <c r="Z116" s="38" t="s">
        <v>1284</v>
      </c>
      <c r="AA116" s="8" t="s">
        <v>725</v>
      </c>
      <c r="AB116" s="8"/>
      <c r="AC116" s="8" t="s">
        <v>550</v>
      </c>
      <c r="AD116" s="10">
        <v>45854</v>
      </c>
      <c r="AE116" s="40" t="str">
        <f t="shared" ca="1" si="14"/>
        <v>Vigente</v>
      </c>
      <c r="AF116" s="333">
        <f t="shared" ca="1" si="22"/>
        <v>0</v>
      </c>
      <c r="AG116" s="8" t="s">
        <v>218</v>
      </c>
      <c r="AH116" s="8"/>
      <c r="AI116" s="10"/>
      <c r="AJ116" s="387"/>
    </row>
    <row r="117" spans="1:36">
      <c r="A117" s="385">
        <v>109</v>
      </c>
      <c r="B117" s="9" t="s">
        <v>1365</v>
      </c>
      <c r="C117" s="9" t="s">
        <v>1366</v>
      </c>
      <c r="D117" s="9" t="s">
        <v>1367</v>
      </c>
      <c r="E117" s="33" t="s">
        <v>63</v>
      </c>
      <c r="F117" s="33" t="s">
        <v>49</v>
      </c>
      <c r="G117" s="212">
        <v>75189369</v>
      </c>
      <c r="H117" s="10">
        <v>35051</v>
      </c>
      <c r="I117" s="43">
        <f t="shared" ca="1" si="21"/>
        <v>28</v>
      </c>
      <c r="J117" s="10" t="s">
        <v>50</v>
      </c>
      <c r="K117" s="10" t="s">
        <v>51</v>
      </c>
      <c r="L117" s="10" t="s">
        <v>52</v>
      </c>
      <c r="M117" s="11">
        <v>978784884</v>
      </c>
      <c r="N117" s="309" t="s">
        <v>1368</v>
      </c>
      <c r="O117" s="237" t="s">
        <v>1299</v>
      </c>
      <c r="P117" s="9" t="s">
        <v>1112</v>
      </c>
      <c r="Q117" s="9" t="s">
        <v>1112</v>
      </c>
      <c r="R117" s="10">
        <v>45575</v>
      </c>
      <c r="S117" s="10">
        <v>45570</v>
      </c>
      <c r="T117" s="10">
        <f t="shared" ref="T117:T126" si="23">IF(S117="RH","RH",IF(S117="Pendiente","Pendiente",EDATE(S117,12)))</f>
        <v>45935</v>
      </c>
      <c r="U117" s="40">
        <f t="shared" ca="1" si="18"/>
        <v>334</v>
      </c>
      <c r="V117" s="10" t="str">
        <f t="shared" ca="1" si="19"/>
        <v>Vigente</v>
      </c>
      <c r="W117" s="12">
        <v>1200</v>
      </c>
      <c r="X117" s="12"/>
      <c r="Y117" s="38" t="s">
        <v>54</v>
      </c>
      <c r="Z117" s="38" t="s">
        <v>1112</v>
      </c>
      <c r="AA117" s="8" t="s">
        <v>1369</v>
      </c>
      <c r="AB117" s="38"/>
      <c r="AC117" s="10" t="s">
        <v>55</v>
      </c>
      <c r="AD117" s="10">
        <v>45687</v>
      </c>
      <c r="AE117" s="40" t="str">
        <f t="shared" ca="1" si="14"/>
        <v>Vigente</v>
      </c>
      <c r="AF117" s="43">
        <f t="shared" ca="1" si="22"/>
        <v>0</v>
      </c>
      <c r="AG117" s="135" t="s">
        <v>1370</v>
      </c>
      <c r="AH117" s="8"/>
      <c r="AI117" s="10"/>
      <c r="AJ117" s="387"/>
    </row>
    <row r="118" spans="1:36">
      <c r="A118" s="385">
        <v>110</v>
      </c>
      <c r="B118" s="9" t="s">
        <v>727</v>
      </c>
      <c r="C118" s="9" t="s">
        <v>728</v>
      </c>
      <c r="D118" s="9" t="s">
        <v>729</v>
      </c>
      <c r="E118" s="33" t="s">
        <v>48</v>
      </c>
      <c r="F118" s="214" t="s">
        <v>49</v>
      </c>
      <c r="G118" s="212">
        <v>45238815</v>
      </c>
      <c r="H118" s="10">
        <v>32352</v>
      </c>
      <c r="I118" s="43">
        <f t="shared" ca="1" si="21"/>
        <v>36</v>
      </c>
      <c r="J118" s="8" t="s">
        <v>50</v>
      </c>
      <c r="K118" s="8" t="s">
        <v>51</v>
      </c>
      <c r="L118" s="8" t="s">
        <v>52</v>
      </c>
      <c r="M118" s="11">
        <v>914681862</v>
      </c>
      <c r="N118" s="33" t="s">
        <v>1157</v>
      </c>
      <c r="O118" s="9" t="s">
        <v>1112</v>
      </c>
      <c r="P118" s="9" t="s">
        <v>1112</v>
      </c>
      <c r="Q118" s="9" t="s">
        <v>1112</v>
      </c>
      <c r="R118" s="10">
        <v>45453</v>
      </c>
      <c r="S118" s="10">
        <v>45454</v>
      </c>
      <c r="T118" s="10">
        <f t="shared" si="23"/>
        <v>45819</v>
      </c>
      <c r="U118" s="40">
        <f t="shared" ca="1" si="18"/>
        <v>218</v>
      </c>
      <c r="V118" s="10" t="str">
        <f t="shared" ca="1" si="19"/>
        <v>Vigente</v>
      </c>
      <c r="W118" s="12">
        <v>1600</v>
      </c>
      <c r="X118" s="12"/>
      <c r="Y118" s="38" t="s">
        <v>54</v>
      </c>
      <c r="Z118" s="38" t="s">
        <v>1112</v>
      </c>
      <c r="AA118" s="199"/>
      <c r="AB118" s="199"/>
      <c r="AC118" s="10" t="s">
        <v>55</v>
      </c>
      <c r="AD118" s="10">
        <v>45727</v>
      </c>
      <c r="AE118" s="40" t="str">
        <f t="shared" ca="1" si="14"/>
        <v>Vigente</v>
      </c>
      <c r="AF118" s="43"/>
      <c r="AG118" s="134" t="s">
        <v>731</v>
      </c>
      <c r="AH118" s="8"/>
      <c r="AI118" s="10"/>
      <c r="AJ118" s="387"/>
    </row>
    <row r="119" spans="1:36">
      <c r="A119" s="385">
        <v>111</v>
      </c>
      <c r="B119" s="9" t="s">
        <v>733</v>
      </c>
      <c r="C119" s="9" t="s">
        <v>734</v>
      </c>
      <c r="D119" s="9" t="s">
        <v>735</v>
      </c>
      <c r="E119" s="33" t="s">
        <v>63</v>
      </c>
      <c r="F119" s="214" t="s">
        <v>106</v>
      </c>
      <c r="G119" s="212">
        <v>71880291</v>
      </c>
      <c r="H119" s="10">
        <v>35933</v>
      </c>
      <c r="I119" s="43">
        <f t="shared" ca="1" si="21"/>
        <v>26</v>
      </c>
      <c r="J119" s="30" t="s">
        <v>50</v>
      </c>
      <c r="K119" s="30" t="s">
        <v>51</v>
      </c>
      <c r="L119" s="11" t="s">
        <v>52</v>
      </c>
      <c r="M119" s="11">
        <v>924791799</v>
      </c>
      <c r="N119" s="33" t="s">
        <v>738</v>
      </c>
      <c r="O119" s="9" t="s">
        <v>739</v>
      </c>
      <c r="P119" s="9" t="s">
        <v>739</v>
      </c>
      <c r="Q119" s="9" t="s">
        <v>739</v>
      </c>
      <c r="R119" s="10">
        <v>45092</v>
      </c>
      <c r="S119" s="10">
        <v>45465</v>
      </c>
      <c r="T119" s="10">
        <f t="shared" si="23"/>
        <v>45830</v>
      </c>
      <c r="U119" s="40">
        <f t="shared" ca="1" si="18"/>
        <v>229</v>
      </c>
      <c r="V119" s="10" t="str">
        <f t="shared" ca="1" si="19"/>
        <v>Vigente</v>
      </c>
      <c r="W119" s="38">
        <v>3000</v>
      </c>
      <c r="X119" s="38"/>
      <c r="Y119" s="38" t="s">
        <v>214</v>
      </c>
      <c r="Z119" s="38" t="s">
        <v>1284</v>
      </c>
      <c r="AA119" s="10" t="s">
        <v>100</v>
      </c>
      <c r="AB119" s="10" t="s">
        <v>101</v>
      </c>
      <c r="AC119" s="10" t="s">
        <v>55</v>
      </c>
      <c r="AD119" s="10">
        <v>45962</v>
      </c>
      <c r="AE119" s="40" t="str">
        <f t="shared" ca="1" si="14"/>
        <v>Vigente</v>
      </c>
      <c r="AF119" s="43">
        <f ca="1">+DATEDIF(R119,TODAY(),"Y")</f>
        <v>1</v>
      </c>
      <c r="AG119" s="135" t="s">
        <v>740</v>
      </c>
      <c r="AH119" s="8"/>
      <c r="AI119" s="10"/>
      <c r="AJ119" s="387"/>
    </row>
    <row r="120" spans="1:36">
      <c r="A120" s="385">
        <v>112</v>
      </c>
      <c r="B120" s="9" t="s">
        <v>742</v>
      </c>
      <c r="C120" s="212" t="s">
        <v>743</v>
      </c>
      <c r="D120" s="9" t="s">
        <v>744</v>
      </c>
      <c r="E120" s="33" t="s">
        <v>63</v>
      </c>
      <c r="F120" s="214" t="s">
        <v>49</v>
      </c>
      <c r="G120" s="337" t="s">
        <v>745</v>
      </c>
      <c r="H120" s="10">
        <v>25702</v>
      </c>
      <c r="I120" s="43">
        <f t="shared" ca="1" si="21"/>
        <v>54</v>
      </c>
      <c r="J120" s="30" t="s">
        <v>50</v>
      </c>
      <c r="K120" s="30" t="s">
        <v>165</v>
      </c>
      <c r="L120" s="11" t="s">
        <v>127</v>
      </c>
      <c r="M120" s="11">
        <v>905431985</v>
      </c>
      <c r="N120" s="33" t="s">
        <v>747</v>
      </c>
      <c r="O120" s="153" t="s">
        <v>748</v>
      </c>
      <c r="P120" s="9" t="s">
        <v>68</v>
      </c>
      <c r="Q120" s="9" t="s">
        <v>68</v>
      </c>
      <c r="R120" s="10">
        <v>45231</v>
      </c>
      <c r="S120" s="10">
        <v>45248</v>
      </c>
      <c r="T120" s="10">
        <f t="shared" si="23"/>
        <v>45614</v>
      </c>
      <c r="U120" s="40">
        <f t="shared" ca="1" si="18"/>
        <v>13</v>
      </c>
      <c r="V120" s="10" t="str">
        <f t="shared" ca="1" si="19"/>
        <v>Por Vencer</v>
      </c>
      <c r="W120" s="12">
        <v>10000</v>
      </c>
      <c r="X120" s="12"/>
      <c r="Y120" s="38" t="s">
        <v>54</v>
      </c>
      <c r="Z120" s="38" t="s">
        <v>1284</v>
      </c>
      <c r="AA120" s="10" t="s">
        <v>337</v>
      </c>
      <c r="AB120" s="10" t="s">
        <v>749</v>
      </c>
      <c r="AC120" s="10" t="s">
        <v>217</v>
      </c>
      <c r="AD120" s="10" t="s">
        <v>219</v>
      </c>
      <c r="AE120" s="40"/>
      <c r="AF120" s="43">
        <f ca="1">+DATEDIF(R120,TODAY(),"Y")</f>
        <v>1</v>
      </c>
      <c r="AG120" s="134" t="s">
        <v>751</v>
      </c>
      <c r="AH120" s="8"/>
      <c r="AI120" s="10"/>
      <c r="AJ120" s="387"/>
    </row>
    <row r="121" spans="1:36">
      <c r="A121" s="385">
        <v>113</v>
      </c>
      <c r="B121" s="9" t="s">
        <v>753</v>
      </c>
      <c r="C121" s="9" t="s">
        <v>754</v>
      </c>
      <c r="D121" s="9" t="s">
        <v>377</v>
      </c>
      <c r="E121" s="33" t="s">
        <v>246</v>
      </c>
      <c r="F121" s="214" t="s">
        <v>246</v>
      </c>
      <c r="G121" s="212">
        <v>71393623</v>
      </c>
      <c r="H121" s="10">
        <v>35150</v>
      </c>
      <c r="I121" s="43">
        <f t="shared" ca="1" si="21"/>
        <v>28</v>
      </c>
      <c r="J121" s="30" t="s">
        <v>174</v>
      </c>
      <c r="K121" s="30" t="s">
        <v>51</v>
      </c>
      <c r="L121" s="11" t="s">
        <v>127</v>
      </c>
      <c r="M121" s="11">
        <v>997201100</v>
      </c>
      <c r="N121" s="33" t="s">
        <v>757</v>
      </c>
      <c r="O121" s="9" t="s">
        <v>157</v>
      </c>
      <c r="P121" s="9" t="s">
        <v>68</v>
      </c>
      <c r="Q121" s="9" t="s">
        <v>68</v>
      </c>
      <c r="R121" s="10">
        <v>45327</v>
      </c>
      <c r="S121" s="10">
        <v>45321</v>
      </c>
      <c r="T121" s="10">
        <f t="shared" si="23"/>
        <v>45687</v>
      </c>
      <c r="U121" s="40">
        <f t="shared" ca="1" si="18"/>
        <v>86</v>
      </c>
      <c r="V121" s="10" t="str">
        <f t="shared" ca="1" si="19"/>
        <v>Vigente</v>
      </c>
      <c r="W121" s="12">
        <v>2500</v>
      </c>
      <c r="X121" s="12"/>
      <c r="Y121" s="38" t="s">
        <v>54</v>
      </c>
      <c r="Z121" s="38" t="s">
        <v>1284</v>
      </c>
      <c r="AA121" s="10" t="s">
        <v>337</v>
      </c>
      <c r="AB121" s="10" t="s">
        <v>758</v>
      </c>
      <c r="AC121" s="10" t="s">
        <v>55</v>
      </c>
      <c r="AD121" s="10">
        <v>45783</v>
      </c>
      <c r="AE121" s="40" t="str">
        <f t="shared" ref="AE121:AE132" ca="1" si="24">IF(AD121-TODAY() =0,"Vencido",IF(AD121-TODAY() &lt; 0,"Vencido",IF(AD121-TODAY() &gt;30,"Vigente","Por Vencer")))</f>
        <v>Vigente</v>
      </c>
      <c r="AF121" s="43">
        <f ca="1">+DATEDIF(R121,TODAY(),"Y")</f>
        <v>0</v>
      </c>
      <c r="AG121" s="134" t="s">
        <v>1158</v>
      </c>
      <c r="AH121" s="8"/>
      <c r="AI121" s="10"/>
      <c r="AJ121" s="387"/>
    </row>
    <row r="122" spans="1:36">
      <c r="A122" s="385">
        <v>114</v>
      </c>
      <c r="B122" s="9" t="s">
        <v>1208</v>
      </c>
      <c r="C122" s="9" t="s">
        <v>1209</v>
      </c>
      <c r="D122" s="212" t="s">
        <v>1210</v>
      </c>
      <c r="E122" s="33" t="s">
        <v>63</v>
      </c>
      <c r="F122" s="214" t="s">
        <v>49</v>
      </c>
      <c r="G122" s="307" t="s">
        <v>1371</v>
      </c>
      <c r="H122" s="10">
        <v>23460</v>
      </c>
      <c r="I122" s="43">
        <f t="shared" ca="1" si="21"/>
        <v>60</v>
      </c>
      <c r="J122" s="30" t="s">
        <v>50</v>
      </c>
      <c r="K122" s="30" t="s">
        <v>51</v>
      </c>
      <c r="L122" s="11" t="s">
        <v>127</v>
      </c>
      <c r="M122" s="11" t="s">
        <v>1372</v>
      </c>
      <c r="N122" s="33" t="s">
        <v>1373</v>
      </c>
      <c r="O122" s="9" t="s">
        <v>1112</v>
      </c>
      <c r="P122" s="9" t="s">
        <v>1112</v>
      </c>
      <c r="Q122" s="9" t="s">
        <v>1112</v>
      </c>
      <c r="R122" s="10">
        <v>45536</v>
      </c>
      <c r="S122" s="10">
        <v>45535</v>
      </c>
      <c r="T122" s="10">
        <f t="shared" si="23"/>
        <v>45900</v>
      </c>
      <c r="U122" s="40">
        <f t="shared" ca="1" si="18"/>
        <v>299</v>
      </c>
      <c r="V122" s="10" t="str">
        <f t="shared" ca="1" si="19"/>
        <v>Vigente</v>
      </c>
      <c r="W122" s="12">
        <v>4000</v>
      </c>
      <c r="X122" s="12"/>
      <c r="Y122" s="38" t="s">
        <v>54</v>
      </c>
      <c r="Z122" s="38" t="s">
        <v>1112</v>
      </c>
      <c r="AA122" s="8" t="s">
        <v>604</v>
      </c>
      <c r="AB122" s="38" t="s">
        <v>186</v>
      </c>
      <c r="AC122" s="10" t="s">
        <v>55</v>
      </c>
      <c r="AD122" s="10">
        <v>45716</v>
      </c>
      <c r="AE122" s="40" t="str">
        <f t="shared" ca="1" si="24"/>
        <v>Vigente</v>
      </c>
      <c r="AF122" s="43">
        <f ca="1">+DATEDIF(R122,TODAY(),"Y")</f>
        <v>0</v>
      </c>
      <c r="AG122" s="308" t="s">
        <v>1374</v>
      </c>
      <c r="AH122" s="8"/>
      <c r="AI122" s="10"/>
      <c r="AJ122" s="387"/>
    </row>
    <row r="123" spans="1:36">
      <c r="A123" s="385">
        <v>115</v>
      </c>
      <c r="B123" s="9" t="s">
        <v>761</v>
      </c>
      <c r="C123" s="212" t="s">
        <v>762</v>
      </c>
      <c r="D123" s="9" t="s">
        <v>763</v>
      </c>
      <c r="E123" s="33" t="s">
        <v>48</v>
      </c>
      <c r="F123" s="214" t="s">
        <v>49</v>
      </c>
      <c r="G123" s="212">
        <v>76517883</v>
      </c>
      <c r="H123" s="10">
        <v>35985</v>
      </c>
      <c r="I123" s="43">
        <f t="shared" ca="1" si="21"/>
        <v>26</v>
      </c>
      <c r="J123" s="8" t="s">
        <v>50</v>
      </c>
      <c r="K123" s="30" t="s">
        <v>51</v>
      </c>
      <c r="L123" s="11" t="s">
        <v>127</v>
      </c>
      <c r="M123" s="8">
        <v>993540231</v>
      </c>
      <c r="N123" s="33" t="s">
        <v>1159</v>
      </c>
      <c r="O123" s="9" t="s">
        <v>1112</v>
      </c>
      <c r="P123" s="9" t="s">
        <v>1112</v>
      </c>
      <c r="Q123" s="9" t="s">
        <v>1112</v>
      </c>
      <c r="R123" s="10">
        <v>45432</v>
      </c>
      <c r="S123" s="10">
        <v>45430</v>
      </c>
      <c r="T123" s="10">
        <f t="shared" si="23"/>
        <v>45795</v>
      </c>
      <c r="U123" s="40">
        <f t="shared" ca="1" si="18"/>
        <v>194</v>
      </c>
      <c r="V123" s="10" t="str">
        <f t="shared" ca="1" si="19"/>
        <v>Vigente</v>
      </c>
      <c r="W123" s="12">
        <v>1700</v>
      </c>
      <c r="X123" s="12"/>
      <c r="Y123" s="38" t="s">
        <v>54</v>
      </c>
      <c r="Z123" s="38" t="s">
        <v>1112</v>
      </c>
      <c r="AA123" s="10" t="s">
        <v>138</v>
      </c>
      <c r="AB123" s="8" t="s">
        <v>139</v>
      </c>
      <c r="AC123" s="10" t="s">
        <v>55</v>
      </c>
      <c r="AD123" s="10">
        <v>45647</v>
      </c>
      <c r="AE123" s="40" t="str">
        <f t="shared" ca="1" si="24"/>
        <v>Vigente</v>
      </c>
      <c r="AF123" s="43"/>
      <c r="AG123" s="149" t="s">
        <v>1160</v>
      </c>
      <c r="AH123" s="8"/>
      <c r="AI123" s="10"/>
      <c r="AJ123" s="387"/>
    </row>
    <row r="124" spans="1:36">
      <c r="A124" s="385">
        <v>116</v>
      </c>
      <c r="B124" s="9" t="s">
        <v>768</v>
      </c>
      <c r="C124" s="9" t="s">
        <v>769</v>
      </c>
      <c r="D124" s="9" t="s">
        <v>325</v>
      </c>
      <c r="E124" s="33" t="s">
        <v>63</v>
      </c>
      <c r="F124" s="214" t="s">
        <v>49</v>
      </c>
      <c r="G124" s="212">
        <v>72471895</v>
      </c>
      <c r="H124" s="10">
        <v>36434</v>
      </c>
      <c r="I124" s="43">
        <f t="shared" ca="1" si="21"/>
        <v>25</v>
      </c>
      <c r="J124" s="30" t="s">
        <v>50</v>
      </c>
      <c r="K124" s="30" t="s">
        <v>51</v>
      </c>
      <c r="L124" s="11" t="s">
        <v>52</v>
      </c>
      <c r="M124" s="11">
        <v>990018181</v>
      </c>
      <c r="N124" s="33" t="s">
        <v>772</v>
      </c>
      <c r="O124" s="9" t="s">
        <v>97</v>
      </c>
      <c r="P124" s="9" t="s">
        <v>68</v>
      </c>
      <c r="Q124" s="9" t="s">
        <v>68</v>
      </c>
      <c r="R124" s="10">
        <v>45352</v>
      </c>
      <c r="S124" s="10">
        <v>45350</v>
      </c>
      <c r="T124" s="10">
        <f t="shared" si="23"/>
        <v>45716</v>
      </c>
      <c r="U124" s="40">
        <f t="shared" ca="1" si="18"/>
        <v>115</v>
      </c>
      <c r="V124" s="10" t="str">
        <f t="shared" ca="1" si="19"/>
        <v>Vigente</v>
      </c>
      <c r="W124" s="12">
        <v>2000</v>
      </c>
      <c r="X124" s="12"/>
      <c r="Y124" s="38" t="s">
        <v>54</v>
      </c>
      <c r="Z124" s="38" t="s">
        <v>1284</v>
      </c>
      <c r="AA124" s="10" t="s">
        <v>100</v>
      </c>
      <c r="AB124" s="10" t="s">
        <v>773</v>
      </c>
      <c r="AC124" s="10" t="s">
        <v>55</v>
      </c>
      <c r="AD124" s="10">
        <v>45810</v>
      </c>
      <c r="AE124" s="40" t="str">
        <f t="shared" ca="1" si="24"/>
        <v>Vigente</v>
      </c>
      <c r="AF124" s="333">
        <f ca="1">+DATEDIF(R124,TODAY(),"Y")</f>
        <v>0</v>
      </c>
      <c r="AG124" s="135" t="s">
        <v>774</v>
      </c>
      <c r="AH124" s="8"/>
      <c r="AI124" s="10"/>
      <c r="AJ124" s="387"/>
    </row>
    <row r="125" spans="1:36">
      <c r="A125" s="385">
        <v>117</v>
      </c>
      <c r="B125" s="9" t="s">
        <v>781</v>
      </c>
      <c r="C125" s="9" t="s">
        <v>782</v>
      </c>
      <c r="D125" s="9" t="s">
        <v>133</v>
      </c>
      <c r="E125" s="33" t="s">
        <v>63</v>
      </c>
      <c r="F125" s="214" t="s">
        <v>49</v>
      </c>
      <c r="G125" s="212">
        <v>71262922</v>
      </c>
      <c r="H125" s="10">
        <v>35064</v>
      </c>
      <c r="I125" s="43">
        <f t="shared" ca="1" si="21"/>
        <v>28</v>
      </c>
      <c r="J125" s="30" t="s">
        <v>50</v>
      </c>
      <c r="K125" s="30" t="s">
        <v>51</v>
      </c>
      <c r="L125" s="11" t="s">
        <v>52</v>
      </c>
      <c r="M125" s="11">
        <v>913642373</v>
      </c>
      <c r="N125" s="33" t="s">
        <v>784</v>
      </c>
      <c r="O125" s="9" t="s">
        <v>67</v>
      </c>
      <c r="P125" s="9" t="s">
        <v>68</v>
      </c>
      <c r="Q125" s="9" t="s">
        <v>68</v>
      </c>
      <c r="R125" s="10">
        <v>44470</v>
      </c>
      <c r="S125" s="10">
        <v>45283</v>
      </c>
      <c r="T125" s="10">
        <f t="shared" si="23"/>
        <v>45649</v>
      </c>
      <c r="U125" s="40">
        <f t="shared" ca="1" si="18"/>
        <v>48</v>
      </c>
      <c r="V125" s="10" t="str">
        <f t="shared" ca="1" si="19"/>
        <v>Vigente</v>
      </c>
      <c r="W125" s="12">
        <v>1700</v>
      </c>
      <c r="X125" s="12"/>
      <c r="Y125" s="38" t="s">
        <v>54</v>
      </c>
      <c r="Z125" s="38" t="s">
        <v>1284</v>
      </c>
      <c r="AA125" s="10" t="s">
        <v>138</v>
      </c>
      <c r="AB125" s="10" t="s">
        <v>139</v>
      </c>
      <c r="AC125" s="10" t="s">
        <v>55</v>
      </c>
      <c r="AD125" s="10">
        <v>45809</v>
      </c>
      <c r="AE125" s="40" t="str">
        <f t="shared" ca="1" si="24"/>
        <v>Vigente</v>
      </c>
      <c r="AF125" s="43">
        <f ca="1">+DATEDIF(R125,TODAY(),"Y")</f>
        <v>3</v>
      </c>
      <c r="AG125" s="134" t="s">
        <v>1161</v>
      </c>
      <c r="AH125" s="8"/>
      <c r="AI125" s="10"/>
      <c r="AJ125" s="387"/>
    </row>
    <row r="126" spans="1:36">
      <c r="A126" s="385">
        <v>118</v>
      </c>
      <c r="B126" s="9" t="s">
        <v>787</v>
      </c>
      <c r="C126" s="212" t="s">
        <v>788</v>
      </c>
      <c r="D126" s="9" t="s">
        <v>144</v>
      </c>
      <c r="E126" s="33" t="s">
        <v>63</v>
      </c>
      <c r="F126" s="214" t="s">
        <v>106</v>
      </c>
      <c r="G126" s="212">
        <v>45808511</v>
      </c>
      <c r="H126" s="10">
        <v>32698</v>
      </c>
      <c r="I126" s="43">
        <f t="shared" ca="1" si="21"/>
        <v>35</v>
      </c>
      <c r="J126" s="30" t="s">
        <v>174</v>
      </c>
      <c r="K126" s="30" t="s">
        <v>51</v>
      </c>
      <c r="L126" s="11" t="s">
        <v>127</v>
      </c>
      <c r="M126" s="11">
        <v>984567505</v>
      </c>
      <c r="N126" s="33" t="s">
        <v>791</v>
      </c>
      <c r="O126" s="9" t="s">
        <v>792</v>
      </c>
      <c r="P126" s="9" t="s">
        <v>68</v>
      </c>
      <c r="Q126" s="9" t="s">
        <v>68</v>
      </c>
      <c r="R126" s="10">
        <v>45352</v>
      </c>
      <c r="S126" s="10">
        <v>45395</v>
      </c>
      <c r="T126" s="10">
        <f t="shared" si="23"/>
        <v>45760</v>
      </c>
      <c r="U126" s="40">
        <f t="shared" ca="1" si="18"/>
        <v>159</v>
      </c>
      <c r="V126" s="10" t="str">
        <f t="shared" ca="1" si="19"/>
        <v>Vigente</v>
      </c>
      <c r="W126" s="12">
        <v>1400</v>
      </c>
      <c r="X126" s="12">
        <v>200</v>
      </c>
      <c r="Y126" s="38" t="s">
        <v>214</v>
      </c>
      <c r="Z126" s="38" t="s">
        <v>1284</v>
      </c>
      <c r="AA126" s="10" t="s">
        <v>215</v>
      </c>
      <c r="AB126" s="10" t="s">
        <v>793</v>
      </c>
      <c r="AC126" s="10" t="s">
        <v>55</v>
      </c>
      <c r="AD126" s="10">
        <v>45718</v>
      </c>
      <c r="AE126" s="40" t="str">
        <f t="shared" ca="1" si="24"/>
        <v>Vigente</v>
      </c>
      <c r="AF126" s="43">
        <f ca="1">+DATEDIF(R126,TODAY(),"Y")</f>
        <v>0</v>
      </c>
      <c r="AG126" s="134" t="s">
        <v>794</v>
      </c>
      <c r="AH126" s="8"/>
      <c r="AI126" s="10"/>
      <c r="AJ126" s="387"/>
    </row>
    <row r="127" spans="1:36">
      <c r="A127" s="385">
        <v>119</v>
      </c>
      <c r="B127" s="224" t="s">
        <v>775</v>
      </c>
      <c r="C127" s="224" t="s">
        <v>776</v>
      </c>
      <c r="D127" s="9" t="s">
        <v>777</v>
      </c>
      <c r="E127" s="33" t="s">
        <v>78</v>
      </c>
      <c r="F127" s="214" t="s">
        <v>79</v>
      </c>
      <c r="G127" s="212">
        <v>72948892</v>
      </c>
      <c r="H127" s="10">
        <v>35574</v>
      </c>
      <c r="I127" s="43">
        <f t="shared" ca="1" si="21"/>
        <v>27</v>
      </c>
      <c r="J127" s="8" t="s">
        <v>50</v>
      </c>
      <c r="K127" s="8" t="s">
        <v>51</v>
      </c>
      <c r="L127" s="11" t="s">
        <v>52</v>
      </c>
      <c r="M127" s="11">
        <v>949992908</v>
      </c>
      <c r="N127" s="33" t="s">
        <v>1162</v>
      </c>
      <c r="O127" s="9" t="s">
        <v>1112</v>
      </c>
      <c r="P127" s="9" t="s">
        <v>1112</v>
      </c>
      <c r="Q127" s="9" t="s">
        <v>1112</v>
      </c>
      <c r="R127" s="10">
        <v>45442</v>
      </c>
      <c r="S127" s="10" t="s">
        <v>550</v>
      </c>
      <c r="T127" s="10" t="str">
        <f>IF(S127="RH","RH",IF(S127="Pendiente","Pendiente",EDATE(S127,24)))</f>
        <v>RH</v>
      </c>
      <c r="U127" s="40" t="str">
        <f t="shared" ca="1" si="18"/>
        <v>RH</v>
      </c>
      <c r="V127" s="10" t="str">
        <f t="shared" ca="1" si="19"/>
        <v>RH</v>
      </c>
      <c r="W127" s="12">
        <v>1500</v>
      </c>
      <c r="X127" s="12"/>
      <c r="Y127" s="38"/>
      <c r="Z127" s="38"/>
      <c r="AA127" s="199"/>
      <c r="AB127" s="199"/>
      <c r="AC127" s="8" t="s">
        <v>550</v>
      </c>
      <c r="AD127" s="10">
        <v>45596</v>
      </c>
      <c r="AE127" s="40" t="str">
        <f t="shared" ca="1" si="24"/>
        <v>Vencido</v>
      </c>
      <c r="AF127" s="43"/>
      <c r="AG127" s="134" t="s">
        <v>779</v>
      </c>
      <c r="AH127" s="10">
        <v>45559</v>
      </c>
      <c r="AI127" s="10" t="s">
        <v>205</v>
      </c>
      <c r="AJ127" s="387"/>
    </row>
    <row r="128" spans="1:36">
      <c r="A128" s="385">
        <v>120</v>
      </c>
      <c r="B128" s="9" t="s">
        <v>1427</v>
      </c>
      <c r="C128" s="9" t="s">
        <v>368</v>
      </c>
      <c r="D128" s="9" t="s">
        <v>1425</v>
      </c>
      <c r="E128" s="33" t="s">
        <v>63</v>
      </c>
      <c r="F128" s="33" t="s">
        <v>49</v>
      </c>
      <c r="G128" s="212">
        <v>46400071</v>
      </c>
      <c r="H128" s="10">
        <v>33012</v>
      </c>
      <c r="I128" s="43">
        <f t="shared" ca="1" si="21"/>
        <v>34</v>
      </c>
      <c r="J128" s="30" t="s">
        <v>50</v>
      </c>
      <c r="K128" s="30" t="s">
        <v>51</v>
      </c>
      <c r="L128" s="11" t="s">
        <v>127</v>
      </c>
      <c r="M128" s="382">
        <v>945051739</v>
      </c>
      <c r="N128" s="33" t="s">
        <v>1428</v>
      </c>
      <c r="O128" s="10"/>
      <c r="P128" s="237" t="s">
        <v>1112</v>
      </c>
      <c r="Q128" s="237" t="s">
        <v>1112</v>
      </c>
      <c r="R128" s="10">
        <v>45569</v>
      </c>
      <c r="S128" s="10">
        <v>45567</v>
      </c>
      <c r="T128" s="10">
        <f>IF(S128="RH","RH",IF(S128="Pendiente","Pendiente",EDATE(S128,12)))</f>
        <v>45932</v>
      </c>
      <c r="U128" s="40">
        <f t="shared" ca="1" si="18"/>
        <v>331</v>
      </c>
      <c r="V128" s="10" t="str">
        <f t="shared" ca="1" si="19"/>
        <v>Vigente</v>
      </c>
      <c r="W128" s="12">
        <v>1400</v>
      </c>
      <c r="X128" s="10"/>
      <c r="Y128" s="38" t="s">
        <v>54</v>
      </c>
      <c r="Z128" s="10" t="s">
        <v>1112</v>
      </c>
      <c r="AA128" s="10"/>
      <c r="AB128" s="10"/>
      <c r="AC128" s="10" t="s">
        <v>55</v>
      </c>
      <c r="AD128" s="10">
        <v>45777</v>
      </c>
      <c r="AE128" s="40" t="str">
        <f t="shared" ca="1" si="24"/>
        <v>Vigente</v>
      </c>
      <c r="AF128" s="43">
        <f ca="1">+DATEDIF(R128,TODAY(),"Y")</f>
        <v>0</v>
      </c>
      <c r="AG128" s="308" t="s">
        <v>2123</v>
      </c>
      <c r="AH128" s="10"/>
      <c r="AI128" s="10"/>
      <c r="AJ128" s="387"/>
    </row>
    <row r="129" spans="1:36">
      <c r="A129" s="385">
        <v>121</v>
      </c>
      <c r="B129" s="9" t="s">
        <v>796</v>
      </c>
      <c r="C129" s="9" t="s">
        <v>797</v>
      </c>
      <c r="D129" s="9" t="s">
        <v>844</v>
      </c>
      <c r="E129" s="33" t="s">
        <v>63</v>
      </c>
      <c r="F129" s="214" t="s">
        <v>106</v>
      </c>
      <c r="G129" s="212">
        <v>44720117</v>
      </c>
      <c r="H129" s="10">
        <v>31986</v>
      </c>
      <c r="I129" s="43">
        <f t="shared" ca="1" si="21"/>
        <v>37</v>
      </c>
      <c r="J129" s="8" t="s">
        <v>50</v>
      </c>
      <c r="K129" s="30" t="s">
        <v>51</v>
      </c>
      <c r="L129" s="11" t="s">
        <v>52</v>
      </c>
      <c r="M129" s="11">
        <v>990991432</v>
      </c>
      <c r="N129" s="33" t="s">
        <v>799</v>
      </c>
      <c r="O129" s="9" t="s">
        <v>309</v>
      </c>
      <c r="P129" s="9" t="s">
        <v>68</v>
      </c>
      <c r="Q129" s="9" t="s">
        <v>68</v>
      </c>
      <c r="R129" s="10">
        <v>42597</v>
      </c>
      <c r="S129" s="10">
        <v>45178</v>
      </c>
      <c r="T129" s="10">
        <f>IF(S129="RH","RH",IF(S129="Pendiente","Pendiente",EDATE(S129,24)))</f>
        <v>45909</v>
      </c>
      <c r="U129" s="40">
        <f t="shared" ca="1" si="18"/>
        <v>308</v>
      </c>
      <c r="V129" s="10" t="str">
        <f t="shared" ca="1" si="19"/>
        <v>Vigente</v>
      </c>
      <c r="W129" s="38">
        <v>3000</v>
      </c>
      <c r="X129" s="38"/>
      <c r="Y129" s="38" t="s">
        <v>214</v>
      </c>
      <c r="Z129" s="38" t="s">
        <v>1284</v>
      </c>
      <c r="AA129" s="10" t="s">
        <v>266</v>
      </c>
      <c r="AB129" s="10" t="s">
        <v>800</v>
      </c>
      <c r="AC129" s="10" t="s">
        <v>55</v>
      </c>
      <c r="AD129" s="10">
        <v>45869</v>
      </c>
      <c r="AE129" s="40" t="str">
        <f t="shared" ca="1" si="24"/>
        <v>Vigente</v>
      </c>
      <c r="AF129" s="43">
        <f ca="1">+DATEDIF(R129,TODAY(),"Y")</f>
        <v>8</v>
      </c>
      <c r="AG129" s="137" t="s">
        <v>801</v>
      </c>
      <c r="AH129" s="8"/>
      <c r="AI129" s="10"/>
      <c r="AJ129" s="387"/>
    </row>
    <row r="130" spans="1:36">
      <c r="A130" s="385">
        <v>122</v>
      </c>
      <c r="B130" s="9" t="s">
        <v>803</v>
      </c>
      <c r="C130" s="212" t="s">
        <v>804</v>
      </c>
      <c r="D130" s="9" t="s">
        <v>1061</v>
      </c>
      <c r="E130" s="33" t="s">
        <v>48</v>
      </c>
      <c r="F130" s="214" t="s">
        <v>49</v>
      </c>
      <c r="G130" s="212">
        <v>44128340</v>
      </c>
      <c r="H130" s="10">
        <v>30495</v>
      </c>
      <c r="I130" s="43">
        <f t="shared" ca="1" si="21"/>
        <v>41</v>
      </c>
      <c r="J130" s="8" t="s">
        <v>50</v>
      </c>
      <c r="K130" s="30" t="s">
        <v>51</v>
      </c>
      <c r="L130" s="8" t="s">
        <v>127</v>
      </c>
      <c r="M130" s="11">
        <v>900506827</v>
      </c>
      <c r="N130" s="33" t="s">
        <v>1163</v>
      </c>
      <c r="O130" s="33" t="s">
        <v>1164</v>
      </c>
      <c r="P130" s="33" t="s">
        <v>1164</v>
      </c>
      <c r="Q130" s="33" t="s">
        <v>1164</v>
      </c>
      <c r="R130" s="10">
        <v>45460</v>
      </c>
      <c r="S130" s="10">
        <v>45460</v>
      </c>
      <c r="T130" s="10">
        <f>IF(S130="RH","RH",IF(S130="Pendiente","Pendiente",EDATE(S130,12)))</f>
        <v>45825</v>
      </c>
      <c r="U130" s="40">
        <f t="shared" ca="1" si="18"/>
        <v>224</v>
      </c>
      <c r="V130" s="10" t="str">
        <f t="shared" ca="1" si="19"/>
        <v>Vigente</v>
      </c>
      <c r="W130" s="12">
        <v>3800</v>
      </c>
      <c r="X130" s="12"/>
      <c r="Y130" s="38" t="s">
        <v>54</v>
      </c>
      <c r="Z130" s="38" t="s">
        <v>1112</v>
      </c>
      <c r="AA130" s="10" t="s">
        <v>337</v>
      </c>
      <c r="AB130" s="8" t="s">
        <v>807</v>
      </c>
      <c r="AC130" s="10" t="s">
        <v>55</v>
      </c>
      <c r="AD130" s="10">
        <v>45657</v>
      </c>
      <c r="AE130" s="40" t="str">
        <f t="shared" ca="1" si="24"/>
        <v>Vigente</v>
      </c>
      <c r="AF130" s="43">
        <f ca="1">+DATEDIF(R130,TODAY(),"Y")</f>
        <v>0</v>
      </c>
      <c r="AG130" s="134" t="s">
        <v>808</v>
      </c>
      <c r="AH130" s="8"/>
      <c r="AI130" s="10"/>
      <c r="AJ130" s="387"/>
    </row>
    <row r="131" spans="1:36">
      <c r="A131" s="385">
        <v>123</v>
      </c>
      <c r="B131" s="9" t="s">
        <v>1166</v>
      </c>
      <c r="C131" s="9" t="s">
        <v>1167</v>
      </c>
      <c r="D131" s="9" t="s">
        <v>1168</v>
      </c>
      <c r="E131" s="9" t="s">
        <v>63</v>
      </c>
      <c r="F131" s="214" t="s">
        <v>49</v>
      </c>
      <c r="G131" s="33">
        <v>73005538</v>
      </c>
      <c r="H131" s="10">
        <v>36780</v>
      </c>
      <c r="I131" s="43">
        <f t="shared" ca="1" si="21"/>
        <v>24</v>
      </c>
      <c r="J131" s="30" t="s">
        <v>50</v>
      </c>
      <c r="K131" s="30" t="s">
        <v>51</v>
      </c>
      <c r="L131" s="10" t="s">
        <v>52</v>
      </c>
      <c r="M131" s="11">
        <v>963415659</v>
      </c>
      <c r="N131" s="237" t="s">
        <v>1169</v>
      </c>
      <c r="O131" s="237" t="s">
        <v>1170</v>
      </c>
      <c r="P131" s="33" t="s">
        <v>68</v>
      </c>
      <c r="Q131" s="33" t="s">
        <v>68</v>
      </c>
      <c r="R131" s="10">
        <v>45523</v>
      </c>
      <c r="S131" s="10">
        <v>45521</v>
      </c>
      <c r="T131" s="10">
        <f>IF(S131="RH","RH",IF(S131="Pendiente","Pendiente",EDATE(S131,12)))</f>
        <v>45886</v>
      </c>
      <c r="U131" s="40">
        <f t="shared" ref="U131:U162" ca="1" si="25">IF(S131="RH","RH",IF(S131="Pendiente","Pendiente",T131-TODAY()))</f>
        <v>285</v>
      </c>
      <c r="V131" s="10" t="str">
        <f t="shared" ref="V131:V162" ca="1" si="26">IF(U131&lt;30,"Por Vencer",IF(U131="RH","RH",IF(U131="Pendiente","Pendiente","Vigente")))</f>
        <v>Vigente</v>
      </c>
      <c r="W131" s="12">
        <v>1300</v>
      </c>
      <c r="X131" s="12"/>
      <c r="Y131" s="38" t="s">
        <v>54</v>
      </c>
      <c r="Z131" s="38" t="s">
        <v>1284</v>
      </c>
      <c r="AA131" s="8"/>
      <c r="AB131" s="8"/>
      <c r="AC131" s="10" t="s">
        <v>55</v>
      </c>
      <c r="AD131" s="10">
        <v>45615</v>
      </c>
      <c r="AE131" s="40" t="str">
        <f t="shared" ca="1" si="24"/>
        <v>Por Vencer</v>
      </c>
      <c r="AF131" s="43"/>
      <c r="AG131" s="134" t="s">
        <v>1171</v>
      </c>
      <c r="AH131" s="8"/>
      <c r="AI131" s="10"/>
      <c r="AJ131" s="387"/>
    </row>
    <row r="132" spans="1:36">
      <c r="A132" s="385">
        <v>124</v>
      </c>
      <c r="B132" s="9" t="s">
        <v>810</v>
      </c>
      <c r="C132" s="9" t="s">
        <v>811</v>
      </c>
      <c r="D132" s="9" t="s">
        <v>197</v>
      </c>
      <c r="E132" s="33" t="s">
        <v>63</v>
      </c>
      <c r="F132" s="214" t="s">
        <v>49</v>
      </c>
      <c r="G132" s="212">
        <v>47564170</v>
      </c>
      <c r="H132" s="10">
        <v>33990</v>
      </c>
      <c r="I132" s="43">
        <f t="shared" ca="1" si="21"/>
        <v>31</v>
      </c>
      <c r="J132" s="8" t="s">
        <v>50</v>
      </c>
      <c r="K132" s="30" t="s">
        <v>51</v>
      </c>
      <c r="L132" s="11" t="s">
        <v>127</v>
      </c>
      <c r="M132" s="11">
        <v>958809247</v>
      </c>
      <c r="N132" s="33" t="s">
        <v>814</v>
      </c>
      <c r="O132" s="9" t="s">
        <v>97</v>
      </c>
      <c r="P132" s="9" t="s">
        <v>68</v>
      </c>
      <c r="Q132" s="9" t="s">
        <v>68</v>
      </c>
      <c r="R132" s="10">
        <v>43891</v>
      </c>
      <c r="S132" s="10">
        <v>45541</v>
      </c>
      <c r="T132" s="10">
        <f>IF(S132="RH","RH",IF(S132="Pendiente","Pendiente",EDATE(S132,12)))</f>
        <v>45906</v>
      </c>
      <c r="U132" s="40">
        <f t="shared" ca="1" si="25"/>
        <v>305</v>
      </c>
      <c r="V132" s="10" t="str">
        <f t="shared" ca="1" si="26"/>
        <v>Vigente</v>
      </c>
      <c r="W132" s="12">
        <v>3000</v>
      </c>
      <c r="X132" s="12">
        <v>500</v>
      </c>
      <c r="Y132" s="38" t="s">
        <v>54</v>
      </c>
      <c r="Z132" s="38" t="s">
        <v>1284</v>
      </c>
      <c r="AA132" s="10" t="s">
        <v>100</v>
      </c>
      <c r="AB132" s="10" t="s">
        <v>815</v>
      </c>
      <c r="AC132" s="10" t="s">
        <v>55</v>
      </c>
      <c r="AD132" s="10">
        <v>45657</v>
      </c>
      <c r="AE132" s="40" t="str">
        <f t="shared" ca="1" si="24"/>
        <v>Vigente</v>
      </c>
      <c r="AF132" s="333">
        <f ca="1">+DATEDIF(R132,TODAY(),"Y")</f>
        <v>4</v>
      </c>
      <c r="AG132" s="134" t="s">
        <v>816</v>
      </c>
      <c r="AH132" s="8"/>
      <c r="AI132" s="10"/>
      <c r="AJ132" s="387"/>
    </row>
    <row r="133" spans="1:36">
      <c r="A133" s="385">
        <v>125</v>
      </c>
      <c r="B133" s="9" t="s">
        <v>818</v>
      </c>
      <c r="C133" s="212" t="s">
        <v>819</v>
      </c>
      <c r="D133" s="9" t="s">
        <v>820</v>
      </c>
      <c r="E133" s="33" t="s">
        <v>78</v>
      </c>
      <c r="F133" s="214" t="s">
        <v>79</v>
      </c>
      <c r="G133" s="212">
        <v>41417700</v>
      </c>
      <c r="H133" s="10">
        <v>30149</v>
      </c>
      <c r="I133" s="43">
        <f t="shared" ca="1" si="21"/>
        <v>42</v>
      </c>
      <c r="J133" s="8" t="s">
        <v>50</v>
      </c>
      <c r="K133" s="30" t="s">
        <v>51</v>
      </c>
      <c r="L133" s="11" t="s">
        <v>127</v>
      </c>
      <c r="M133" s="11">
        <v>947861748</v>
      </c>
      <c r="N133" s="33" t="s">
        <v>823</v>
      </c>
      <c r="O133" s="9" t="s">
        <v>824</v>
      </c>
      <c r="P133" s="9" t="s">
        <v>68</v>
      </c>
      <c r="Q133" s="9" t="s">
        <v>68</v>
      </c>
      <c r="R133" s="10">
        <v>42309</v>
      </c>
      <c r="S133" s="10">
        <v>45076</v>
      </c>
      <c r="T133" s="10">
        <f>IF(S133="RH","RH",IF(S133="Pendiente","Pendiente",EDATE(S133,24)))</f>
        <v>45807</v>
      </c>
      <c r="U133" s="40">
        <f t="shared" ca="1" si="25"/>
        <v>206</v>
      </c>
      <c r="V133" s="10" t="str">
        <f t="shared" ca="1" si="26"/>
        <v>Vigente</v>
      </c>
      <c r="W133" s="38">
        <v>8500</v>
      </c>
      <c r="X133" s="38"/>
      <c r="Y133" s="38" t="s">
        <v>54</v>
      </c>
      <c r="Z133" s="38" t="s">
        <v>1285</v>
      </c>
      <c r="AA133" s="10" t="s">
        <v>337</v>
      </c>
      <c r="AB133" s="10" t="s">
        <v>509</v>
      </c>
      <c r="AC133" s="10" t="s">
        <v>217</v>
      </c>
      <c r="AD133" s="10" t="s">
        <v>219</v>
      </c>
      <c r="AE133" s="40"/>
      <c r="AF133" s="43">
        <f ca="1">+DATEDIF(R133,TODAY(),"Y")</f>
        <v>9</v>
      </c>
      <c r="AG133" s="137" t="s">
        <v>825</v>
      </c>
      <c r="AH133" s="8"/>
      <c r="AI133" s="10"/>
      <c r="AJ133" s="387"/>
    </row>
    <row r="134" spans="1:36">
      <c r="A134" s="385">
        <v>126</v>
      </c>
      <c r="B134" s="9" t="s">
        <v>1173</v>
      </c>
      <c r="C134" s="9" t="s">
        <v>1174</v>
      </c>
      <c r="D134" s="9" t="s">
        <v>1175</v>
      </c>
      <c r="E134" s="33" t="s">
        <v>63</v>
      </c>
      <c r="F134" s="214" t="s">
        <v>49</v>
      </c>
      <c r="G134" s="212">
        <v>75265169</v>
      </c>
      <c r="H134" s="10">
        <v>38313</v>
      </c>
      <c r="I134" s="43">
        <f t="shared" ca="1" si="21"/>
        <v>19</v>
      </c>
      <c r="J134" s="8" t="s">
        <v>50</v>
      </c>
      <c r="K134" s="30" t="s">
        <v>51</v>
      </c>
      <c r="L134" s="10" t="s">
        <v>52</v>
      </c>
      <c r="M134" s="11" t="s">
        <v>1375</v>
      </c>
      <c r="N134" s="237"/>
      <c r="O134" s="237"/>
      <c r="P134" s="237"/>
      <c r="Q134" s="237"/>
      <c r="R134" s="10">
        <v>45524</v>
      </c>
      <c r="S134" s="10">
        <v>45552</v>
      </c>
      <c r="T134" s="10">
        <f>IF(S134="RH","RH",IF(S134="Pendiente","Pendiente",EDATE(S134,12)))</f>
        <v>45917</v>
      </c>
      <c r="U134" s="40">
        <f t="shared" ca="1" si="25"/>
        <v>316</v>
      </c>
      <c r="V134" s="10" t="str">
        <f t="shared" ca="1" si="26"/>
        <v>Vigente</v>
      </c>
      <c r="W134" s="38">
        <v>1025</v>
      </c>
      <c r="X134" s="38"/>
      <c r="Y134" s="38" t="s">
        <v>54</v>
      </c>
      <c r="Z134" s="38" t="s">
        <v>1284</v>
      </c>
      <c r="AA134" s="10"/>
      <c r="AB134" s="262"/>
      <c r="AC134" s="10" t="s">
        <v>55</v>
      </c>
      <c r="AD134" s="10">
        <v>45657</v>
      </c>
      <c r="AE134" s="40" t="str">
        <f t="shared" ref="AE134:AE146" ca="1" si="27">IF(AD134-TODAY() =0,"Vencido",IF(AD134-TODAY() &lt; 0,"Vencido",IF(AD134-TODAY() &gt;30,"Vigente","Por Vencer")))</f>
        <v>Vigente</v>
      </c>
      <c r="AF134" s="43"/>
      <c r="AG134" s="308" t="s">
        <v>1376</v>
      </c>
      <c r="AH134" s="8"/>
      <c r="AI134" s="10"/>
      <c r="AJ134" s="387"/>
    </row>
    <row r="135" spans="1:36">
      <c r="A135" s="385">
        <v>127</v>
      </c>
      <c r="B135" s="9" t="s">
        <v>1242</v>
      </c>
      <c r="C135" s="9" t="s">
        <v>1243</v>
      </c>
      <c r="D135" s="212" t="s">
        <v>763</v>
      </c>
      <c r="E135" s="33" t="s">
        <v>63</v>
      </c>
      <c r="F135" s="214" t="s">
        <v>49</v>
      </c>
      <c r="G135" s="212">
        <v>47247029</v>
      </c>
      <c r="H135" s="10">
        <v>33220</v>
      </c>
      <c r="I135" s="43">
        <f t="shared" ca="1" si="21"/>
        <v>33</v>
      </c>
      <c r="J135" s="30" t="s">
        <v>50</v>
      </c>
      <c r="K135" s="30" t="s">
        <v>51</v>
      </c>
      <c r="L135" s="11"/>
      <c r="M135" s="11">
        <v>902667277</v>
      </c>
      <c r="N135" s="33" t="s">
        <v>1377</v>
      </c>
      <c r="O135" s="9" t="s">
        <v>1308</v>
      </c>
      <c r="P135" s="9" t="s">
        <v>1112</v>
      </c>
      <c r="Q135" s="9" t="s">
        <v>1112</v>
      </c>
      <c r="R135" s="10">
        <v>45546</v>
      </c>
      <c r="S135" s="10">
        <v>45545</v>
      </c>
      <c r="T135" s="10">
        <f>IF(S135="RH","RH",IF(S135="Pendiente","Pendiente",EDATE(S135,12)))</f>
        <v>45910</v>
      </c>
      <c r="U135" s="40">
        <f t="shared" ca="1" si="25"/>
        <v>309</v>
      </c>
      <c r="V135" s="10" t="str">
        <f t="shared" ca="1" si="26"/>
        <v>Vigente</v>
      </c>
      <c r="W135" s="12">
        <v>1800</v>
      </c>
      <c r="X135" s="12"/>
      <c r="Y135" s="38" t="s">
        <v>54</v>
      </c>
      <c r="Z135" s="38" t="s">
        <v>1112</v>
      </c>
      <c r="AA135" s="8"/>
      <c r="AB135" s="38"/>
      <c r="AC135" s="10" t="s">
        <v>55</v>
      </c>
      <c r="AD135" s="10">
        <v>45657</v>
      </c>
      <c r="AE135" s="40" t="str">
        <f t="shared" ca="1" si="27"/>
        <v>Vigente</v>
      </c>
      <c r="AF135" s="43">
        <f t="shared" ref="AF135:AF141" ca="1" si="28">+DATEDIF(R135,TODAY(),"Y")</f>
        <v>0</v>
      </c>
      <c r="AG135" s="308" t="s">
        <v>1378</v>
      </c>
      <c r="AH135" s="8"/>
      <c r="AI135" s="10"/>
      <c r="AJ135" s="387"/>
    </row>
    <row r="136" spans="1:36">
      <c r="A136" s="385">
        <v>128</v>
      </c>
      <c r="B136" s="224" t="s">
        <v>827</v>
      </c>
      <c r="C136" s="220" t="s">
        <v>828</v>
      </c>
      <c r="D136" s="9" t="s">
        <v>829</v>
      </c>
      <c r="E136" s="33" t="s">
        <v>447</v>
      </c>
      <c r="F136" s="214" t="s">
        <v>447</v>
      </c>
      <c r="G136" s="212">
        <v>73855613</v>
      </c>
      <c r="H136" s="10">
        <v>37184</v>
      </c>
      <c r="I136" s="43">
        <f t="shared" ca="1" si="21"/>
        <v>23</v>
      </c>
      <c r="J136" s="30" t="s">
        <v>50</v>
      </c>
      <c r="K136" s="30" t="s">
        <v>51</v>
      </c>
      <c r="L136" s="11" t="s">
        <v>52</v>
      </c>
      <c r="M136" s="11">
        <v>970573713</v>
      </c>
      <c r="N136" s="33" t="s">
        <v>832</v>
      </c>
      <c r="O136" s="9" t="s">
        <v>707</v>
      </c>
      <c r="P136" s="9" t="s">
        <v>137</v>
      </c>
      <c r="Q136" s="9" t="s">
        <v>137</v>
      </c>
      <c r="R136" s="10">
        <v>44986</v>
      </c>
      <c r="S136" s="10">
        <v>44996</v>
      </c>
      <c r="T136" s="10">
        <f>IF(S136="RH","RH",IF(S136="Pendiente","Pendiente",EDATE(S136,24)))</f>
        <v>45727</v>
      </c>
      <c r="U136" s="40">
        <f t="shared" ca="1" si="25"/>
        <v>126</v>
      </c>
      <c r="V136" s="10" t="str">
        <f t="shared" ca="1" si="26"/>
        <v>Vigente</v>
      </c>
      <c r="W136" s="12">
        <v>1300</v>
      </c>
      <c r="X136" s="12"/>
      <c r="Y136" s="38"/>
      <c r="Z136" s="38"/>
      <c r="AA136" s="10" t="s">
        <v>100</v>
      </c>
      <c r="AB136" s="10" t="s">
        <v>216</v>
      </c>
      <c r="AC136" s="10" t="s">
        <v>55</v>
      </c>
      <c r="AD136" s="10">
        <v>45565</v>
      </c>
      <c r="AE136" s="40" t="str">
        <f t="shared" ca="1" si="27"/>
        <v>Vencido</v>
      </c>
      <c r="AF136" s="43">
        <f t="shared" ca="1" si="28"/>
        <v>1</v>
      </c>
      <c r="AG136" s="134" t="s">
        <v>1379</v>
      </c>
      <c r="AH136" s="10">
        <v>45535</v>
      </c>
      <c r="AI136" s="10" t="s">
        <v>205</v>
      </c>
      <c r="AJ136" s="387"/>
    </row>
    <row r="137" spans="1:36">
      <c r="A137" s="385">
        <v>129</v>
      </c>
      <c r="B137" s="9" t="s">
        <v>835</v>
      </c>
      <c r="C137" s="9" t="s">
        <v>836</v>
      </c>
      <c r="D137" s="9" t="s">
        <v>558</v>
      </c>
      <c r="E137" s="33" t="s">
        <v>78</v>
      </c>
      <c r="F137" s="214" t="s">
        <v>79</v>
      </c>
      <c r="G137" s="212">
        <v>72531891</v>
      </c>
      <c r="H137" s="10">
        <v>36471</v>
      </c>
      <c r="I137" s="43">
        <f t="shared" ca="1" si="21"/>
        <v>24</v>
      </c>
      <c r="J137" s="30" t="s">
        <v>174</v>
      </c>
      <c r="K137" s="30" t="s">
        <v>51</v>
      </c>
      <c r="L137" s="11" t="s">
        <v>52</v>
      </c>
      <c r="M137" s="11">
        <v>912176750</v>
      </c>
      <c r="N137" s="33" t="s">
        <v>839</v>
      </c>
      <c r="O137" s="9" t="s">
        <v>137</v>
      </c>
      <c r="P137" s="9" t="s">
        <v>137</v>
      </c>
      <c r="Q137" s="9" t="s">
        <v>137</v>
      </c>
      <c r="R137" s="10">
        <v>44986</v>
      </c>
      <c r="S137" s="10">
        <v>44996</v>
      </c>
      <c r="T137" s="10">
        <f>IF(S137="RH","RH",IF(S137="Pendiente","Pendiente",EDATE(S137,24)))</f>
        <v>45727</v>
      </c>
      <c r="U137" s="40">
        <f t="shared" ca="1" si="25"/>
        <v>126</v>
      </c>
      <c r="V137" s="10" t="str">
        <f t="shared" ca="1" si="26"/>
        <v>Vigente</v>
      </c>
      <c r="W137" s="12">
        <v>1400</v>
      </c>
      <c r="X137" s="12"/>
      <c r="Y137" s="38" t="s">
        <v>54</v>
      </c>
      <c r="Z137" s="38" t="s">
        <v>1285</v>
      </c>
      <c r="AA137" s="10" t="s">
        <v>70</v>
      </c>
      <c r="AB137" s="10" t="s">
        <v>509</v>
      </c>
      <c r="AC137" s="10" t="s">
        <v>55</v>
      </c>
      <c r="AD137" s="10">
        <v>45688</v>
      </c>
      <c r="AE137" s="40" t="str">
        <f t="shared" ca="1" si="27"/>
        <v>Vigente</v>
      </c>
      <c r="AF137" s="43">
        <f t="shared" ca="1" si="28"/>
        <v>1</v>
      </c>
      <c r="AG137" s="134" t="s">
        <v>840</v>
      </c>
      <c r="AH137" s="8"/>
      <c r="AI137" s="10"/>
      <c r="AJ137" s="387"/>
    </row>
    <row r="138" spans="1:36">
      <c r="A138" s="385">
        <v>130</v>
      </c>
      <c r="B138" s="9" t="s">
        <v>857</v>
      </c>
      <c r="C138" s="9" t="s">
        <v>858</v>
      </c>
      <c r="D138" s="9" t="s">
        <v>94</v>
      </c>
      <c r="E138" s="33" t="s">
        <v>63</v>
      </c>
      <c r="F138" s="214" t="s">
        <v>106</v>
      </c>
      <c r="G138" s="212">
        <v>76970377</v>
      </c>
      <c r="H138" s="10">
        <v>35157</v>
      </c>
      <c r="I138" s="43">
        <f t="shared" ca="1" si="21"/>
        <v>28</v>
      </c>
      <c r="J138" s="30" t="s">
        <v>50</v>
      </c>
      <c r="K138" s="30" t="s">
        <v>51</v>
      </c>
      <c r="L138" s="11" t="s">
        <v>52</v>
      </c>
      <c r="M138" s="11">
        <v>958065070</v>
      </c>
      <c r="N138" s="33" t="s">
        <v>860</v>
      </c>
      <c r="O138" s="9" t="s">
        <v>309</v>
      </c>
      <c r="P138" s="9" t="s">
        <v>68</v>
      </c>
      <c r="Q138" s="9" t="s">
        <v>68</v>
      </c>
      <c r="R138" s="10">
        <v>45139</v>
      </c>
      <c r="S138" s="10">
        <v>45549</v>
      </c>
      <c r="T138" s="10">
        <f>IF(S138="RH","RH",IF(S138="Pendiente","Pendiente",EDATE(S138,12)))</f>
        <v>45914</v>
      </c>
      <c r="U138" s="40">
        <f t="shared" ca="1" si="25"/>
        <v>313</v>
      </c>
      <c r="V138" s="10" t="str">
        <f t="shared" ca="1" si="26"/>
        <v>Vigente</v>
      </c>
      <c r="W138" s="38">
        <v>2000</v>
      </c>
      <c r="X138" s="38">
        <v>200</v>
      </c>
      <c r="Y138" s="38" t="s">
        <v>214</v>
      </c>
      <c r="Z138" s="38" t="s">
        <v>1284</v>
      </c>
      <c r="AA138" s="10" t="s">
        <v>86</v>
      </c>
      <c r="AB138" s="10" t="s">
        <v>800</v>
      </c>
      <c r="AC138" s="10" t="s">
        <v>55</v>
      </c>
      <c r="AD138" s="10">
        <v>45747</v>
      </c>
      <c r="AE138" s="40" t="str">
        <f t="shared" ca="1" si="27"/>
        <v>Vigente</v>
      </c>
      <c r="AF138" s="43">
        <f t="shared" ca="1" si="28"/>
        <v>1</v>
      </c>
      <c r="AG138" s="135" t="s">
        <v>862</v>
      </c>
      <c r="AH138" s="8"/>
      <c r="AI138" s="10"/>
      <c r="AJ138" s="387"/>
    </row>
    <row r="139" spans="1:36">
      <c r="A139" s="385">
        <v>131</v>
      </c>
      <c r="B139" s="224" t="s">
        <v>864</v>
      </c>
      <c r="C139" s="220" t="s">
        <v>865</v>
      </c>
      <c r="D139" s="9" t="s">
        <v>866</v>
      </c>
      <c r="E139" s="33" t="s">
        <v>63</v>
      </c>
      <c r="F139" s="214" t="s">
        <v>106</v>
      </c>
      <c r="G139" s="212">
        <v>40237379</v>
      </c>
      <c r="H139" s="10">
        <v>29005</v>
      </c>
      <c r="I139" s="43">
        <f t="shared" ca="1" si="21"/>
        <v>45</v>
      </c>
      <c r="J139" s="30" t="s">
        <v>50</v>
      </c>
      <c r="K139" s="30" t="s">
        <v>165</v>
      </c>
      <c r="L139" s="11" t="s">
        <v>127</v>
      </c>
      <c r="M139" s="11">
        <v>924422866</v>
      </c>
      <c r="N139" s="33" t="s">
        <v>868</v>
      </c>
      <c r="O139" s="153" t="s">
        <v>84</v>
      </c>
      <c r="P139" s="9" t="s">
        <v>68</v>
      </c>
      <c r="Q139" s="9" t="s">
        <v>68</v>
      </c>
      <c r="R139" s="10">
        <v>45068</v>
      </c>
      <c r="S139" s="163" t="s">
        <v>1380</v>
      </c>
      <c r="T139" s="10" t="e">
        <f>IF(S139="RH","RH",IF(S139="Pendiente","Pendiente",EDATE(S139,12)))</f>
        <v>#VALUE!</v>
      </c>
      <c r="U139" s="40" t="e">
        <f t="shared" ca="1" si="25"/>
        <v>#VALUE!</v>
      </c>
      <c r="V139" s="10" t="e">
        <f t="shared" ca="1" si="26"/>
        <v>#VALUE!</v>
      </c>
      <c r="W139" s="12">
        <v>4200</v>
      </c>
      <c r="X139" s="12"/>
      <c r="Y139" s="38"/>
      <c r="Z139" s="38"/>
      <c r="AA139" s="204" t="s">
        <v>100</v>
      </c>
      <c r="AB139" s="204" t="s">
        <v>240</v>
      </c>
      <c r="AC139" s="10" t="s">
        <v>55</v>
      </c>
      <c r="AD139" s="10">
        <v>45535</v>
      </c>
      <c r="AE139" s="40" t="str">
        <f t="shared" ca="1" si="27"/>
        <v>Vencido</v>
      </c>
      <c r="AF139" s="286">
        <f t="shared" ca="1" si="28"/>
        <v>1</v>
      </c>
      <c r="AG139" s="135" t="s">
        <v>869</v>
      </c>
      <c r="AH139" s="10">
        <v>45535</v>
      </c>
      <c r="AI139" s="10" t="s">
        <v>205</v>
      </c>
      <c r="AJ139" s="387"/>
    </row>
    <row r="140" spans="1:36">
      <c r="A140" s="385">
        <v>132</v>
      </c>
      <c r="B140" s="224" t="s">
        <v>842</v>
      </c>
      <c r="C140" s="224" t="s">
        <v>843</v>
      </c>
      <c r="D140" s="9" t="s">
        <v>844</v>
      </c>
      <c r="E140" s="33" t="s">
        <v>63</v>
      </c>
      <c r="F140" s="214" t="s">
        <v>106</v>
      </c>
      <c r="G140" s="212">
        <v>45414064</v>
      </c>
      <c r="H140" s="10">
        <v>32466</v>
      </c>
      <c r="I140" s="43">
        <f t="shared" ca="1" si="21"/>
        <v>35</v>
      </c>
      <c r="J140" s="30" t="s">
        <v>174</v>
      </c>
      <c r="K140" s="30" t="s">
        <v>51</v>
      </c>
      <c r="L140" s="11" t="s">
        <v>52</v>
      </c>
      <c r="M140" s="11">
        <v>997891212</v>
      </c>
      <c r="N140" s="33" t="s">
        <v>847</v>
      </c>
      <c r="O140" s="9" t="s">
        <v>229</v>
      </c>
      <c r="P140" s="9" t="s">
        <v>68</v>
      </c>
      <c r="Q140" s="9" t="s">
        <v>68</v>
      </c>
      <c r="R140" s="10">
        <v>45034</v>
      </c>
      <c r="S140" s="10">
        <v>45059</v>
      </c>
      <c r="T140" s="10">
        <f>IF(S140="RH","RH",IF(S140="Pendiente","Pendiente",EDATE(S140,24)))</f>
        <v>45790</v>
      </c>
      <c r="U140" s="40">
        <f t="shared" ca="1" si="25"/>
        <v>189</v>
      </c>
      <c r="V140" s="10" t="str">
        <f t="shared" ca="1" si="26"/>
        <v>Vigente</v>
      </c>
      <c r="W140" s="12">
        <v>1600</v>
      </c>
      <c r="X140" s="12"/>
      <c r="Y140" s="38"/>
      <c r="Z140" s="38"/>
      <c r="AA140" s="10" t="s">
        <v>100</v>
      </c>
      <c r="AB140" s="10" t="s">
        <v>240</v>
      </c>
      <c r="AC140" s="10" t="s">
        <v>55</v>
      </c>
      <c r="AD140" s="10">
        <v>45596</v>
      </c>
      <c r="AE140" s="40" t="str">
        <f t="shared" ca="1" si="27"/>
        <v>Vencido</v>
      </c>
      <c r="AF140" s="43">
        <f t="shared" ca="1" si="28"/>
        <v>1</v>
      </c>
      <c r="AG140" s="135" t="s">
        <v>848</v>
      </c>
      <c r="AH140" s="10">
        <v>45471</v>
      </c>
      <c r="AI140" s="10" t="s">
        <v>1286</v>
      </c>
      <c r="AJ140" s="387"/>
    </row>
    <row r="141" spans="1:36">
      <c r="A141" s="385">
        <v>133</v>
      </c>
      <c r="B141" s="9" t="s">
        <v>1211</v>
      </c>
      <c r="C141" s="9" t="s">
        <v>1212</v>
      </c>
      <c r="D141" s="9" t="s">
        <v>1210</v>
      </c>
      <c r="E141" s="33" t="s">
        <v>63</v>
      </c>
      <c r="F141" s="214" t="s">
        <v>49</v>
      </c>
      <c r="G141" s="212">
        <v>73334536</v>
      </c>
      <c r="H141" s="10">
        <v>35374</v>
      </c>
      <c r="I141" s="43">
        <f t="shared" ca="1" si="21"/>
        <v>28</v>
      </c>
      <c r="J141" s="30" t="s">
        <v>50</v>
      </c>
      <c r="K141" s="30"/>
      <c r="L141" s="11"/>
      <c r="M141" s="11">
        <v>958046737</v>
      </c>
      <c r="N141" s="33" t="s">
        <v>1381</v>
      </c>
      <c r="O141" s="9" t="s">
        <v>1382</v>
      </c>
      <c r="P141" s="9" t="s">
        <v>1164</v>
      </c>
      <c r="Q141" s="9" t="s">
        <v>1383</v>
      </c>
      <c r="R141" s="10">
        <v>45537</v>
      </c>
      <c r="S141" s="10">
        <v>45535</v>
      </c>
      <c r="T141" s="10">
        <f>IF(S141="RH","RH",IF(S141="Pendiente","Pendiente",EDATE(S141,12)))</f>
        <v>45900</v>
      </c>
      <c r="U141" s="40">
        <f t="shared" ca="1" si="25"/>
        <v>299</v>
      </c>
      <c r="V141" s="10" t="str">
        <f t="shared" ca="1" si="26"/>
        <v>Vigente</v>
      </c>
      <c r="W141" s="12">
        <v>3000</v>
      </c>
      <c r="X141" s="12">
        <v>500</v>
      </c>
      <c r="Y141" s="38" t="s">
        <v>54</v>
      </c>
      <c r="Z141" s="38" t="s">
        <v>1112</v>
      </c>
      <c r="AA141" s="8" t="s">
        <v>604</v>
      </c>
      <c r="AB141" s="38" t="s">
        <v>807</v>
      </c>
      <c r="AC141" s="10" t="s">
        <v>55</v>
      </c>
      <c r="AD141" s="10">
        <v>45747</v>
      </c>
      <c r="AE141" s="40" t="str">
        <f t="shared" ca="1" si="27"/>
        <v>Vigente</v>
      </c>
      <c r="AF141" s="43">
        <f t="shared" ca="1" si="28"/>
        <v>0</v>
      </c>
      <c r="AG141" s="308" t="s">
        <v>1384</v>
      </c>
      <c r="AH141" s="8"/>
      <c r="AI141" s="10"/>
      <c r="AJ141" s="387"/>
    </row>
    <row r="142" spans="1:36">
      <c r="A142" s="385">
        <v>134</v>
      </c>
      <c r="B142" s="224" t="s">
        <v>850</v>
      </c>
      <c r="C142" s="220" t="s">
        <v>851</v>
      </c>
      <c r="D142" s="9" t="s">
        <v>852</v>
      </c>
      <c r="E142" s="33" t="s">
        <v>235</v>
      </c>
      <c r="F142" s="214" t="s">
        <v>235</v>
      </c>
      <c r="G142" s="212">
        <v>75172181</v>
      </c>
      <c r="H142" s="10">
        <v>36767</v>
      </c>
      <c r="I142" s="43">
        <f t="shared" ca="1" si="21"/>
        <v>24</v>
      </c>
      <c r="J142" s="8" t="s">
        <v>174</v>
      </c>
      <c r="K142" s="8" t="s">
        <v>51</v>
      </c>
      <c r="L142" s="8" t="s">
        <v>127</v>
      </c>
      <c r="M142" s="8">
        <v>978219836</v>
      </c>
      <c r="N142" s="33" t="s">
        <v>853</v>
      </c>
      <c r="O142" s="37" t="s">
        <v>137</v>
      </c>
      <c r="P142" s="146" t="s">
        <v>137</v>
      </c>
      <c r="Q142" s="9" t="s">
        <v>68</v>
      </c>
      <c r="R142" s="10">
        <v>45453</v>
      </c>
      <c r="S142" s="10" t="s">
        <v>550</v>
      </c>
      <c r="T142" s="10" t="str">
        <f>IF(S142="RH","RH",IF(S142="Pendiente","Pendiente",EDATE(S142,24)))</f>
        <v>RH</v>
      </c>
      <c r="U142" s="40" t="str">
        <f t="shared" ca="1" si="25"/>
        <v>RH</v>
      </c>
      <c r="V142" s="10" t="str">
        <f t="shared" ca="1" si="26"/>
        <v>RH</v>
      </c>
      <c r="W142" s="12">
        <v>1300</v>
      </c>
      <c r="X142" s="12"/>
      <c r="Y142" s="38"/>
      <c r="Z142" s="38"/>
      <c r="AA142" s="8"/>
      <c r="AB142" s="8"/>
      <c r="AC142" s="8" t="s">
        <v>550</v>
      </c>
      <c r="AD142" s="10">
        <v>45460</v>
      </c>
      <c r="AE142" s="40" t="str">
        <f t="shared" ca="1" si="27"/>
        <v>Vencido</v>
      </c>
      <c r="AF142" s="43"/>
      <c r="AG142" s="149" t="s">
        <v>855</v>
      </c>
      <c r="AH142" s="10">
        <v>45474</v>
      </c>
      <c r="AI142" s="10" t="s">
        <v>205</v>
      </c>
      <c r="AJ142" s="387"/>
    </row>
    <row r="143" spans="1:36">
      <c r="A143" s="385">
        <v>135</v>
      </c>
      <c r="B143" s="9" t="s">
        <v>1385</v>
      </c>
      <c r="C143" s="9" t="s">
        <v>1386</v>
      </c>
      <c r="D143" s="9" t="s">
        <v>94</v>
      </c>
      <c r="E143" s="33" t="s">
        <v>63</v>
      </c>
      <c r="F143" s="214" t="s">
        <v>106</v>
      </c>
      <c r="G143" s="212">
        <v>70092170</v>
      </c>
      <c r="H143" s="10">
        <v>34968</v>
      </c>
      <c r="I143" s="43">
        <f t="shared" ref="I143:I174" ca="1" si="29">+DATEDIF(H143,TODAY(),"Y")</f>
        <v>29</v>
      </c>
      <c r="J143" s="10" t="s">
        <v>50</v>
      </c>
      <c r="K143" s="10" t="s">
        <v>51</v>
      </c>
      <c r="L143" s="10" t="s">
        <v>52</v>
      </c>
      <c r="M143" s="8">
        <v>985946315</v>
      </c>
      <c r="N143" s="237"/>
      <c r="O143" s="10"/>
      <c r="P143" s="10"/>
      <c r="Q143" s="10"/>
      <c r="R143" s="10">
        <v>45572</v>
      </c>
      <c r="S143" s="10">
        <v>45570</v>
      </c>
      <c r="T143" s="10">
        <f>IF(S143="RH","RH",IF(S143="Pendiente","Pendiente",EDATE(S143,12)))</f>
        <v>45935</v>
      </c>
      <c r="U143" s="40">
        <f t="shared" ca="1" si="25"/>
        <v>334</v>
      </c>
      <c r="V143" s="10" t="str">
        <f t="shared" ca="1" si="26"/>
        <v>Vigente</v>
      </c>
      <c r="W143" s="12">
        <v>2400</v>
      </c>
      <c r="X143" s="12"/>
      <c r="Y143" s="38" t="s">
        <v>99</v>
      </c>
      <c r="Z143" s="38"/>
      <c r="AA143" s="8" t="s">
        <v>100</v>
      </c>
      <c r="AB143" s="38" t="s">
        <v>202</v>
      </c>
      <c r="AC143" s="10" t="s">
        <v>55</v>
      </c>
      <c r="AD143" s="10">
        <v>45688</v>
      </c>
      <c r="AE143" s="40" t="str">
        <f t="shared" ca="1" si="27"/>
        <v>Vigente</v>
      </c>
      <c r="AF143" s="43">
        <f ca="1">+DATEDIF(R143,TODAY(),"Y")</f>
        <v>0</v>
      </c>
      <c r="AG143" s="135" t="s">
        <v>1387</v>
      </c>
      <c r="AH143" s="8"/>
      <c r="AI143" s="10"/>
      <c r="AJ143" s="387"/>
    </row>
    <row r="144" spans="1:36">
      <c r="A144" s="385">
        <v>136</v>
      </c>
      <c r="B144" s="9" t="s">
        <v>1063</v>
      </c>
      <c r="C144" s="9" t="s">
        <v>1064</v>
      </c>
      <c r="D144" s="33" t="s">
        <v>1065</v>
      </c>
      <c r="E144" s="33" t="s">
        <v>78</v>
      </c>
      <c r="F144" s="214" t="s">
        <v>79</v>
      </c>
      <c r="G144" s="212">
        <v>41343976</v>
      </c>
      <c r="H144" s="10">
        <v>30007</v>
      </c>
      <c r="I144" s="43">
        <f t="shared" ca="1" si="29"/>
        <v>42</v>
      </c>
      <c r="J144" s="30" t="s">
        <v>174</v>
      </c>
      <c r="K144" s="10" t="s">
        <v>175</v>
      </c>
      <c r="L144" s="10" t="s">
        <v>237</v>
      </c>
      <c r="M144" s="11">
        <v>999800888</v>
      </c>
      <c r="N144" s="33" t="s">
        <v>1178</v>
      </c>
      <c r="O144" s="37" t="s">
        <v>1179</v>
      </c>
      <c r="P144" s="9" t="s">
        <v>68</v>
      </c>
      <c r="Q144" s="9" t="s">
        <v>68</v>
      </c>
      <c r="R144" s="10">
        <v>45491</v>
      </c>
      <c r="S144" s="10">
        <v>45542</v>
      </c>
      <c r="T144" s="10">
        <f>IF(S144="RH","RH",IF(S144="Pendiente","Pendiente",EDATE(S144,12)))</f>
        <v>45907</v>
      </c>
      <c r="U144" s="40">
        <f t="shared" ca="1" si="25"/>
        <v>306</v>
      </c>
      <c r="V144" s="10" t="str">
        <f t="shared" ca="1" si="26"/>
        <v>Vigente</v>
      </c>
      <c r="W144" s="12">
        <v>2500</v>
      </c>
      <c r="X144" s="12"/>
      <c r="Y144" s="38" t="s">
        <v>54</v>
      </c>
      <c r="Z144" s="38" t="s">
        <v>1285</v>
      </c>
      <c r="AA144" s="10" t="s">
        <v>337</v>
      </c>
      <c r="AB144" s="8"/>
      <c r="AC144" s="10" t="s">
        <v>55</v>
      </c>
      <c r="AD144" s="10">
        <v>45856</v>
      </c>
      <c r="AE144" s="40" t="str">
        <f t="shared" ca="1" si="27"/>
        <v>Vigente</v>
      </c>
      <c r="AF144" s="43"/>
      <c r="AG144" s="134" t="s">
        <v>1180</v>
      </c>
      <c r="AH144" s="8"/>
      <c r="AI144" s="10"/>
      <c r="AJ144" s="387"/>
    </row>
    <row r="145" spans="1:36">
      <c r="A145" s="385">
        <v>137</v>
      </c>
      <c r="B145" s="9" t="s">
        <v>871</v>
      </c>
      <c r="C145" s="9" t="s">
        <v>872</v>
      </c>
      <c r="D145" s="9" t="s">
        <v>873</v>
      </c>
      <c r="E145" s="33" t="s">
        <v>63</v>
      </c>
      <c r="F145" s="214" t="s">
        <v>49</v>
      </c>
      <c r="G145" s="212">
        <v>70820644</v>
      </c>
      <c r="H145" s="10">
        <v>34176</v>
      </c>
      <c r="I145" s="343">
        <f t="shared" ca="1" si="29"/>
        <v>31</v>
      </c>
      <c r="J145" s="30" t="s">
        <v>50</v>
      </c>
      <c r="K145" s="30" t="s">
        <v>51</v>
      </c>
      <c r="L145" s="255" t="s">
        <v>52</v>
      </c>
      <c r="M145" s="11">
        <v>989459911</v>
      </c>
      <c r="N145" s="256" t="s">
        <v>876</v>
      </c>
      <c r="O145" s="9" t="s">
        <v>402</v>
      </c>
      <c r="P145" s="9" t="s">
        <v>68</v>
      </c>
      <c r="Q145" s="9" t="s">
        <v>68</v>
      </c>
      <c r="R145" s="10">
        <v>44202</v>
      </c>
      <c r="S145" s="10">
        <v>45402</v>
      </c>
      <c r="T145" s="10">
        <f>IF(S145="RH","RH",IF(S145="Pendiente","Pendiente",EDATE(S145,12)))</f>
        <v>45767</v>
      </c>
      <c r="U145" s="40">
        <f t="shared" ca="1" si="25"/>
        <v>166</v>
      </c>
      <c r="V145" s="10" t="str">
        <f t="shared" ca="1" si="26"/>
        <v>Vigente</v>
      </c>
      <c r="W145" s="38">
        <v>1400</v>
      </c>
      <c r="X145" s="38"/>
      <c r="Y145" s="38" t="s">
        <v>54</v>
      </c>
      <c r="Z145" s="38" t="s">
        <v>1284</v>
      </c>
      <c r="AA145" s="258" t="s">
        <v>70</v>
      </c>
      <c r="AB145" s="258" t="s">
        <v>310</v>
      </c>
      <c r="AC145" s="10" t="s">
        <v>55</v>
      </c>
      <c r="AD145" s="10">
        <v>45747</v>
      </c>
      <c r="AE145" s="40" t="str">
        <f t="shared" ca="1" si="27"/>
        <v>Vigente</v>
      </c>
      <c r="AF145" s="43">
        <f ca="1">+DATEDIF(R145,TODAY(),"Y")</f>
        <v>3</v>
      </c>
      <c r="AG145" s="136" t="s">
        <v>877</v>
      </c>
      <c r="AH145" s="8"/>
      <c r="AI145" s="10"/>
      <c r="AJ145" s="387"/>
    </row>
    <row r="146" spans="1:36">
      <c r="A146" s="385">
        <v>138</v>
      </c>
      <c r="B146" s="9" t="s">
        <v>879</v>
      </c>
      <c r="C146" s="212" t="s">
        <v>880</v>
      </c>
      <c r="D146" s="9" t="s">
        <v>62</v>
      </c>
      <c r="E146" s="33" t="s">
        <v>48</v>
      </c>
      <c r="F146" s="214" t="s">
        <v>49</v>
      </c>
      <c r="G146" s="212">
        <v>46595386</v>
      </c>
      <c r="H146" s="10">
        <v>33171</v>
      </c>
      <c r="I146" s="43">
        <f t="shared" ca="1" si="29"/>
        <v>34</v>
      </c>
      <c r="J146" s="8" t="s">
        <v>50</v>
      </c>
      <c r="K146" s="30" t="s">
        <v>51</v>
      </c>
      <c r="L146" s="267" t="s">
        <v>52</v>
      </c>
      <c r="M146" s="8">
        <v>993540241</v>
      </c>
      <c r="N146" s="33" t="s">
        <v>1388</v>
      </c>
      <c r="O146" s="9" t="s">
        <v>1112</v>
      </c>
      <c r="P146" s="9" t="s">
        <v>1112</v>
      </c>
      <c r="Q146" s="9" t="s">
        <v>1112</v>
      </c>
      <c r="R146" s="10">
        <v>45432</v>
      </c>
      <c r="S146" s="10">
        <v>45430</v>
      </c>
      <c r="T146" s="10">
        <f>IF(S146="RH","RH",IF(S146="Pendiente","Pendiente",EDATE(S146,24)))</f>
        <v>46160</v>
      </c>
      <c r="U146" s="40">
        <f t="shared" ca="1" si="25"/>
        <v>559</v>
      </c>
      <c r="V146" s="10" t="str">
        <f t="shared" ca="1" si="26"/>
        <v>Vigente</v>
      </c>
      <c r="W146" s="12">
        <v>1800</v>
      </c>
      <c r="X146" s="12"/>
      <c r="Y146" s="38" t="s">
        <v>54</v>
      </c>
      <c r="Z146" s="38" t="s">
        <v>1112</v>
      </c>
      <c r="AA146" s="10" t="s">
        <v>138</v>
      </c>
      <c r="AB146" s="10" t="s">
        <v>310</v>
      </c>
      <c r="AC146" s="10" t="s">
        <v>55</v>
      </c>
      <c r="AD146" s="10">
        <v>45889</v>
      </c>
      <c r="AE146" s="40" t="str">
        <f t="shared" ca="1" si="27"/>
        <v>Vigente</v>
      </c>
      <c r="AF146" s="333"/>
      <c r="AG146" s="149" t="s">
        <v>882</v>
      </c>
      <c r="AH146" s="8"/>
      <c r="AI146" s="10"/>
      <c r="AJ146" s="387"/>
    </row>
    <row r="147" spans="1:36">
      <c r="A147" s="385">
        <v>139</v>
      </c>
      <c r="B147" s="9" t="s">
        <v>884</v>
      </c>
      <c r="C147" s="9" t="s">
        <v>885</v>
      </c>
      <c r="D147" s="9" t="s">
        <v>886</v>
      </c>
      <c r="E147" s="33" t="s">
        <v>78</v>
      </c>
      <c r="F147" s="214" t="s">
        <v>79</v>
      </c>
      <c r="G147" s="212">
        <v>47372166</v>
      </c>
      <c r="H147" s="10">
        <v>33307</v>
      </c>
      <c r="I147" s="43">
        <f t="shared" ca="1" si="29"/>
        <v>33</v>
      </c>
      <c r="J147" s="30" t="s">
        <v>174</v>
      </c>
      <c r="K147" s="30" t="s">
        <v>51</v>
      </c>
      <c r="L147" s="11" t="s">
        <v>127</v>
      </c>
      <c r="M147" s="11">
        <v>912258342</v>
      </c>
      <c r="N147" s="33" t="s">
        <v>888</v>
      </c>
      <c r="O147" s="9" t="s">
        <v>97</v>
      </c>
      <c r="P147" s="9" t="s">
        <v>68</v>
      </c>
      <c r="Q147" s="9" t="s">
        <v>68</v>
      </c>
      <c r="R147" s="10">
        <v>42948</v>
      </c>
      <c r="S147" s="10">
        <v>45465</v>
      </c>
      <c r="T147" s="10">
        <f>IF(S147="RH","RH",IF(S147="Pendiente","Pendiente",EDATE(S147,24)))</f>
        <v>46195</v>
      </c>
      <c r="U147" s="40">
        <f t="shared" ca="1" si="25"/>
        <v>594</v>
      </c>
      <c r="V147" s="10" t="str">
        <f t="shared" ca="1" si="26"/>
        <v>Vigente</v>
      </c>
      <c r="W147" s="38">
        <v>2000</v>
      </c>
      <c r="X147" s="38"/>
      <c r="Y147" s="38" t="s">
        <v>54</v>
      </c>
      <c r="Z147" s="38" t="s">
        <v>1285</v>
      </c>
      <c r="AA147" s="10" t="s">
        <v>138</v>
      </c>
      <c r="AB147" s="10" t="s">
        <v>890</v>
      </c>
      <c r="AC147" s="10" t="s">
        <v>88</v>
      </c>
      <c r="AD147" s="10" t="s">
        <v>219</v>
      </c>
      <c r="AE147" s="332"/>
      <c r="AF147" s="43">
        <f ca="1">+DATEDIF(R147,TODAY(),"Y")</f>
        <v>7</v>
      </c>
      <c r="AG147" s="134" t="s">
        <v>892</v>
      </c>
      <c r="AH147" s="8"/>
      <c r="AI147" s="10"/>
      <c r="AJ147" s="387"/>
    </row>
    <row r="148" spans="1:36">
      <c r="A148" s="385">
        <v>140</v>
      </c>
      <c r="B148" s="224" t="s">
        <v>1389</v>
      </c>
      <c r="C148" s="224" t="s">
        <v>1390</v>
      </c>
      <c r="D148" s="256" t="s">
        <v>1210</v>
      </c>
      <c r="E148" s="33" t="s">
        <v>63</v>
      </c>
      <c r="F148" s="214" t="s">
        <v>49</v>
      </c>
      <c r="G148" s="33">
        <v>42328902</v>
      </c>
      <c r="H148" s="10">
        <v>30768</v>
      </c>
      <c r="I148" s="43">
        <f t="shared" ca="1" si="29"/>
        <v>40</v>
      </c>
      <c r="J148" s="30" t="s">
        <v>50</v>
      </c>
      <c r="K148" s="10" t="s">
        <v>165</v>
      </c>
      <c r="L148" s="10" t="s">
        <v>52</v>
      </c>
      <c r="M148" s="11">
        <v>934709196</v>
      </c>
      <c r="N148" s="237" t="s">
        <v>1391</v>
      </c>
      <c r="O148" s="237" t="s">
        <v>1392</v>
      </c>
      <c r="P148" s="237" t="s">
        <v>1392</v>
      </c>
      <c r="Q148" s="10" t="s">
        <v>1383</v>
      </c>
      <c r="R148" s="10">
        <v>45523</v>
      </c>
      <c r="S148" s="10">
        <v>45521</v>
      </c>
      <c r="T148" s="10">
        <f>IF(S148="RH","RH",IF(S148="Pendiente","Pendiente",EDATE(S148,12)))</f>
        <v>45886</v>
      </c>
      <c r="U148" s="40">
        <f t="shared" ca="1" si="25"/>
        <v>285</v>
      </c>
      <c r="V148" s="10" t="str">
        <f t="shared" ca="1" si="26"/>
        <v>Vigente</v>
      </c>
      <c r="W148" s="12">
        <v>4000</v>
      </c>
      <c r="X148" s="12"/>
      <c r="Y148" s="38" t="s">
        <v>54</v>
      </c>
      <c r="Z148" s="38" t="s">
        <v>1112</v>
      </c>
      <c r="AA148" s="8"/>
      <c r="AB148" s="8"/>
      <c r="AC148" s="10" t="s">
        <v>55</v>
      </c>
      <c r="AD148" s="10"/>
      <c r="AE148" s="262" t="str">
        <f ca="1">IF(AD148-TODAY() =0,"Vencido",IF(AD148-TODAY() &lt; 0,"Vencido",IF(AD148-TODAY() &gt;30,"Vigente","Por Vencer")))</f>
        <v>Vencido</v>
      </c>
      <c r="AF148" s="43"/>
      <c r="AG148" s="134" t="s">
        <v>1393</v>
      </c>
      <c r="AH148" s="10">
        <v>45530</v>
      </c>
      <c r="AI148" s="10" t="s">
        <v>1340</v>
      </c>
      <c r="AJ148" s="387"/>
    </row>
    <row r="149" spans="1:36" ht="14.25" customHeight="1">
      <c r="A149" s="385">
        <v>141</v>
      </c>
      <c r="B149" s="9" t="s">
        <v>1085</v>
      </c>
      <c r="C149" s="9" t="s">
        <v>1086</v>
      </c>
      <c r="D149" s="9" t="s">
        <v>325</v>
      </c>
      <c r="E149" s="33" t="s">
        <v>63</v>
      </c>
      <c r="F149" s="214" t="s">
        <v>49</v>
      </c>
      <c r="G149" s="212">
        <v>71224242</v>
      </c>
      <c r="H149" s="10">
        <v>36294</v>
      </c>
      <c r="I149" s="43">
        <f t="shared" ca="1" si="29"/>
        <v>25</v>
      </c>
      <c r="J149" s="30" t="s">
        <v>50</v>
      </c>
      <c r="K149" s="30" t="s">
        <v>51</v>
      </c>
      <c r="L149" s="10" t="s">
        <v>52</v>
      </c>
      <c r="M149" s="11">
        <v>940242563</v>
      </c>
      <c r="N149" s="237" t="s">
        <v>1181</v>
      </c>
      <c r="O149" s="33" t="s">
        <v>1182</v>
      </c>
      <c r="P149" s="33" t="s">
        <v>68</v>
      </c>
      <c r="Q149" s="33" t="s">
        <v>68</v>
      </c>
      <c r="R149" s="10">
        <v>45505</v>
      </c>
      <c r="S149" s="10">
        <v>45514</v>
      </c>
      <c r="T149" s="10">
        <f>IF(S149="RH","RH",IF(S149="Pendiente","Pendiente",EDATE(S149,12)))</f>
        <v>45879</v>
      </c>
      <c r="U149" s="40">
        <f t="shared" ca="1" si="25"/>
        <v>278</v>
      </c>
      <c r="V149" s="10" t="str">
        <f t="shared" ca="1" si="26"/>
        <v>Vigente</v>
      </c>
      <c r="W149" s="12">
        <v>1800</v>
      </c>
      <c r="X149" s="260"/>
      <c r="Y149" s="38" t="s">
        <v>54</v>
      </c>
      <c r="Z149" s="38" t="s">
        <v>1284</v>
      </c>
      <c r="AA149" s="8"/>
      <c r="AB149" s="8"/>
      <c r="AC149" s="10" t="s">
        <v>55</v>
      </c>
      <c r="AD149" s="10">
        <v>45779</v>
      </c>
      <c r="AE149" s="40" t="str">
        <f ca="1">IF(AD149-TODAY() =0,"Vencido",IF(AD149-TODAY() &lt; 0,"Vencido",IF(AD149-TODAY() &gt;30,"Vigente","Por Vencer")))</f>
        <v>Vigente</v>
      </c>
      <c r="AF149" s="43"/>
      <c r="AG149" s="134" t="s">
        <v>1183</v>
      </c>
      <c r="AH149" s="8"/>
      <c r="AI149" s="10"/>
      <c r="AJ149" s="387"/>
    </row>
    <row r="150" spans="1:36">
      <c r="A150" s="385">
        <v>142</v>
      </c>
      <c r="B150" s="9" t="s">
        <v>894</v>
      </c>
      <c r="C150" s="9" t="s">
        <v>895</v>
      </c>
      <c r="D150" s="9" t="s">
        <v>1184</v>
      </c>
      <c r="E150" s="33" t="s">
        <v>225</v>
      </c>
      <c r="F150" s="214" t="s">
        <v>225</v>
      </c>
      <c r="G150" s="212">
        <v>70980717</v>
      </c>
      <c r="H150" s="10">
        <v>36980</v>
      </c>
      <c r="I150" s="43">
        <f t="shared" ca="1" si="29"/>
        <v>23</v>
      </c>
      <c r="J150" s="30" t="s">
        <v>50</v>
      </c>
      <c r="K150" s="30" t="s">
        <v>51</v>
      </c>
      <c r="L150" s="11" t="s">
        <v>52</v>
      </c>
      <c r="M150" s="11">
        <v>940075724</v>
      </c>
      <c r="N150" s="33" t="s">
        <v>899</v>
      </c>
      <c r="O150" s="9" t="s">
        <v>229</v>
      </c>
      <c r="P150" s="9" t="s">
        <v>68</v>
      </c>
      <c r="Q150" s="9" t="s">
        <v>68</v>
      </c>
      <c r="R150" s="10">
        <v>45231</v>
      </c>
      <c r="S150" s="10">
        <v>45563</v>
      </c>
      <c r="T150" s="10">
        <f>IF(S150="RH","RH",IF(S150="Pendiente","Pendiente",EDATE(S150,12)))</f>
        <v>45928</v>
      </c>
      <c r="U150" s="40">
        <f t="shared" ca="1" si="25"/>
        <v>327</v>
      </c>
      <c r="V150" s="10" t="str">
        <f t="shared" ca="1" si="26"/>
        <v>Vigente</v>
      </c>
      <c r="W150" s="38">
        <v>1400</v>
      </c>
      <c r="X150" s="38"/>
      <c r="Y150" s="38" t="s">
        <v>54</v>
      </c>
      <c r="Z150" s="38" t="s">
        <v>1285</v>
      </c>
      <c r="AA150" s="10" t="s">
        <v>100</v>
      </c>
      <c r="AB150" s="10" t="s">
        <v>773</v>
      </c>
      <c r="AC150" s="10" t="s">
        <v>55</v>
      </c>
      <c r="AD150" s="10">
        <v>45778</v>
      </c>
      <c r="AE150" s="262" t="str">
        <f ca="1">IF(AD150-TODAY() =0,"Vencido",IF(AD150-TODAY() &lt; 0,"Vencido",IF(AD150-TODAY() &gt;30,"Vigente","Por Vencer")))</f>
        <v>Vigente</v>
      </c>
      <c r="AF150" s="43">
        <f ca="1">+DATEDIF(R150,TODAY(),"Y")</f>
        <v>1</v>
      </c>
      <c r="AG150" s="134" t="s">
        <v>900</v>
      </c>
      <c r="AH150" s="8"/>
      <c r="AI150" s="10"/>
      <c r="AJ150" s="387"/>
    </row>
    <row r="151" spans="1:36">
      <c r="A151" s="385">
        <v>143</v>
      </c>
      <c r="B151" s="9" t="s">
        <v>902</v>
      </c>
      <c r="C151" s="9" t="s">
        <v>903</v>
      </c>
      <c r="D151" s="9" t="s">
        <v>904</v>
      </c>
      <c r="E151" s="33" t="s">
        <v>78</v>
      </c>
      <c r="F151" s="214" t="s">
        <v>79</v>
      </c>
      <c r="G151" s="212">
        <v>45805956</v>
      </c>
      <c r="H151" s="10">
        <v>32679</v>
      </c>
      <c r="I151" s="43">
        <f t="shared" ca="1" si="29"/>
        <v>35</v>
      </c>
      <c r="J151" s="30" t="s">
        <v>174</v>
      </c>
      <c r="K151" s="30" t="s">
        <v>51</v>
      </c>
      <c r="L151" s="11" t="s">
        <v>127</v>
      </c>
      <c r="M151" s="11">
        <v>987101179</v>
      </c>
      <c r="N151" s="33" t="s">
        <v>907</v>
      </c>
      <c r="O151" s="9" t="s">
        <v>309</v>
      </c>
      <c r="P151" s="9" t="s">
        <v>68</v>
      </c>
      <c r="Q151" s="9" t="s">
        <v>68</v>
      </c>
      <c r="R151" s="10">
        <v>45200</v>
      </c>
      <c r="S151" s="10">
        <v>45199</v>
      </c>
      <c r="T151" s="10">
        <f>IF(S151="RH","RH",IF(S151="Pendiente","Pendiente",EDATE(S151,24)))</f>
        <v>45930</v>
      </c>
      <c r="U151" s="40">
        <f t="shared" ca="1" si="25"/>
        <v>329</v>
      </c>
      <c r="V151" s="10" t="str">
        <f t="shared" ca="1" si="26"/>
        <v>Vigente</v>
      </c>
      <c r="W151" s="38">
        <v>3500</v>
      </c>
      <c r="X151" s="38">
        <v>300</v>
      </c>
      <c r="Y151" s="38" t="s">
        <v>54</v>
      </c>
      <c r="Z151" s="38" t="s">
        <v>1285</v>
      </c>
      <c r="AA151" s="8" t="s">
        <v>337</v>
      </c>
      <c r="AB151" s="10" t="s">
        <v>79</v>
      </c>
      <c r="AC151" s="10" t="s">
        <v>55</v>
      </c>
      <c r="AD151" s="10">
        <v>45747</v>
      </c>
      <c r="AE151" s="262" t="str">
        <f ca="1">IF(AD151-TODAY() =0,"Vencido",IF(AD151-TODAY() &lt; 0,"Vencido",IF(AD151-TODAY() &gt;30,"Vigente","Por Vencer")))</f>
        <v>Vigente</v>
      </c>
      <c r="AF151" s="43">
        <f ca="1">+DATEDIF(R151,TODAY(),"Y")</f>
        <v>1</v>
      </c>
      <c r="AG151" s="134" t="s">
        <v>1185</v>
      </c>
      <c r="AH151" s="8"/>
      <c r="AI151" s="10"/>
      <c r="AJ151" s="387"/>
    </row>
    <row r="152" spans="1:36">
      <c r="A152" s="385">
        <v>144</v>
      </c>
      <c r="B152" s="9" t="s">
        <v>910</v>
      </c>
      <c r="C152" s="212" t="s">
        <v>911</v>
      </c>
      <c r="D152" s="9" t="s">
        <v>912</v>
      </c>
      <c r="E152" s="33" t="s">
        <v>246</v>
      </c>
      <c r="F152" s="214" t="s">
        <v>246</v>
      </c>
      <c r="G152" s="212">
        <v>45169277</v>
      </c>
      <c r="H152" s="10">
        <v>32251</v>
      </c>
      <c r="I152" s="43">
        <f t="shared" ca="1" si="29"/>
        <v>36</v>
      </c>
      <c r="J152" s="30" t="s">
        <v>50</v>
      </c>
      <c r="K152" s="30" t="s">
        <v>51</v>
      </c>
      <c r="L152" s="11" t="s">
        <v>52</v>
      </c>
      <c r="M152" s="11">
        <v>990991238</v>
      </c>
      <c r="N152" s="33" t="s">
        <v>915</v>
      </c>
      <c r="O152" s="9" t="s">
        <v>916</v>
      </c>
      <c r="P152" s="9" t="s">
        <v>68</v>
      </c>
      <c r="Q152" s="9" t="s">
        <v>68</v>
      </c>
      <c r="R152" s="10">
        <v>43749</v>
      </c>
      <c r="S152" s="10">
        <v>45288</v>
      </c>
      <c r="T152" s="10">
        <f>IF(S152="RH","RH",IF(S152="Pendiente","Pendiente",EDATE(S152,12)))</f>
        <v>45654</v>
      </c>
      <c r="U152" s="40">
        <f t="shared" ca="1" si="25"/>
        <v>53</v>
      </c>
      <c r="V152" s="10" t="str">
        <f t="shared" ca="1" si="26"/>
        <v>Vigente</v>
      </c>
      <c r="W152" s="12">
        <v>4300</v>
      </c>
      <c r="X152" s="12"/>
      <c r="Y152" s="38" t="s">
        <v>54</v>
      </c>
      <c r="Z152" s="38" t="s">
        <v>1284</v>
      </c>
      <c r="AA152" s="258" t="s">
        <v>917</v>
      </c>
      <c r="AB152" s="10" t="s">
        <v>758</v>
      </c>
      <c r="AC152" s="10" t="s">
        <v>88</v>
      </c>
      <c r="AD152" s="10" t="s">
        <v>219</v>
      </c>
      <c r="AE152" s="332"/>
      <c r="AF152" s="43">
        <f ca="1">+DATEDIF(R152,TODAY(),"Y")</f>
        <v>5</v>
      </c>
      <c r="AG152" s="134" t="s">
        <v>918</v>
      </c>
      <c r="AH152" s="8"/>
      <c r="AI152" s="10"/>
      <c r="AJ152" s="387"/>
    </row>
    <row r="153" spans="1:36">
      <c r="A153" s="385">
        <v>145</v>
      </c>
      <c r="B153" s="9" t="s">
        <v>924</v>
      </c>
      <c r="C153" s="9" t="s">
        <v>925</v>
      </c>
      <c r="D153" s="9" t="s">
        <v>133</v>
      </c>
      <c r="E153" s="33" t="s">
        <v>63</v>
      </c>
      <c r="F153" s="214" t="s">
        <v>49</v>
      </c>
      <c r="G153" s="212">
        <v>40640911</v>
      </c>
      <c r="H153" s="10">
        <v>29091</v>
      </c>
      <c r="I153" s="43">
        <f t="shared" ca="1" si="29"/>
        <v>45</v>
      </c>
      <c r="J153" s="8" t="s">
        <v>50</v>
      </c>
      <c r="K153" s="8" t="s">
        <v>51</v>
      </c>
      <c r="L153" s="8" t="s">
        <v>81</v>
      </c>
      <c r="M153" s="8">
        <v>970664371</v>
      </c>
      <c r="N153" s="37" t="s">
        <v>927</v>
      </c>
      <c r="O153" s="37" t="s">
        <v>928</v>
      </c>
      <c r="P153" s="146" t="s">
        <v>264</v>
      </c>
      <c r="Q153" s="146" t="s">
        <v>265</v>
      </c>
      <c r="R153" s="10">
        <v>44116</v>
      </c>
      <c r="S153" s="10">
        <v>45548</v>
      </c>
      <c r="T153" s="10">
        <f>IF(S153="RH","RH",IF(S153="Pendiente","Pendiente",EDATE(S153,12)))</f>
        <v>45913</v>
      </c>
      <c r="U153" s="40">
        <f t="shared" ca="1" si="25"/>
        <v>312</v>
      </c>
      <c r="V153" s="10" t="str">
        <f t="shared" ca="1" si="26"/>
        <v>Vigente</v>
      </c>
      <c r="W153" s="38">
        <v>2200</v>
      </c>
      <c r="X153" s="38"/>
      <c r="Y153" s="38" t="s">
        <v>54</v>
      </c>
      <c r="Z153" s="38" t="s">
        <v>1284</v>
      </c>
      <c r="AA153" s="8" t="s">
        <v>138</v>
      </c>
      <c r="AB153" s="8" t="s">
        <v>372</v>
      </c>
      <c r="AC153" s="8" t="s">
        <v>55</v>
      </c>
      <c r="AD153" s="10">
        <v>45747</v>
      </c>
      <c r="AE153" s="262" t="str">
        <f t="shared" ref="AE153:AE182" ca="1" si="30">IF(AD153-TODAY() =0,"Vencido",IF(AD153-TODAY() &lt; 0,"Vencido",IF(AD153-TODAY() &gt;30,"Vigente","Por Vencer")))</f>
        <v>Vigente</v>
      </c>
      <c r="AF153" s="333">
        <f ca="1">+DATEDIF(R153,TODAY(),"Y")</f>
        <v>4</v>
      </c>
      <c r="AG153" s="149" t="s">
        <v>929</v>
      </c>
      <c r="AH153" s="8"/>
      <c r="AI153" s="10"/>
      <c r="AJ153" s="387"/>
    </row>
    <row r="154" spans="1:36">
      <c r="A154" s="385">
        <v>146</v>
      </c>
      <c r="B154" s="9" t="s">
        <v>931</v>
      </c>
      <c r="C154" s="9" t="s">
        <v>932</v>
      </c>
      <c r="D154" s="9" t="s">
        <v>94</v>
      </c>
      <c r="E154" s="33" t="s">
        <v>63</v>
      </c>
      <c r="F154" s="214" t="s">
        <v>106</v>
      </c>
      <c r="G154" s="212">
        <v>73050355</v>
      </c>
      <c r="H154" s="10">
        <v>36972</v>
      </c>
      <c r="I154" s="43">
        <f t="shared" ca="1" si="29"/>
        <v>23</v>
      </c>
      <c r="J154" s="30" t="s">
        <v>50</v>
      </c>
      <c r="K154" s="30" t="s">
        <v>51</v>
      </c>
      <c r="L154" s="11" t="s">
        <v>52</v>
      </c>
      <c r="M154" s="8" t="s">
        <v>933</v>
      </c>
      <c r="N154" s="37" t="s">
        <v>1186</v>
      </c>
      <c r="O154" s="37" t="s">
        <v>137</v>
      </c>
      <c r="P154" s="37" t="s">
        <v>137</v>
      </c>
      <c r="Q154" s="37" t="s">
        <v>137</v>
      </c>
      <c r="R154" s="10">
        <v>45415</v>
      </c>
      <c r="S154" s="10">
        <v>45430</v>
      </c>
      <c r="T154" s="10">
        <f>IF(S154="RH","RH",IF(S154="Pendiente","Pendiente",EDATE(S154,12)))</f>
        <v>45795</v>
      </c>
      <c r="U154" s="40">
        <f t="shared" ca="1" si="25"/>
        <v>194</v>
      </c>
      <c r="V154" s="8" t="str">
        <f t="shared" ca="1" si="26"/>
        <v>Vigente</v>
      </c>
      <c r="W154" s="12">
        <v>1400</v>
      </c>
      <c r="X154" s="12"/>
      <c r="Y154" s="38" t="s">
        <v>214</v>
      </c>
      <c r="Z154" s="38" t="s">
        <v>1284</v>
      </c>
      <c r="AA154" s="10" t="s">
        <v>138</v>
      </c>
      <c r="AB154" s="8" t="s">
        <v>493</v>
      </c>
      <c r="AC154" s="10" t="s">
        <v>55</v>
      </c>
      <c r="AD154" s="10">
        <v>45994</v>
      </c>
      <c r="AE154" s="262" t="str">
        <f t="shared" ca="1" si="30"/>
        <v>Vigente</v>
      </c>
      <c r="AF154" s="43">
        <f ca="1">+DATEDIF(R154,TODAY(),"Y")</f>
        <v>0</v>
      </c>
      <c r="AG154" s="149" t="s">
        <v>934</v>
      </c>
      <c r="AH154" s="8"/>
      <c r="AI154" s="10"/>
      <c r="AJ154" s="387"/>
    </row>
    <row r="155" spans="1:36">
      <c r="A155" s="385">
        <v>147</v>
      </c>
      <c r="B155" s="224" t="s">
        <v>920</v>
      </c>
      <c r="C155" s="220" t="s">
        <v>921</v>
      </c>
      <c r="D155" s="9" t="s">
        <v>47</v>
      </c>
      <c r="E155" s="33" t="s">
        <v>48</v>
      </c>
      <c r="F155" s="214" t="s">
        <v>49</v>
      </c>
      <c r="G155" s="212">
        <v>70384899</v>
      </c>
      <c r="H155" s="10">
        <v>35795</v>
      </c>
      <c r="I155" s="43">
        <f t="shared" ca="1" si="29"/>
        <v>26</v>
      </c>
      <c r="J155" s="8" t="s">
        <v>50</v>
      </c>
      <c r="K155" s="30" t="s">
        <v>51</v>
      </c>
      <c r="L155" s="11" t="s">
        <v>52</v>
      </c>
      <c r="M155" s="8">
        <v>993540192</v>
      </c>
      <c r="N155" s="33"/>
      <c r="O155" s="33"/>
      <c r="P155" s="33"/>
      <c r="Q155" s="33"/>
      <c r="R155" s="10">
        <v>45432</v>
      </c>
      <c r="S155" s="10">
        <v>45430</v>
      </c>
      <c r="T155" s="10">
        <f>IF(S155="RH","RH",IF(S155="Pendiente","Pendiente",EDATE(S155,24)))</f>
        <v>46160</v>
      </c>
      <c r="U155" s="40">
        <f t="shared" ca="1" si="25"/>
        <v>559</v>
      </c>
      <c r="V155" s="10" t="str">
        <f t="shared" ca="1" si="26"/>
        <v>Vigente</v>
      </c>
      <c r="W155" s="12">
        <v>2000</v>
      </c>
      <c r="X155" s="12"/>
      <c r="Y155" s="38"/>
      <c r="Z155" s="38"/>
      <c r="AA155" s="10" t="s">
        <v>138</v>
      </c>
      <c r="AB155" s="8" t="s">
        <v>139</v>
      </c>
      <c r="AC155" s="10" t="s">
        <v>55</v>
      </c>
      <c r="AD155" s="10"/>
      <c r="AE155" s="262" t="str">
        <f t="shared" ca="1" si="30"/>
        <v>Vencido</v>
      </c>
      <c r="AF155" s="43"/>
      <c r="AG155" s="149" t="s">
        <v>923</v>
      </c>
      <c r="AH155" s="10">
        <v>45471</v>
      </c>
      <c r="AI155" s="10" t="s">
        <v>205</v>
      </c>
      <c r="AJ155" s="387"/>
    </row>
    <row r="156" spans="1:36">
      <c r="A156" s="385">
        <v>148</v>
      </c>
      <c r="B156" s="224" t="s">
        <v>936</v>
      </c>
      <c r="C156" s="224" t="s">
        <v>937</v>
      </c>
      <c r="D156" s="9" t="s">
        <v>352</v>
      </c>
      <c r="E156" s="33" t="s">
        <v>78</v>
      </c>
      <c r="F156" s="214" t="s">
        <v>79</v>
      </c>
      <c r="G156" s="212">
        <v>42610449</v>
      </c>
      <c r="H156" s="10">
        <v>30946</v>
      </c>
      <c r="I156" s="43">
        <f t="shared" ca="1" si="29"/>
        <v>40</v>
      </c>
      <c r="J156" s="10" t="s">
        <v>50</v>
      </c>
      <c r="K156" s="10" t="s">
        <v>165</v>
      </c>
      <c r="L156" s="11" t="s">
        <v>127</v>
      </c>
      <c r="M156" s="11">
        <v>931722429</v>
      </c>
      <c r="N156" s="33" t="s">
        <v>940</v>
      </c>
      <c r="O156" s="9" t="s">
        <v>619</v>
      </c>
      <c r="P156" s="9" t="s">
        <v>137</v>
      </c>
      <c r="Q156" s="9" t="s">
        <v>137</v>
      </c>
      <c r="R156" s="10">
        <v>45413</v>
      </c>
      <c r="S156" s="10">
        <v>45411</v>
      </c>
      <c r="T156" s="10">
        <f>IF(S156="RH","RH",IF(S156="Pendiente","Pendiente",EDATE(S156,24)))</f>
        <v>46141</v>
      </c>
      <c r="U156" s="40">
        <f t="shared" ca="1" si="25"/>
        <v>540</v>
      </c>
      <c r="V156" s="8" t="str">
        <f t="shared" ca="1" si="26"/>
        <v>Vigente</v>
      </c>
      <c r="W156" s="12">
        <v>1300</v>
      </c>
      <c r="X156" s="12"/>
      <c r="Y156" s="38"/>
      <c r="Z156" s="38"/>
      <c r="AA156" s="38" t="s">
        <v>284</v>
      </c>
      <c r="AB156" s="36"/>
      <c r="AC156" s="10" t="s">
        <v>55</v>
      </c>
      <c r="AD156" s="10">
        <v>45597</v>
      </c>
      <c r="AE156" s="40" t="str">
        <f t="shared" ca="1" si="30"/>
        <v>Vencido</v>
      </c>
      <c r="AF156" s="43">
        <f t="shared" ref="AF156:AF179" ca="1" si="31">+DATEDIF(R156,TODAY(),"Y")</f>
        <v>0</v>
      </c>
      <c r="AG156" s="149" t="s">
        <v>941</v>
      </c>
      <c r="AH156" s="10">
        <v>45548</v>
      </c>
      <c r="AI156" s="10" t="s">
        <v>205</v>
      </c>
      <c r="AJ156" s="387"/>
    </row>
    <row r="157" spans="1:36">
      <c r="A157" s="385">
        <v>149</v>
      </c>
      <c r="B157" s="9" t="s">
        <v>943</v>
      </c>
      <c r="C157" s="9" t="s">
        <v>944</v>
      </c>
      <c r="D157" s="9" t="s">
        <v>163</v>
      </c>
      <c r="E157" s="33" t="s">
        <v>63</v>
      </c>
      <c r="F157" s="214" t="s">
        <v>49</v>
      </c>
      <c r="G157" s="212">
        <v>25787511</v>
      </c>
      <c r="H157" s="10">
        <v>27499</v>
      </c>
      <c r="I157" s="43">
        <f t="shared" ca="1" si="29"/>
        <v>49</v>
      </c>
      <c r="J157" s="30" t="s">
        <v>50</v>
      </c>
      <c r="K157" s="30" t="s">
        <v>165</v>
      </c>
      <c r="L157" s="11" t="s">
        <v>127</v>
      </c>
      <c r="M157" s="11">
        <v>982869719</v>
      </c>
      <c r="N157" s="33" t="s">
        <v>946</v>
      </c>
      <c r="O157" s="9" t="s">
        <v>137</v>
      </c>
      <c r="P157" s="9" t="s">
        <v>137</v>
      </c>
      <c r="Q157" s="9" t="s">
        <v>137</v>
      </c>
      <c r="R157" s="10">
        <v>45173</v>
      </c>
      <c r="S157" s="10">
        <v>45532</v>
      </c>
      <c r="T157" s="10">
        <f t="shared" ref="T157:T163" si="32">IF(S157="RH","RH",IF(S157="Pendiente","Pendiente",EDATE(S157,12)))</f>
        <v>45897</v>
      </c>
      <c r="U157" s="40">
        <f t="shared" ca="1" si="25"/>
        <v>296</v>
      </c>
      <c r="V157" s="10" t="str">
        <f t="shared" ca="1" si="26"/>
        <v>Vigente</v>
      </c>
      <c r="W157" s="12">
        <v>1700</v>
      </c>
      <c r="X157" s="12"/>
      <c r="Y157" s="38" t="s">
        <v>54</v>
      </c>
      <c r="Z157" s="38" t="s">
        <v>1284</v>
      </c>
      <c r="AA157" s="10" t="s">
        <v>284</v>
      </c>
      <c r="AB157" s="10"/>
      <c r="AC157" s="10" t="s">
        <v>55</v>
      </c>
      <c r="AD157" s="10">
        <v>45751</v>
      </c>
      <c r="AE157" s="262" t="str">
        <f t="shared" ca="1" si="30"/>
        <v>Vigente</v>
      </c>
      <c r="AF157" s="43">
        <f t="shared" ca="1" si="31"/>
        <v>1</v>
      </c>
      <c r="AG157" s="134" t="s">
        <v>1187</v>
      </c>
      <c r="AH157" s="267"/>
      <c r="AI157" s="10"/>
      <c r="AJ157" s="387"/>
    </row>
    <row r="158" spans="1:36">
      <c r="A158" s="385">
        <v>150</v>
      </c>
      <c r="B158" s="9" t="s">
        <v>949</v>
      </c>
      <c r="C158" s="9" t="s">
        <v>950</v>
      </c>
      <c r="D158" s="9" t="s">
        <v>951</v>
      </c>
      <c r="E158" s="33" t="s">
        <v>63</v>
      </c>
      <c r="F158" s="214" t="s">
        <v>49</v>
      </c>
      <c r="G158" s="212">
        <v>41192835</v>
      </c>
      <c r="H158" s="10">
        <v>29902</v>
      </c>
      <c r="I158" s="43">
        <f t="shared" ca="1" si="29"/>
        <v>42</v>
      </c>
      <c r="J158" s="30" t="s">
        <v>50</v>
      </c>
      <c r="K158" s="30" t="s">
        <v>51</v>
      </c>
      <c r="L158" s="8" t="s">
        <v>127</v>
      </c>
      <c r="M158" s="11">
        <v>993540192</v>
      </c>
      <c r="N158" s="33" t="s">
        <v>1188</v>
      </c>
      <c r="O158" s="33" t="s">
        <v>1112</v>
      </c>
      <c r="P158" s="33" t="s">
        <v>1112</v>
      </c>
      <c r="Q158" s="33" t="s">
        <v>1112</v>
      </c>
      <c r="R158" s="10">
        <v>45474</v>
      </c>
      <c r="S158" s="10">
        <v>45471</v>
      </c>
      <c r="T158" s="10">
        <f t="shared" si="32"/>
        <v>45836</v>
      </c>
      <c r="U158" s="40">
        <f t="shared" ca="1" si="25"/>
        <v>235</v>
      </c>
      <c r="V158" s="10" t="str">
        <f t="shared" ca="1" si="26"/>
        <v>Vigente</v>
      </c>
      <c r="W158" s="12">
        <v>1900</v>
      </c>
      <c r="X158" s="12"/>
      <c r="Y158" s="38" t="s">
        <v>54</v>
      </c>
      <c r="Z158" s="38" t="s">
        <v>1112</v>
      </c>
      <c r="AA158" s="8"/>
      <c r="AB158" s="8"/>
      <c r="AC158" s="10" t="s">
        <v>55</v>
      </c>
      <c r="AD158" s="10">
        <v>45658</v>
      </c>
      <c r="AE158" s="40" t="str">
        <f t="shared" ca="1" si="30"/>
        <v>Vigente</v>
      </c>
      <c r="AF158" s="43">
        <f t="shared" ca="1" si="31"/>
        <v>0</v>
      </c>
      <c r="AG158" s="134" t="s">
        <v>952</v>
      </c>
      <c r="AH158" s="8"/>
      <c r="AI158" s="10"/>
      <c r="AJ158" s="387"/>
    </row>
    <row r="159" spans="1:36">
      <c r="A159" s="385">
        <v>151</v>
      </c>
      <c r="B159" s="9" t="s">
        <v>1394</v>
      </c>
      <c r="C159" s="9" t="s">
        <v>1395</v>
      </c>
      <c r="D159" s="9" t="s">
        <v>1367</v>
      </c>
      <c r="E159" s="33" t="s">
        <v>63</v>
      </c>
      <c r="F159" s="214" t="s">
        <v>49</v>
      </c>
      <c r="G159" s="212">
        <v>43117509</v>
      </c>
      <c r="H159" s="10">
        <v>31222</v>
      </c>
      <c r="I159" s="43">
        <f t="shared" ca="1" si="29"/>
        <v>39</v>
      </c>
      <c r="J159" s="10" t="s">
        <v>174</v>
      </c>
      <c r="K159" s="10"/>
      <c r="L159" s="10"/>
      <c r="M159" s="11">
        <v>969322242</v>
      </c>
      <c r="N159" s="237" t="s">
        <v>1396</v>
      </c>
      <c r="O159" s="237" t="s">
        <v>1299</v>
      </c>
      <c r="P159" s="237" t="s">
        <v>1300</v>
      </c>
      <c r="Q159" s="237" t="s">
        <v>1300</v>
      </c>
      <c r="R159" s="10">
        <v>45552</v>
      </c>
      <c r="S159" s="10">
        <v>45545</v>
      </c>
      <c r="T159" s="10">
        <f t="shared" si="32"/>
        <v>45910</v>
      </c>
      <c r="U159" s="40">
        <f t="shared" ca="1" si="25"/>
        <v>309</v>
      </c>
      <c r="V159" s="10" t="str">
        <f t="shared" ca="1" si="26"/>
        <v>Vigente</v>
      </c>
      <c r="W159" s="12">
        <v>1500</v>
      </c>
      <c r="X159" s="12"/>
      <c r="Y159" s="38" t="s">
        <v>54</v>
      </c>
      <c r="Z159" s="38" t="s">
        <v>1112</v>
      </c>
      <c r="AA159" s="8"/>
      <c r="AB159" s="38"/>
      <c r="AC159" s="10" t="s">
        <v>55</v>
      </c>
      <c r="AD159" s="10">
        <v>45657</v>
      </c>
      <c r="AE159" s="40" t="str">
        <f t="shared" ca="1" si="30"/>
        <v>Vigente</v>
      </c>
      <c r="AF159" s="43">
        <f t="shared" ca="1" si="31"/>
        <v>0</v>
      </c>
      <c r="AG159" s="308" t="s">
        <v>1397</v>
      </c>
      <c r="AH159" s="8"/>
      <c r="AI159" s="10"/>
      <c r="AJ159" s="387"/>
    </row>
    <row r="160" spans="1:36">
      <c r="A160" s="385">
        <v>152</v>
      </c>
      <c r="B160" s="9" t="s">
        <v>954</v>
      </c>
      <c r="C160" s="9" t="s">
        <v>955</v>
      </c>
      <c r="D160" s="9" t="s">
        <v>94</v>
      </c>
      <c r="E160" s="33" t="s">
        <v>63</v>
      </c>
      <c r="F160" s="214" t="s">
        <v>106</v>
      </c>
      <c r="G160" s="212">
        <v>72736698</v>
      </c>
      <c r="H160" s="10">
        <v>33590</v>
      </c>
      <c r="I160" s="43">
        <f t="shared" ca="1" si="29"/>
        <v>32</v>
      </c>
      <c r="J160" s="30" t="s">
        <v>50</v>
      </c>
      <c r="K160" s="30" t="s">
        <v>51</v>
      </c>
      <c r="L160" s="11" t="s">
        <v>957</v>
      </c>
      <c r="M160" s="11">
        <v>991866764</v>
      </c>
      <c r="N160" s="33" t="s">
        <v>959</v>
      </c>
      <c r="O160" s="9" t="s">
        <v>67</v>
      </c>
      <c r="P160" s="9" t="s">
        <v>68</v>
      </c>
      <c r="Q160" s="9" t="s">
        <v>68</v>
      </c>
      <c r="R160" s="10">
        <v>44501</v>
      </c>
      <c r="S160" s="10">
        <v>45556</v>
      </c>
      <c r="T160" s="10">
        <f t="shared" si="32"/>
        <v>45921</v>
      </c>
      <c r="U160" s="40">
        <f t="shared" ca="1" si="25"/>
        <v>320</v>
      </c>
      <c r="V160" s="10" t="str">
        <f t="shared" ca="1" si="26"/>
        <v>Vigente</v>
      </c>
      <c r="W160" s="12">
        <v>2000</v>
      </c>
      <c r="X160" s="12">
        <v>200</v>
      </c>
      <c r="Y160" s="38" t="s">
        <v>214</v>
      </c>
      <c r="Z160" s="38" t="s">
        <v>1284</v>
      </c>
      <c r="AA160" s="10" t="s">
        <v>100</v>
      </c>
      <c r="AB160" s="10" t="s">
        <v>773</v>
      </c>
      <c r="AC160" s="10" t="s">
        <v>55</v>
      </c>
      <c r="AD160" s="10">
        <v>45839</v>
      </c>
      <c r="AE160" s="40" t="str">
        <f t="shared" ca="1" si="30"/>
        <v>Vigente</v>
      </c>
      <c r="AF160" s="43">
        <f t="shared" ca="1" si="31"/>
        <v>3</v>
      </c>
      <c r="AG160" s="135" t="s">
        <v>960</v>
      </c>
      <c r="AH160" s="8"/>
      <c r="AI160" s="10"/>
      <c r="AJ160" s="387"/>
    </row>
    <row r="161" spans="1:36">
      <c r="A161" s="385">
        <v>153</v>
      </c>
      <c r="B161" s="9" t="s">
        <v>962</v>
      </c>
      <c r="C161" s="9" t="s">
        <v>963</v>
      </c>
      <c r="D161" s="9" t="s">
        <v>163</v>
      </c>
      <c r="E161" s="9" t="s">
        <v>63</v>
      </c>
      <c r="F161" s="214" t="s">
        <v>49</v>
      </c>
      <c r="G161" s="212">
        <v>44949737</v>
      </c>
      <c r="H161" s="10">
        <v>32111</v>
      </c>
      <c r="I161" s="43">
        <f t="shared" ca="1" si="29"/>
        <v>36</v>
      </c>
      <c r="J161" s="30" t="s">
        <v>50</v>
      </c>
      <c r="K161" s="30" t="s">
        <v>51</v>
      </c>
      <c r="L161" s="11" t="s">
        <v>127</v>
      </c>
      <c r="M161" s="11">
        <v>933012310</v>
      </c>
      <c r="N161" s="33" t="s">
        <v>965</v>
      </c>
      <c r="O161" s="9" t="s">
        <v>157</v>
      </c>
      <c r="P161" s="9" t="s">
        <v>68</v>
      </c>
      <c r="Q161" s="9" t="s">
        <v>68</v>
      </c>
      <c r="R161" s="10">
        <v>45341</v>
      </c>
      <c r="S161" s="10">
        <v>45329</v>
      </c>
      <c r="T161" s="10">
        <f t="shared" si="32"/>
        <v>45695</v>
      </c>
      <c r="U161" s="40">
        <f t="shared" ca="1" si="25"/>
        <v>94</v>
      </c>
      <c r="V161" s="10" t="str">
        <f t="shared" ca="1" si="26"/>
        <v>Vigente</v>
      </c>
      <c r="W161" s="12">
        <v>1500</v>
      </c>
      <c r="X161" s="12"/>
      <c r="Y161" s="38" t="s">
        <v>54</v>
      </c>
      <c r="Z161" s="38" t="s">
        <v>1284</v>
      </c>
      <c r="AA161" s="258" t="s">
        <v>284</v>
      </c>
      <c r="AB161" s="10"/>
      <c r="AC161" s="10" t="s">
        <v>55</v>
      </c>
      <c r="AD161" s="10">
        <v>45615</v>
      </c>
      <c r="AE161" s="40" t="str">
        <f t="shared" ca="1" si="30"/>
        <v>Por Vencer</v>
      </c>
      <c r="AF161" s="43">
        <f t="shared" ca="1" si="31"/>
        <v>0</v>
      </c>
      <c r="AG161" s="135" t="s">
        <v>1189</v>
      </c>
      <c r="AH161" s="8"/>
      <c r="AI161" s="10"/>
      <c r="AJ161" s="387"/>
    </row>
    <row r="162" spans="1:36">
      <c r="A162" s="385">
        <v>154</v>
      </c>
      <c r="B162" s="9" t="s">
        <v>1097</v>
      </c>
      <c r="C162" s="9" t="s">
        <v>1098</v>
      </c>
      <c r="D162" s="33" t="s">
        <v>1190</v>
      </c>
      <c r="E162" s="33" t="s">
        <v>63</v>
      </c>
      <c r="F162" s="214" t="s">
        <v>49</v>
      </c>
      <c r="G162" s="212">
        <v>47579101</v>
      </c>
      <c r="H162" s="10">
        <v>33872</v>
      </c>
      <c r="I162" s="43">
        <f t="shared" ca="1" si="29"/>
        <v>32</v>
      </c>
      <c r="J162" s="30" t="s">
        <v>50</v>
      </c>
      <c r="K162" s="10" t="s">
        <v>165</v>
      </c>
      <c r="L162" s="10" t="s">
        <v>52</v>
      </c>
      <c r="M162" s="11">
        <v>940242633</v>
      </c>
      <c r="N162" s="237" t="s">
        <v>1191</v>
      </c>
      <c r="O162" s="237" t="s">
        <v>1170</v>
      </c>
      <c r="P162" s="33" t="s">
        <v>68</v>
      </c>
      <c r="Q162" s="33" t="s">
        <v>68</v>
      </c>
      <c r="R162" s="10">
        <v>45513</v>
      </c>
      <c r="S162" s="10">
        <v>45521</v>
      </c>
      <c r="T162" s="10">
        <f t="shared" si="32"/>
        <v>45886</v>
      </c>
      <c r="U162" s="40">
        <f t="shared" ca="1" si="25"/>
        <v>285</v>
      </c>
      <c r="V162" s="10" t="str">
        <f t="shared" ca="1" si="26"/>
        <v>Vigente</v>
      </c>
      <c r="W162" s="12">
        <v>3000</v>
      </c>
      <c r="X162" s="12"/>
      <c r="Y162" s="38" t="s">
        <v>54</v>
      </c>
      <c r="Z162" s="38" t="s">
        <v>1284</v>
      </c>
      <c r="AA162" s="8"/>
      <c r="AB162" s="8"/>
      <c r="AC162" s="10" t="s">
        <v>55</v>
      </c>
      <c r="AD162" s="10">
        <v>45787</v>
      </c>
      <c r="AE162" s="40" t="str">
        <f t="shared" ca="1" si="30"/>
        <v>Vigente</v>
      </c>
      <c r="AF162" s="43">
        <f t="shared" ca="1" si="31"/>
        <v>0</v>
      </c>
      <c r="AG162" s="134" t="s">
        <v>1192</v>
      </c>
      <c r="AH162" s="8"/>
      <c r="AI162" s="10"/>
      <c r="AJ162" s="387"/>
    </row>
    <row r="163" spans="1:36">
      <c r="A163" s="385">
        <v>155</v>
      </c>
      <c r="B163" s="9" t="s">
        <v>968</v>
      </c>
      <c r="C163" s="9" t="s">
        <v>969</v>
      </c>
      <c r="D163" s="9" t="s">
        <v>133</v>
      </c>
      <c r="E163" s="33" t="s">
        <v>48</v>
      </c>
      <c r="F163" s="214" t="s">
        <v>49</v>
      </c>
      <c r="G163" s="212">
        <v>47736129</v>
      </c>
      <c r="H163" s="10">
        <v>34087</v>
      </c>
      <c r="I163" s="43">
        <f t="shared" ca="1" si="29"/>
        <v>31</v>
      </c>
      <c r="J163" s="8" t="s">
        <v>50</v>
      </c>
      <c r="K163" s="8" t="s">
        <v>51</v>
      </c>
      <c r="L163" s="8" t="s">
        <v>127</v>
      </c>
      <c r="M163" s="11">
        <v>970097355</v>
      </c>
      <c r="N163" s="33" t="s">
        <v>1193</v>
      </c>
      <c r="O163" s="33" t="s">
        <v>1112</v>
      </c>
      <c r="P163" s="33" t="s">
        <v>1112</v>
      </c>
      <c r="Q163" s="33" t="s">
        <v>1112</v>
      </c>
      <c r="R163" s="10">
        <v>45449</v>
      </c>
      <c r="S163" s="10">
        <v>45454</v>
      </c>
      <c r="T163" s="10">
        <f t="shared" si="32"/>
        <v>45819</v>
      </c>
      <c r="U163" s="40">
        <f t="shared" ref="U163:U182" ca="1" si="33">IF(S163="RH","RH",IF(S163="Pendiente","Pendiente",T163-TODAY()))</f>
        <v>218</v>
      </c>
      <c r="V163" s="10" t="str">
        <f t="shared" ref="V163:V182" ca="1" si="34">IF(U163&lt;30,"Por Vencer",IF(U163="RH","RH",IF(U163="Pendiente","Pendiente","Vigente")))</f>
        <v>Vigente</v>
      </c>
      <c r="W163" s="12">
        <v>2000</v>
      </c>
      <c r="X163" s="12"/>
      <c r="Y163" s="38" t="s">
        <v>54</v>
      </c>
      <c r="Z163" s="38" t="s">
        <v>1284</v>
      </c>
      <c r="AA163" s="8"/>
      <c r="AB163" s="199"/>
      <c r="AC163" s="10" t="s">
        <v>55</v>
      </c>
      <c r="AD163" s="10">
        <v>45910</v>
      </c>
      <c r="AE163" s="40" t="str">
        <f t="shared" ca="1" si="30"/>
        <v>Vigente</v>
      </c>
      <c r="AF163" s="43">
        <f t="shared" ca="1" si="31"/>
        <v>0</v>
      </c>
      <c r="AG163" s="134" t="s">
        <v>971</v>
      </c>
      <c r="AH163" s="8"/>
      <c r="AI163" s="10"/>
      <c r="AJ163" s="387"/>
    </row>
    <row r="164" spans="1:36">
      <c r="A164" s="385">
        <v>156</v>
      </c>
      <c r="B164" s="224" t="s">
        <v>973</v>
      </c>
      <c r="C164" s="224" t="s">
        <v>974</v>
      </c>
      <c r="D164" s="9" t="s">
        <v>975</v>
      </c>
      <c r="E164" s="33" t="s">
        <v>78</v>
      </c>
      <c r="F164" s="214" t="s">
        <v>79</v>
      </c>
      <c r="G164" s="212">
        <v>70541590</v>
      </c>
      <c r="H164" s="10">
        <v>35465</v>
      </c>
      <c r="I164" s="43">
        <f t="shared" ca="1" si="29"/>
        <v>27</v>
      </c>
      <c r="J164" s="8" t="s">
        <v>50</v>
      </c>
      <c r="K164" s="8" t="s">
        <v>51</v>
      </c>
      <c r="L164" s="8" t="s">
        <v>52</v>
      </c>
      <c r="M164" s="11">
        <v>975332133</v>
      </c>
      <c r="N164" s="33" t="s">
        <v>977</v>
      </c>
      <c r="O164" s="37" t="s">
        <v>137</v>
      </c>
      <c r="P164" s="146" t="s">
        <v>137</v>
      </c>
      <c r="Q164" s="146" t="s">
        <v>137</v>
      </c>
      <c r="R164" s="10">
        <v>45383</v>
      </c>
      <c r="S164" s="10">
        <v>45395</v>
      </c>
      <c r="T164" s="10">
        <f>IF(S164="RH","RH",IF(S164="Pendiente","Pendiente",EDATE(S164,24)))</f>
        <v>46125</v>
      </c>
      <c r="U164" s="40">
        <f t="shared" ca="1" si="33"/>
        <v>524</v>
      </c>
      <c r="V164" s="10" t="str">
        <f t="shared" ca="1" si="34"/>
        <v>Vigente</v>
      </c>
      <c r="W164" s="12">
        <v>1500</v>
      </c>
      <c r="X164" s="12"/>
      <c r="Y164" s="38"/>
      <c r="Z164" s="38"/>
      <c r="AA164" s="267" t="s">
        <v>604</v>
      </c>
      <c r="AB164" s="8" t="s">
        <v>186</v>
      </c>
      <c r="AC164" s="10" t="s">
        <v>55</v>
      </c>
      <c r="AD164" s="10">
        <v>45748</v>
      </c>
      <c r="AE164" s="40" t="str">
        <f t="shared" ca="1" si="30"/>
        <v>Vigente</v>
      </c>
      <c r="AF164" s="43">
        <f t="shared" ca="1" si="31"/>
        <v>0</v>
      </c>
      <c r="AG164" s="134" t="s">
        <v>978</v>
      </c>
      <c r="AH164" s="10">
        <v>45488</v>
      </c>
      <c r="AI164" s="10" t="s">
        <v>1286</v>
      </c>
      <c r="AJ164" s="387"/>
    </row>
    <row r="165" spans="1:36">
      <c r="A165" s="385">
        <v>157</v>
      </c>
      <c r="B165" s="9" t="s">
        <v>1100</v>
      </c>
      <c r="C165" s="9" t="s">
        <v>1101</v>
      </c>
      <c r="D165" s="33" t="s">
        <v>1195</v>
      </c>
      <c r="E165" s="33" t="s">
        <v>78</v>
      </c>
      <c r="F165" s="214" t="s">
        <v>79</v>
      </c>
      <c r="G165" s="212">
        <v>76594746</v>
      </c>
      <c r="H165" s="10">
        <v>36550</v>
      </c>
      <c r="I165" s="43">
        <f t="shared" ca="1" si="29"/>
        <v>24</v>
      </c>
      <c r="J165" s="30" t="s">
        <v>50</v>
      </c>
      <c r="K165" s="30" t="s">
        <v>51</v>
      </c>
      <c r="L165" s="10" t="s">
        <v>52</v>
      </c>
      <c r="M165" s="11">
        <v>960493623</v>
      </c>
      <c r="N165" s="237" t="s">
        <v>1196</v>
      </c>
      <c r="O165" s="237" t="s">
        <v>619</v>
      </c>
      <c r="P165" s="237" t="s">
        <v>137</v>
      </c>
      <c r="Q165" s="237" t="s">
        <v>137</v>
      </c>
      <c r="R165" s="10">
        <v>45516</v>
      </c>
      <c r="S165" s="10">
        <v>45514</v>
      </c>
      <c r="T165" s="10">
        <f>IF(S165="RH","RH",IF(S165="Pendiente","Pendiente",EDATE(S165,12)))</f>
        <v>45879</v>
      </c>
      <c r="U165" s="40">
        <f t="shared" ca="1" si="33"/>
        <v>278</v>
      </c>
      <c r="V165" s="10" t="str">
        <f t="shared" ca="1" si="34"/>
        <v>Vigente</v>
      </c>
      <c r="W165" s="12">
        <v>1500</v>
      </c>
      <c r="X165" s="12"/>
      <c r="Y165" s="38" t="s">
        <v>54</v>
      </c>
      <c r="Z165" s="38" t="s">
        <v>1284</v>
      </c>
      <c r="AA165" s="8"/>
      <c r="AB165" s="8"/>
      <c r="AC165" s="10" t="s">
        <v>55</v>
      </c>
      <c r="AD165" s="10">
        <v>45974</v>
      </c>
      <c r="AE165" s="40" t="str">
        <f t="shared" ca="1" si="30"/>
        <v>Vigente</v>
      </c>
      <c r="AF165" s="43">
        <f t="shared" ca="1" si="31"/>
        <v>0</v>
      </c>
      <c r="AG165" s="134" t="s">
        <v>1197</v>
      </c>
      <c r="AH165" s="8"/>
      <c r="AI165" s="10"/>
      <c r="AJ165" s="387"/>
    </row>
    <row r="166" spans="1:36">
      <c r="A166" s="385">
        <v>158</v>
      </c>
      <c r="B166" s="9" t="s">
        <v>1232</v>
      </c>
      <c r="C166" s="9" t="s">
        <v>1233</v>
      </c>
      <c r="D166" s="212" t="s">
        <v>763</v>
      </c>
      <c r="E166" s="33" t="s">
        <v>63</v>
      </c>
      <c r="F166" s="214" t="s">
        <v>49</v>
      </c>
      <c r="G166" s="212">
        <v>48301427</v>
      </c>
      <c r="H166" s="10">
        <v>33656</v>
      </c>
      <c r="I166" s="43">
        <f t="shared" ca="1" si="29"/>
        <v>32</v>
      </c>
      <c r="J166" s="30" t="s">
        <v>50</v>
      </c>
      <c r="K166" s="30" t="s">
        <v>51</v>
      </c>
      <c r="L166" s="11"/>
      <c r="M166" s="11">
        <v>949103347</v>
      </c>
      <c r="N166" s="33" t="s">
        <v>1398</v>
      </c>
      <c r="O166" s="9" t="s">
        <v>1110</v>
      </c>
      <c r="P166" s="9" t="s">
        <v>1111</v>
      </c>
      <c r="Q166" s="9" t="s">
        <v>1112</v>
      </c>
      <c r="R166" s="10">
        <v>45537</v>
      </c>
      <c r="S166" s="10">
        <v>45535</v>
      </c>
      <c r="T166" s="10">
        <f>IF(S166="RH","RH",IF(S166="Pendiente","Pendiente",EDATE(S166,12)))</f>
        <v>45900</v>
      </c>
      <c r="U166" s="40">
        <f t="shared" ca="1" si="33"/>
        <v>299</v>
      </c>
      <c r="V166" s="10" t="str">
        <f t="shared" ca="1" si="34"/>
        <v>Vigente</v>
      </c>
      <c r="W166" s="12">
        <v>1800</v>
      </c>
      <c r="X166" s="12"/>
      <c r="Y166" s="38" t="s">
        <v>54</v>
      </c>
      <c r="Z166" s="38" t="s">
        <v>1112</v>
      </c>
      <c r="AA166" s="8"/>
      <c r="AB166" s="38"/>
      <c r="AC166" s="10" t="s">
        <v>55</v>
      </c>
      <c r="AD166" s="10">
        <v>45747</v>
      </c>
      <c r="AE166" s="40" t="str">
        <f t="shared" ca="1" si="30"/>
        <v>Vigente</v>
      </c>
      <c r="AF166" s="43">
        <f t="shared" ca="1" si="31"/>
        <v>0</v>
      </c>
      <c r="AG166" s="308" t="s">
        <v>1399</v>
      </c>
      <c r="AH166" s="8"/>
      <c r="AI166" s="10"/>
      <c r="AJ166" s="387"/>
    </row>
    <row r="167" spans="1:36">
      <c r="A167" s="385">
        <v>159</v>
      </c>
      <c r="B167" s="9" t="s">
        <v>980</v>
      </c>
      <c r="C167" s="9" t="s">
        <v>981</v>
      </c>
      <c r="D167" s="9" t="s">
        <v>982</v>
      </c>
      <c r="E167" s="33" t="s">
        <v>78</v>
      </c>
      <c r="F167" s="214" t="s">
        <v>79</v>
      </c>
      <c r="G167" s="337" t="s">
        <v>983</v>
      </c>
      <c r="H167" s="10">
        <v>27247</v>
      </c>
      <c r="I167" s="43">
        <f t="shared" ca="1" si="29"/>
        <v>50</v>
      </c>
      <c r="J167" s="30" t="s">
        <v>50</v>
      </c>
      <c r="K167" s="30" t="s">
        <v>51</v>
      </c>
      <c r="L167" s="11" t="s">
        <v>127</v>
      </c>
      <c r="M167" s="11">
        <v>912582153</v>
      </c>
      <c r="N167" s="33" t="s">
        <v>985</v>
      </c>
      <c r="O167" s="9" t="s">
        <v>595</v>
      </c>
      <c r="P167" s="9" t="s">
        <v>68</v>
      </c>
      <c r="Q167" s="9" t="s">
        <v>68</v>
      </c>
      <c r="R167" s="10">
        <v>45292</v>
      </c>
      <c r="S167" s="10">
        <v>45346</v>
      </c>
      <c r="T167" s="10">
        <f>IF(S167="RH","RH",IF(S167="Pendiente","Pendiente",EDATE(S167,24)))</f>
        <v>46077</v>
      </c>
      <c r="U167" s="40">
        <f t="shared" ca="1" si="33"/>
        <v>476</v>
      </c>
      <c r="V167" s="10" t="str">
        <f t="shared" ca="1" si="34"/>
        <v>Vigente</v>
      </c>
      <c r="W167" s="12">
        <v>1200</v>
      </c>
      <c r="X167" s="12">
        <v>200</v>
      </c>
      <c r="Y167" s="38" t="s">
        <v>54</v>
      </c>
      <c r="Z167" s="38" t="s">
        <v>1284</v>
      </c>
      <c r="AA167" s="258" t="s">
        <v>284</v>
      </c>
      <c r="AB167" s="10"/>
      <c r="AC167" s="10" t="s">
        <v>55</v>
      </c>
      <c r="AD167" s="10">
        <v>45809</v>
      </c>
      <c r="AE167" s="40" t="str">
        <f t="shared" ca="1" si="30"/>
        <v>Vigente</v>
      </c>
      <c r="AF167" s="333">
        <f t="shared" ca="1" si="31"/>
        <v>0</v>
      </c>
      <c r="AG167" s="134" t="s">
        <v>1198</v>
      </c>
      <c r="AH167" s="8"/>
      <c r="AI167" s="10"/>
      <c r="AJ167" s="387"/>
    </row>
    <row r="168" spans="1:36">
      <c r="A168" s="385">
        <v>160</v>
      </c>
      <c r="B168" s="9" t="s">
        <v>1400</v>
      </c>
      <c r="C168" s="9" t="s">
        <v>1401</v>
      </c>
      <c r="D168" s="9" t="s">
        <v>133</v>
      </c>
      <c r="E168" s="33" t="s">
        <v>63</v>
      </c>
      <c r="F168" s="33" t="s">
        <v>49</v>
      </c>
      <c r="G168" s="212">
        <v>72921316</v>
      </c>
      <c r="H168" s="10">
        <v>35074</v>
      </c>
      <c r="I168" s="43">
        <f t="shared" ca="1" si="29"/>
        <v>28</v>
      </c>
      <c r="J168" s="10" t="s">
        <v>50</v>
      </c>
      <c r="K168" s="10" t="s">
        <v>51</v>
      </c>
      <c r="L168" s="10" t="s">
        <v>52</v>
      </c>
      <c r="M168" s="11">
        <v>994034455</v>
      </c>
      <c r="N168" s="237"/>
      <c r="O168" s="10"/>
      <c r="P168" s="10"/>
      <c r="Q168" s="10"/>
      <c r="R168" s="10">
        <v>45579</v>
      </c>
      <c r="S168" s="10">
        <v>45569</v>
      </c>
      <c r="T168" s="10">
        <f>IF(S168="RH","RH",IF(S168="Pendiente","Pendiente",EDATE(S168,12)))</f>
        <v>45934</v>
      </c>
      <c r="U168" s="40">
        <f t="shared" ca="1" si="33"/>
        <v>333</v>
      </c>
      <c r="V168" s="10" t="str">
        <f t="shared" ca="1" si="34"/>
        <v>Vigente</v>
      </c>
      <c r="W168" s="12">
        <v>1700</v>
      </c>
      <c r="X168" s="12"/>
      <c r="Y168" s="38" t="s">
        <v>54</v>
      </c>
      <c r="Z168" s="38" t="s">
        <v>1285</v>
      </c>
      <c r="AA168" s="8" t="s">
        <v>138</v>
      </c>
      <c r="AB168" s="38" t="s">
        <v>139</v>
      </c>
      <c r="AC168" s="10" t="s">
        <v>55</v>
      </c>
      <c r="AD168" s="258">
        <v>45671</v>
      </c>
      <c r="AE168" s="40" t="str">
        <f t="shared" ca="1" si="30"/>
        <v>Vigente</v>
      </c>
      <c r="AF168" s="43">
        <f t="shared" ca="1" si="31"/>
        <v>0</v>
      </c>
      <c r="AG168" s="135" t="s">
        <v>1402</v>
      </c>
      <c r="AH168" s="8"/>
      <c r="AI168" s="10"/>
      <c r="AJ168" s="387"/>
    </row>
    <row r="169" spans="1:36">
      <c r="A169" s="385">
        <v>161</v>
      </c>
      <c r="B169" s="9" t="s">
        <v>988</v>
      </c>
      <c r="C169" s="9" t="s">
        <v>989</v>
      </c>
      <c r="D169" s="9" t="s">
        <v>990</v>
      </c>
      <c r="E169" s="33" t="s">
        <v>235</v>
      </c>
      <c r="F169" s="214" t="s">
        <v>235</v>
      </c>
      <c r="G169" s="212">
        <v>40772478</v>
      </c>
      <c r="H169" s="10">
        <v>29544</v>
      </c>
      <c r="I169" s="43">
        <f t="shared" ca="1" si="29"/>
        <v>43</v>
      </c>
      <c r="J169" s="30" t="s">
        <v>50</v>
      </c>
      <c r="K169" s="30" t="s">
        <v>51</v>
      </c>
      <c r="L169" s="11" t="s">
        <v>52</v>
      </c>
      <c r="M169" s="11">
        <v>967305214</v>
      </c>
      <c r="N169" s="33" t="s">
        <v>993</v>
      </c>
      <c r="O169" s="9" t="s">
        <v>157</v>
      </c>
      <c r="P169" s="9" t="s">
        <v>68</v>
      </c>
      <c r="Q169" s="9" t="s">
        <v>68</v>
      </c>
      <c r="R169" s="10">
        <v>45315</v>
      </c>
      <c r="S169" s="10">
        <v>45353</v>
      </c>
      <c r="T169" s="10">
        <f>IF(S169="RH","RH",IF(S169="Pendiente","Pendiente",EDATE(S169,24)))</f>
        <v>46083</v>
      </c>
      <c r="U169" s="40">
        <f t="shared" ca="1" si="33"/>
        <v>482</v>
      </c>
      <c r="V169" s="10" t="str">
        <f t="shared" ca="1" si="34"/>
        <v>Vigente</v>
      </c>
      <c r="W169" s="12">
        <v>2800</v>
      </c>
      <c r="X169" s="12"/>
      <c r="Y169" s="38" t="s">
        <v>54</v>
      </c>
      <c r="Z169" s="38" t="s">
        <v>1285</v>
      </c>
      <c r="AA169" s="10" t="s">
        <v>215</v>
      </c>
      <c r="AB169" s="10" t="s">
        <v>240</v>
      </c>
      <c r="AC169" s="10" t="s">
        <v>55</v>
      </c>
      <c r="AD169" s="10">
        <v>45772</v>
      </c>
      <c r="AE169" s="40" t="str">
        <f t="shared" ca="1" si="30"/>
        <v>Vigente</v>
      </c>
      <c r="AF169" s="43">
        <f t="shared" ca="1" si="31"/>
        <v>0</v>
      </c>
      <c r="AG169" s="134" t="s">
        <v>994</v>
      </c>
      <c r="AH169" s="8"/>
      <c r="AI169" s="10"/>
      <c r="AJ169" s="387"/>
    </row>
    <row r="170" spans="1:36">
      <c r="A170" s="385">
        <v>162</v>
      </c>
      <c r="B170" s="9" t="s">
        <v>1234</v>
      </c>
      <c r="C170" s="9" t="s">
        <v>1235</v>
      </c>
      <c r="D170" s="212" t="s">
        <v>763</v>
      </c>
      <c r="E170" s="33" t="s">
        <v>63</v>
      </c>
      <c r="F170" s="214" t="s">
        <v>49</v>
      </c>
      <c r="G170" s="212">
        <v>70414298</v>
      </c>
      <c r="H170" s="10">
        <v>34768</v>
      </c>
      <c r="I170" s="43">
        <f t="shared" ca="1" si="29"/>
        <v>29</v>
      </c>
      <c r="J170" s="30" t="s">
        <v>50</v>
      </c>
      <c r="K170" s="30" t="s">
        <v>51</v>
      </c>
      <c r="L170" s="11"/>
      <c r="M170" s="11">
        <v>958527778</v>
      </c>
      <c r="N170" s="33" t="s">
        <v>1403</v>
      </c>
      <c r="O170" s="9" t="s">
        <v>1404</v>
      </c>
      <c r="P170" s="9" t="s">
        <v>1112</v>
      </c>
      <c r="Q170" s="9" t="s">
        <v>1112</v>
      </c>
      <c r="R170" s="10">
        <v>45537</v>
      </c>
      <c r="S170" s="10">
        <v>45535</v>
      </c>
      <c r="T170" s="10">
        <f>IF(S170="RH","RH",IF(S170="Pendiente","Pendiente",EDATE(S170,12)))</f>
        <v>45900</v>
      </c>
      <c r="U170" s="40">
        <f t="shared" ca="1" si="33"/>
        <v>299</v>
      </c>
      <c r="V170" s="10" t="str">
        <f t="shared" ca="1" si="34"/>
        <v>Vigente</v>
      </c>
      <c r="W170" s="12">
        <v>1800</v>
      </c>
      <c r="X170" s="12"/>
      <c r="Y170" s="38" t="s">
        <v>54</v>
      </c>
      <c r="Z170" s="38" t="s">
        <v>1112</v>
      </c>
      <c r="AA170" s="38"/>
      <c r="AB170" s="38"/>
      <c r="AC170" s="10" t="s">
        <v>55</v>
      </c>
      <c r="AD170" s="10">
        <v>45747</v>
      </c>
      <c r="AE170" s="40" t="str">
        <f t="shared" ca="1" si="30"/>
        <v>Vigente</v>
      </c>
      <c r="AF170" s="43">
        <f t="shared" ca="1" si="31"/>
        <v>0</v>
      </c>
      <c r="AG170" s="308" t="s">
        <v>1405</v>
      </c>
      <c r="AH170" s="8"/>
      <c r="AI170" s="10"/>
      <c r="AJ170" s="387"/>
    </row>
    <row r="171" spans="1:36">
      <c r="A171" s="385">
        <v>163</v>
      </c>
      <c r="B171" s="9" t="s">
        <v>1240</v>
      </c>
      <c r="C171" s="9" t="s">
        <v>1241</v>
      </c>
      <c r="D171" s="212" t="s">
        <v>763</v>
      </c>
      <c r="E171" s="33" t="s">
        <v>63</v>
      </c>
      <c r="F171" s="214" t="s">
        <v>49</v>
      </c>
      <c r="G171" s="212">
        <v>47744413</v>
      </c>
      <c r="H171" s="10">
        <v>34044</v>
      </c>
      <c r="I171" s="43">
        <f t="shared" ca="1" si="29"/>
        <v>31</v>
      </c>
      <c r="J171" s="30" t="s">
        <v>50</v>
      </c>
      <c r="K171" s="30" t="s">
        <v>51</v>
      </c>
      <c r="L171" s="11"/>
      <c r="M171" s="11">
        <v>962640856</v>
      </c>
      <c r="N171" s="33" t="s">
        <v>1406</v>
      </c>
      <c r="O171" s="9" t="s">
        <v>1407</v>
      </c>
      <c r="P171" s="9" t="s">
        <v>1112</v>
      </c>
      <c r="Q171" s="9" t="s">
        <v>1112</v>
      </c>
      <c r="R171" s="10">
        <v>45537</v>
      </c>
      <c r="S171" s="10">
        <v>45535</v>
      </c>
      <c r="T171" s="10">
        <f>IF(S171="RH","RH",IF(S171="Pendiente","Pendiente",EDATE(S171,12)))</f>
        <v>45900</v>
      </c>
      <c r="U171" s="40">
        <f t="shared" ca="1" si="33"/>
        <v>299</v>
      </c>
      <c r="V171" s="10" t="str">
        <f t="shared" ca="1" si="34"/>
        <v>Vigente</v>
      </c>
      <c r="W171" s="12">
        <v>1800</v>
      </c>
      <c r="X171" s="12"/>
      <c r="Y171" s="38" t="s">
        <v>54</v>
      </c>
      <c r="Z171" s="38" t="s">
        <v>1112</v>
      </c>
      <c r="AA171" s="38"/>
      <c r="AB171" s="38"/>
      <c r="AC171" s="10" t="s">
        <v>55</v>
      </c>
      <c r="AD171" s="10">
        <v>45747</v>
      </c>
      <c r="AE171" s="40" t="str">
        <f t="shared" ca="1" si="30"/>
        <v>Vigente</v>
      </c>
      <c r="AF171" s="43">
        <f t="shared" ca="1" si="31"/>
        <v>0</v>
      </c>
      <c r="AG171" s="308" t="s">
        <v>1408</v>
      </c>
      <c r="AH171" s="8"/>
      <c r="AI171" s="10"/>
      <c r="AJ171" s="387"/>
    </row>
    <row r="172" spans="1:36">
      <c r="A172" s="385">
        <v>164</v>
      </c>
      <c r="B172" s="9" t="s">
        <v>996</v>
      </c>
      <c r="C172" s="9" t="s">
        <v>997</v>
      </c>
      <c r="D172" s="9" t="s">
        <v>197</v>
      </c>
      <c r="E172" s="33" t="s">
        <v>63</v>
      </c>
      <c r="F172" s="214" t="s">
        <v>49</v>
      </c>
      <c r="G172" s="212">
        <v>47608058</v>
      </c>
      <c r="H172" s="10">
        <v>33831</v>
      </c>
      <c r="I172" s="43">
        <f t="shared" ca="1" si="29"/>
        <v>32</v>
      </c>
      <c r="J172" s="30" t="s">
        <v>50</v>
      </c>
      <c r="K172" s="30" t="s">
        <v>51</v>
      </c>
      <c r="L172" s="11" t="s">
        <v>127</v>
      </c>
      <c r="M172" s="11">
        <v>965753003</v>
      </c>
      <c r="N172" s="33" t="s">
        <v>1000</v>
      </c>
      <c r="O172" s="9" t="s">
        <v>97</v>
      </c>
      <c r="P172" s="9" t="s">
        <v>68</v>
      </c>
      <c r="Q172" s="9" t="s">
        <v>68</v>
      </c>
      <c r="R172" s="10">
        <v>44197</v>
      </c>
      <c r="S172" s="10">
        <v>45527</v>
      </c>
      <c r="T172" s="10">
        <f>IF(S172="RH","RH",IF(S172="Pendiente","Pendiente",EDATE(S172,12)))</f>
        <v>45892</v>
      </c>
      <c r="U172" s="40">
        <f t="shared" ca="1" si="33"/>
        <v>291</v>
      </c>
      <c r="V172" s="10" t="str">
        <f t="shared" ca="1" si="34"/>
        <v>Vigente</v>
      </c>
      <c r="W172" s="12">
        <v>3500</v>
      </c>
      <c r="X172" s="12"/>
      <c r="Y172" s="38" t="s">
        <v>54</v>
      </c>
      <c r="Z172" s="38" t="s">
        <v>1284</v>
      </c>
      <c r="AA172" s="10" t="s">
        <v>337</v>
      </c>
      <c r="AB172" s="10" t="s">
        <v>749</v>
      </c>
      <c r="AC172" s="10" t="s">
        <v>55</v>
      </c>
      <c r="AD172" s="10">
        <v>45839</v>
      </c>
      <c r="AE172" s="40" t="str">
        <f t="shared" ca="1" si="30"/>
        <v>Vigente</v>
      </c>
      <c r="AF172" s="43">
        <f t="shared" ca="1" si="31"/>
        <v>3</v>
      </c>
      <c r="AG172" s="134" t="s">
        <v>1001</v>
      </c>
      <c r="AH172" s="8"/>
      <c r="AI172" s="10"/>
      <c r="AJ172" s="387"/>
    </row>
    <row r="173" spans="1:36">
      <c r="A173" s="385">
        <v>165</v>
      </c>
      <c r="B173" s="9" t="s">
        <v>1003</v>
      </c>
      <c r="C173" s="9" t="s">
        <v>1004</v>
      </c>
      <c r="D173" s="9" t="s">
        <v>1005</v>
      </c>
      <c r="E173" s="33" t="s">
        <v>78</v>
      </c>
      <c r="F173" s="214" t="s">
        <v>79</v>
      </c>
      <c r="G173" s="212">
        <v>72978281</v>
      </c>
      <c r="H173" s="10">
        <v>36037</v>
      </c>
      <c r="I173" s="43">
        <f t="shared" ca="1" si="29"/>
        <v>26</v>
      </c>
      <c r="J173" s="30" t="s">
        <v>50</v>
      </c>
      <c r="K173" s="30" t="s">
        <v>51</v>
      </c>
      <c r="L173" s="11" t="s">
        <v>52</v>
      </c>
      <c r="M173" s="11">
        <v>905431934</v>
      </c>
      <c r="N173" s="33" t="s">
        <v>1008</v>
      </c>
      <c r="O173" s="9" t="s">
        <v>137</v>
      </c>
      <c r="P173" s="9" t="s">
        <v>137</v>
      </c>
      <c r="Q173" s="9" t="s">
        <v>137</v>
      </c>
      <c r="R173" s="10">
        <v>45352</v>
      </c>
      <c r="S173" s="10">
        <v>45353</v>
      </c>
      <c r="T173" s="10">
        <f>IF(S173="RH","RH",IF(S173="Pendiente","Pendiente",EDATE(S173,24)))</f>
        <v>46083</v>
      </c>
      <c r="U173" s="40">
        <f t="shared" ca="1" si="33"/>
        <v>482</v>
      </c>
      <c r="V173" s="10" t="str">
        <f t="shared" ca="1" si="34"/>
        <v>Vigente</v>
      </c>
      <c r="W173" s="12">
        <v>1500</v>
      </c>
      <c r="X173" s="12"/>
      <c r="Y173" s="38" t="s">
        <v>54</v>
      </c>
      <c r="Z173" s="38" t="s">
        <v>1285</v>
      </c>
      <c r="AA173" s="10" t="s">
        <v>138</v>
      </c>
      <c r="AB173" s="10" t="s">
        <v>1009</v>
      </c>
      <c r="AC173" s="10" t="s">
        <v>55</v>
      </c>
      <c r="AD173" s="10">
        <v>45717</v>
      </c>
      <c r="AE173" s="40" t="str">
        <f t="shared" ca="1" si="30"/>
        <v>Vigente</v>
      </c>
      <c r="AF173" s="43">
        <f t="shared" ca="1" si="31"/>
        <v>0</v>
      </c>
      <c r="AG173" s="135" t="s">
        <v>1016</v>
      </c>
      <c r="AH173" s="8"/>
      <c r="AI173" s="10"/>
      <c r="AJ173" s="387"/>
    </row>
    <row r="174" spans="1:36">
      <c r="A174" s="385">
        <v>166</v>
      </c>
      <c r="B174" s="9" t="s">
        <v>1003</v>
      </c>
      <c r="C174" s="9" t="s">
        <v>1012</v>
      </c>
      <c r="D174" s="9" t="s">
        <v>844</v>
      </c>
      <c r="E174" s="33" t="s">
        <v>63</v>
      </c>
      <c r="F174" s="214" t="s">
        <v>106</v>
      </c>
      <c r="G174" s="212">
        <v>72978280</v>
      </c>
      <c r="H174" s="10">
        <v>34842</v>
      </c>
      <c r="I174" s="43">
        <f t="shared" ca="1" si="29"/>
        <v>29</v>
      </c>
      <c r="J174" s="30" t="s">
        <v>50</v>
      </c>
      <c r="K174" s="30" t="s">
        <v>51</v>
      </c>
      <c r="L174" s="11" t="s">
        <v>52</v>
      </c>
      <c r="M174" s="11">
        <v>932640577</v>
      </c>
      <c r="N174" s="33" t="s">
        <v>1015</v>
      </c>
      <c r="O174" s="9" t="s">
        <v>137</v>
      </c>
      <c r="P174" s="9" t="s">
        <v>137</v>
      </c>
      <c r="Q174" s="9" t="s">
        <v>137</v>
      </c>
      <c r="R174" s="10">
        <v>45170</v>
      </c>
      <c r="S174" s="10">
        <v>45549</v>
      </c>
      <c r="T174" s="10">
        <f>IF(S174="RH","RH",IF(S174="Pendiente","Pendiente",EDATE(S174,12)))</f>
        <v>45914</v>
      </c>
      <c r="U174" s="40">
        <f t="shared" ca="1" si="33"/>
        <v>313</v>
      </c>
      <c r="V174" s="10" t="str">
        <f t="shared" ca="1" si="34"/>
        <v>Vigente</v>
      </c>
      <c r="W174" s="12">
        <v>2500</v>
      </c>
      <c r="X174" s="12"/>
      <c r="Y174" s="38" t="s">
        <v>214</v>
      </c>
      <c r="Z174" s="38" t="s">
        <v>1284</v>
      </c>
      <c r="AA174" s="10" t="s">
        <v>100</v>
      </c>
      <c r="AB174" s="10" t="s">
        <v>121</v>
      </c>
      <c r="AC174" s="10" t="s">
        <v>55</v>
      </c>
      <c r="AD174" s="10">
        <v>45626</v>
      </c>
      <c r="AE174" s="40" t="str">
        <f t="shared" ca="1" si="30"/>
        <v>Por Vencer</v>
      </c>
      <c r="AF174" s="43">
        <f t="shared" ca="1" si="31"/>
        <v>1</v>
      </c>
      <c r="AG174" s="134" t="s">
        <v>1010</v>
      </c>
      <c r="AH174" s="8"/>
      <c r="AI174" s="10"/>
      <c r="AJ174" s="387"/>
    </row>
    <row r="175" spans="1:36">
      <c r="A175" s="385">
        <v>167</v>
      </c>
      <c r="B175" s="9" t="s">
        <v>1018</v>
      </c>
      <c r="C175" s="9" t="s">
        <v>1019</v>
      </c>
      <c r="D175" s="9" t="s">
        <v>1199</v>
      </c>
      <c r="E175" s="33" t="s">
        <v>63</v>
      </c>
      <c r="F175" s="214" t="s">
        <v>106</v>
      </c>
      <c r="G175" s="212">
        <v>48425267</v>
      </c>
      <c r="H175" s="10">
        <v>34355</v>
      </c>
      <c r="I175" s="43">
        <f t="shared" ref="I175:I182" ca="1" si="35">+DATEDIF(H175,TODAY(),"Y")</f>
        <v>30</v>
      </c>
      <c r="J175" s="30" t="s">
        <v>50</v>
      </c>
      <c r="K175" s="30" t="s">
        <v>51</v>
      </c>
      <c r="L175" s="11" t="s">
        <v>52</v>
      </c>
      <c r="M175" s="11">
        <v>967740713</v>
      </c>
      <c r="N175" s="33" t="s">
        <v>1022</v>
      </c>
      <c r="O175" s="9" t="s">
        <v>619</v>
      </c>
      <c r="P175" s="9" t="s">
        <v>137</v>
      </c>
      <c r="Q175" s="9" t="s">
        <v>137</v>
      </c>
      <c r="R175" s="10">
        <v>45089</v>
      </c>
      <c r="S175" s="10">
        <v>45101</v>
      </c>
      <c r="T175" s="10">
        <f>IF(S175="RH","RH",IF(S175="Pendiente","Pendiente",EDATE(S175,24)))</f>
        <v>45832</v>
      </c>
      <c r="U175" s="40">
        <f t="shared" ca="1" si="33"/>
        <v>231</v>
      </c>
      <c r="V175" s="10" t="str">
        <f t="shared" ca="1" si="34"/>
        <v>Vigente</v>
      </c>
      <c r="W175" s="12">
        <v>2000</v>
      </c>
      <c r="X175" s="12"/>
      <c r="Y175" s="38" t="s">
        <v>214</v>
      </c>
      <c r="Z175" s="38" t="s">
        <v>1284</v>
      </c>
      <c r="AA175" s="10" t="s">
        <v>100</v>
      </c>
      <c r="AB175" s="10" t="s">
        <v>1023</v>
      </c>
      <c r="AC175" s="10" t="s">
        <v>55</v>
      </c>
      <c r="AD175" s="10">
        <v>45638</v>
      </c>
      <c r="AE175" s="40" t="str">
        <f t="shared" ca="1" si="30"/>
        <v>Vigente</v>
      </c>
      <c r="AF175" s="333">
        <f t="shared" ca="1" si="31"/>
        <v>1</v>
      </c>
      <c r="AG175" s="135" t="s">
        <v>1024</v>
      </c>
      <c r="AH175" s="8"/>
      <c r="AI175" s="10"/>
      <c r="AJ175" s="387"/>
    </row>
    <row r="176" spans="1:36">
      <c r="A176" s="385">
        <v>168</v>
      </c>
      <c r="B176" s="9" t="s">
        <v>1026</v>
      </c>
      <c r="C176" s="9" t="s">
        <v>1027</v>
      </c>
      <c r="D176" s="9" t="s">
        <v>62</v>
      </c>
      <c r="E176" s="33" t="s">
        <v>63</v>
      </c>
      <c r="F176" s="214" t="s">
        <v>49</v>
      </c>
      <c r="G176" s="212">
        <v>77380982</v>
      </c>
      <c r="H176" s="10">
        <v>34649</v>
      </c>
      <c r="I176" s="43">
        <f t="shared" ca="1" si="35"/>
        <v>29</v>
      </c>
      <c r="J176" s="30" t="s">
        <v>50</v>
      </c>
      <c r="K176" s="30" t="s">
        <v>51</v>
      </c>
      <c r="L176" s="11" t="s">
        <v>52</v>
      </c>
      <c r="M176" s="11">
        <v>904311946</v>
      </c>
      <c r="N176" s="33" t="s">
        <v>1030</v>
      </c>
      <c r="O176" s="9" t="s">
        <v>571</v>
      </c>
      <c r="P176" s="9" t="s">
        <v>291</v>
      </c>
      <c r="Q176" s="9" t="s">
        <v>291</v>
      </c>
      <c r="R176" s="10">
        <v>45201</v>
      </c>
      <c r="S176" s="10">
        <v>45570</v>
      </c>
      <c r="T176" s="10">
        <f>IF(S176="RH","RH",IF(S176="Pendiente","Pendiente",EDATE(S176,12)))</f>
        <v>45935</v>
      </c>
      <c r="U176" s="40">
        <f t="shared" ca="1" si="33"/>
        <v>334</v>
      </c>
      <c r="V176" s="10" t="str">
        <f t="shared" ca="1" si="34"/>
        <v>Vigente</v>
      </c>
      <c r="W176" s="12">
        <v>1500</v>
      </c>
      <c r="X176" s="12"/>
      <c r="Y176" s="38" t="s">
        <v>54</v>
      </c>
      <c r="Z176" s="38" t="s">
        <v>291</v>
      </c>
      <c r="AA176" s="10" t="s">
        <v>138</v>
      </c>
      <c r="AB176" s="10" t="s">
        <v>715</v>
      </c>
      <c r="AC176" s="10" t="s">
        <v>55</v>
      </c>
      <c r="AD176" s="10">
        <v>45839</v>
      </c>
      <c r="AE176" s="40" t="str">
        <f t="shared" ca="1" si="30"/>
        <v>Vigente</v>
      </c>
      <c r="AF176" s="43">
        <f t="shared" ca="1" si="31"/>
        <v>1</v>
      </c>
      <c r="AG176" s="135" t="s">
        <v>1031</v>
      </c>
      <c r="AH176" s="8"/>
      <c r="AI176" s="10"/>
      <c r="AJ176" s="387"/>
    </row>
    <row r="177" spans="1:36">
      <c r="A177" s="385">
        <v>169</v>
      </c>
      <c r="B177" s="9" t="s">
        <v>1033</v>
      </c>
      <c r="C177" s="9" t="s">
        <v>1034</v>
      </c>
      <c r="D177" s="212" t="s">
        <v>1035</v>
      </c>
      <c r="E177" s="33" t="s">
        <v>1036</v>
      </c>
      <c r="F177" s="214" t="s">
        <v>1036</v>
      </c>
      <c r="G177" s="212">
        <v>40192055</v>
      </c>
      <c r="H177" s="10">
        <v>28964</v>
      </c>
      <c r="I177" s="43">
        <f t="shared" ca="1" si="35"/>
        <v>45</v>
      </c>
      <c r="J177" s="30" t="s">
        <v>174</v>
      </c>
      <c r="K177" s="30" t="s">
        <v>165</v>
      </c>
      <c r="L177" s="11" t="s">
        <v>127</v>
      </c>
      <c r="M177" s="11">
        <v>970856055</v>
      </c>
      <c r="N177" s="33" t="s">
        <v>1039</v>
      </c>
      <c r="O177" s="9" t="s">
        <v>571</v>
      </c>
      <c r="P177" s="9" t="s">
        <v>68</v>
      </c>
      <c r="Q177" s="9" t="s">
        <v>68</v>
      </c>
      <c r="R177" s="10">
        <v>44725</v>
      </c>
      <c r="S177" s="10">
        <v>45559</v>
      </c>
      <c r="T177" s="10">
        <f>IF(S177="RH","RH",IF(S177="Pendiente","Pendiente",EDATE(S177,24)))</f>
        <v>46289</v>
      </c>
      <c r="U177" s="40">
        <f t="shared" ca="1" si="33"/>
        <v>688</v>
      </c>
      <c r="V177" s="10" t="str">
        <f t="shared" ca="1" si="34"/>
        <v>Vigente</v>
      </c>
      <c r="W177" s="12">
        <v>3500</v>
      </c>
      <c r="X177" s="12"/>
      <c r="Y177" s="38" t="s">
        <v>99</v>
      </c>
      <c r="Z177" s="38"/>
      <c r="AA177" s="8" t="s">
        <v>266</v>
      </c>
      <c r="AB177" s="10" t="s">
        <v>1040</v>
      </c>
      <c r="AC177" s="10" t="s">
        <v>1041</v>
      </c>
      <c r="AD177" s="10">
        <v>45883</v>
      </c>
      <c r="AE177" s="40" t="str">
        <f t="shared" ca="1" si="30"/>
        <v>Vigente</v>
      </c>
      <c r="AF177" s="43">
        <f t="shared" ca="1" si="31"/>
        <v>2</v>
      </c>
      <c r="AG177" s="134" t="s">
        <v>1042</v>
      </c>
      <c r="AH177" s="8"/>
      <c r="AI177" s="10"/>
      <c r="AJ177" s="387"/>
    </row>
    <row r="178" spans="1:36">
      <c r="A178" s="385">
        <v>170</v>
      </c>
      <c r="B178" s="9" t="s">
        <v>1226</v>
      </c>
      <c r="C178" s="9" t="s">
        <v>1227</v>
      </c>
      <c r="D178" s="33" t="s">
        <v>47</v>
      </c>
      <c r="E178" s="33" t="s">
        <v>63</v>
      </c>
      <c r="F178" s="214" t="s">
        <v>49</v>
      </c>
      <c r="G178" s="212">
        <v>48368590</v>
      </c>
      <c r="H178" s="10">
        <v>34555</v>
      </c>
      <c r="I178" s="43">
        <f t="shared" ca="1" si="35"/>
        <v>30</v>
      </c>
      <c r="J178" s="30" t="s">
        <v>50</v>
      </c>
      <c r="K178" s="30" t="s">
        <v>51</v>
      </c>
      <c r="L178" s="11"/>
      <c r="M178" s="11">
        <v>957606744</v>
      </c>
      <c r="N178" s="33" t="s">
        <v>1409</v>
      </c>
      <c r="O178" s="9" t="s">
        <v>1410</v>
      </c>
      <c r="P178" s="9" t="s">
        <v>1112</v>
      </c>
      <c r="Q178" s="9" t="s">
        <v>1112</v>
      </c>
      <c r="R178" s="10">
        <v>45537</v>
      </c>
      <c r="S178" s="10">
        <v>45535</v>
      </c>
      <c r="T178" s="10">
        <f>IF(S178="RH","RH",IF(S178="Pendiente","Pendiente",EDATE(S178,12)))</f>
        <v>45900</v>
      </c>
      <c r="U178" s="40">
        <f t="shared" ca="1" si="33"/>
        <v>299</v>
      </c>
      <c r="V178" s="10" t="str">
        <f t="shared" ca="1" si="34"/>
        <v>Vigente</v>
      </c>
      <c r="W178" s="12">
        <v>1800</v>
      </c>
      <c r="X178" s="12"/>
      <c r="Y178" s="38" t="s">
        <v>54</v>
      </c>
      <c r="Z178" s="38" t="s">
        <v>1112</v>
      </c>
      <c r="AA178" s="8"/>
      <c r="AB178" s="38"/>
      <c r="AC178" s="10" t="s">
        <v>55</v>
      </c>
      <c r="AD178" s="10">
        <v>45747</v>
      </c>
      <c r="AE178" s="40" t="str">
        <f t="shared" ca="1" si="30"/>
        <v>Vigente</v>
      </c>
      <c r="AF178" s="43">
        <f t="shared" ca="1" si="31"/>
        <v>0</v>
      </c>
      <c r="AG178" s="308" t="s">
        <v>1411</v>
      </c>
      <c r="AH178" s="8"/>
      <c r="AI178" s="10"/>
      <c r="AJ178" s="387"/>
    </row>
    <row r="179" spans="1:36">
      <c r="A179" s="385">
        <v>171</v>
      </c>
      <c r="B179" s="9" t="s">
        <v>1412</v>
      </c>
      <c r="C179" s="9" t="s">
        <v>1237</v>
      </c>
      <c r="D179" s="212" t="s">
        <v>763</v>
      </c>
      <c r="E179" s="33" t="s">
        <v>63</v>
      </c>
      <c r="F179" s="214" t="s">
        <v>49</v>
      </c>
      <c r="G179" s="212">
        <v>47559979</v>
      </c>
      <c r="H179" s="10">
        <v>33969</v>
      </c>
      <c r="I179" s="43">
        <f t="shared" ca="1" si="35"/>
        <v>31</v>
      </c>
      <c r="J179" s="30" t="s">
        <v>50</v>
      </c>
      <c r="K179" s="30" t="s">
        <v>51</v>
      </c>
      <c r="L179" s="11"/>
      <c r="M179" s="11">
        <v>980164878</v>
      </c>
      <c r="N179" s="33" t="s">
        <v>1413</v>
      </c>
      <c r="O179" s="9" t="s">
        <v>1110</v>
      </c>
      <c r="P179" s="9" t="s">
        <v>1111</v>
      </c>
      <c r="Q179" s="9" t="s">
        <v>1112</v>
      </c>
      <c r="R179" s="10">
        <v>45537</v>
      </c>
      <c r="S179" s="10">
        <v>45535</v>
      </c>
      <c r="T179" s="10">
        <f>IF(S179="RH","RH",IF(S179="Pendiente","Pendiente",EDATE(S179,12)))</f>
        <v>45900</v>
      </c>
      <c r="U179" s="40">
        <f t="shared" ca="1" si="33"/>
        <v>299</v>
      </c>
      <c r="V179" s="10" t="str">
        <f t="shared" ca="1" si="34"/>
        <v>Vigente</v>
      </c>
      <c r="W179" s="12">
        <v>1800</v>
      </c>
      <c r="X179" s="12"/>
      <c r="Y179" s="38" t="s">
        <v>54</v>
      </c>
      <c r="Z179" s="38" t="s">
        <v>1112</v>
      </c>
      <c r="AA179" s="8"/>
      <c r="AB179" s="38"/>
      <c r="AC179" s="10" t="s">
        <v>55</v>
      </c>
      <c r="AD179" s="10">
        <v>45747</v>
      </c>
      <c r="AE179" s="40" t="str">
        <f t="shared" ca="1" si="30"/>
        <v>Vigente</v>
      </c>
      <c r="AF179" s="43">
        <f t="shared" ca="1" si="31"/>
        <v>0</v>
      </c>
      <c r="AG179" s="308" t="s">
        <v>1414</v>
      </c>
      <c r="AH179" s="8"/>
      <c r="AI179" s="10"/>
      <c r="AJ179" s="387"/>
    </row>
    <row r="180" spans="1:36">
      <c r="A180" s="385">
        <v>172</v>
      </c>
      <c r="B180" s="9" t="s">
        <v>1415</v>
      </c>
      <c r="C180" s="9" t="s">
        <v>1416</v>
      </c>
      <c r="D180" s="9" t="s">
        <v>1210</v>
      </c>
      <c r="E180" s="33" t="s">
        <v>63</v>
      </c>
      <c r="F180" s="33" t="s">
        <v>49</v>
      </c>
      <c r="G180" s="212">
        <v>40916021</v>
      </c>
      <c r="H180" s="10">
        <v>29275</v>
      </c>
      <c r="I180" s="43">
        <f t="shared" ca="1" si="35"/>
        <v>44</v>
      </c>
      <c r="J180" s="30" t="s">
        <v>50</v>
      </c>
      <c r="K180" s="30" t="s">
        <v>165</v>
      </c>
      <c r="L180" s="10"/>
      <c r="M180" s="11">
        <v>927371571</v>
      </c>
      <c r="N180" s="237" t="s">
        <v>1417</v>
      </c>
      <c r="O180" s="237" t="s">
        <v>1299</v>
      </c>
      <c r="P180" s="237" t="s">
        <v>1300</v>
      </c>
      <c r="Q180" s="237" t="s">
        <v>1300</v>
      </c>
      <c r="R180" s="10">
        <v>45551</v>
      </c>
      <c r="S180" s="10">
        <v>45545</v>
      </c>
      <c r="T180" s="10">
        <f>IF(S180="RH","RH",IF(S180="Pendiente","Pendiente",EDATE(S180,12)))</f>
        <v>45910</v>
      </c>
      <c r="U180" s="40">
        <f t="shared" ca="1" si="33"/>
        <v>309</v>
      </c>
      <c r="V180" s="10" t="str">
        <f t="shared" ca="1" si="34"/>
        <v>Vigente</v>
      </c>
      <c r="W180" s="12">
        <v>3000</v>
      </c>
      <c r="X180" s="12">
        <v>500</v>
      </c>
      <c r="Y180" s="38" t="s">
        <v>54</v>
      </c>
      <c r="Z180" s="38" t="s">
        <v>1112</v>
      </c>
      <c r="AA180" s="8"/>
      <c r="AB180" s="38"/>
      <c r="AC180" s="10" t="s">
        <v>55</v>
      </c>
      <c r="AD180" s="10">
        <v>45747</v>
      </c>
      <c r="AE180" s="40" t="str">
        <f t="shared" ca="1" si="30"/>
        <v>Vigente</v>
      </c>
      <c r="AF180" s="43"/>
      <c r="AG180" s="308" t="s">
        <v>1418</v>
      </c>
      <c r="AH180" s="8"/>
      <c r="AI180" s="10"/>
      <c r="AJ180" s="387"/>
    </row>
    <row r="181" spans="1:36">
      <c r="A181" s="385">
        <v>173</v>
      </c>
      <c r="B181" s="9" t="s">
        <v>1079</v>
      </c>
      <c r="C181" s="9" t="s">
        <v>1080</v>
      </c>
      <c r="D181" s="9" t="s">
        <v>47</v>
      </c>
      <c r="E181" s="33" t="s">
        <v>63</v>
      </c>
      <c r="F181" s="33" t="s">
        <v>49</v>
      </c>
      <c r="G181" s="212">
        <v>72903347</v>
      </c>
      <c r="H181" s="10">
        <v>34245</v>
      </c>
      <c r="I181" s="43">
        <f t="shared" ca="1" si="35"/>
        <v>31</v>
      </c>
      <c r="J181" s="10" t="s">
        <v>50</v>
      </c>
      <c r="K181" s="10" t="s">
        <v>51</v>
      </c>
      <c r="L181" s="10" t="s">
        <v>52</v>
      </c>
      <c r="M181" s="11">
        <v>940242985</v>
      </c>
      <c r="N181" s="237" t="s">
        <v>1200</v>
      </c>
      <c r="O181" s="237" t="s">
        <v>1201</v>
      </c>
      <c r="P181" s="237" t="s">
        <v>68</v>
      </c>
      <c r="Q181" s="237" t="s">
        <v>68</v>
      </c>
      <c r="R181" s="10">
        <v>45519</v>
      </c>
      <c r="S181" s="10">
        <v>45491</v>
      </c>
      <c r="T181" s="10">
        <f>IF(S181="RH","RH",IF(S181="Pendiente","Pendiente",EDATE(S181,12)))</f>
        <v>45856</v>
      </c>
      <c r="U181" s="40">
        <f t="shared" ca="1" si="33"/>
        <v>255</v>
      </c>
      <c r="V181" s="10" t="str">
        <f t="shared" ca="1" si="34"/>
        <v>Vigente</v>
      </c>
      <c r="W181" s="12">
        <v>1700</v>
      </c>
      <c r="X181" s="12"/>
      <c r="Y181" s="38" t="s">
        <v>54</v>
      </c>
      <c r="Z181" s="38" t="s">
        <v>1284</v>
      </c>
      <c r="AA181" s="8"/>
      <c r="AB181" s="38"/>
      <c r="AC181" s="10" t="s">
        <v>55</v>
      </c>
      <c r="AD181" s="10">
        <v>45793</v>
      </c>
      <c r="AE181" s="40" t="str">
        <f t="shared" ca="1" si="30"/>
        <v>Vigente</v>
      </c>
      <c r="AF181" s="43">
        <f ca="1">+DATEDIF(R181,TODAY(),"Y")</f>
        <v>0</v>
      </c>
      <c r="AG181" s="134" t="s">
        <v>2098</v>
      </c>
      <c r="AH181" s="8"/>
      <c r="AI181" s="10"/>
      <c r="AJ181" s="387"/>
    </row>
    <row r="182" spans="1:36">
      <c r="A182" s="399">
        <v>174</v>
      </c>
      <c r="B182" s="400" t="s">
        <v>1044</v>
      </c>
      <c r="C182" s="400" t="s">
        <v>1045</v>
      </c>
      <c r="D182" s="400" t="s">
        <v>1419</v>
      </c>
      <c r="E182" s="401" t="s">
        <v>78</v>
      </c>
      <c r="F182" s="401" t="s">
        <v>79</v>
      </c>
      <c r="G182" s="402">
        <v>74823976</v>
      </c>
      <c r="H182" s="403">
        <v>35969</v>
      </c>
      <c r="I182" s="404">
        <f t="shared" ca="1" si="35"/>
        <v>26</v>
      </c>
      <c r="J182" s="403" t="s">
        <v>174</v>
      </c>
      <c r="K182" s="403" t="s">
        <v>51</v>
      </c>
      <c r="L182" s="403" t="s">
        <v>52</v>
      </c>
      <c r="M182" s="405">
        <v>912264116</v>
      </c>
      <c r="N182" s="406" t="s">
        <v>1049</v>
      </c>
      <c r="O182" s="406" t="s">
        <v>1050</v>
      </c>
      <c r="P182" s="406" t="s">
        <v>68</v>
      </c>
      <c r="Q182" s="406" t="s">
        <v>68</v>
      </c>
      <c r="R182" s="403">
        <v>45383</v>
      </c>
      <c r="S182" s="403">
        <v>45430</v>
      </c>
      <c r="T182" s="403">
        <f>IF(S182="RH","RH",IF(S182="Pendiente","Pendiente",EDATE(S182,24)))</f>
        <v>46160</v>
      </c>
      <c r="U182" s="407">
        <f t="shared" ca="1" si="33"/>
        <v>559</v>
      </c>
      <c r="V182" s="403" t="str">
        <f t="shared" ca="1" si="34"/>
        <v>Vigente</v>
      </c>
      <c r="W182" s="408">
        <v>1600</v>
      </c>
      <c r="X182" s="408"/>
      <c r="Y182" s="409" t="s">
        <v>54</v>
      </c>
      <c r="Z182" s="409" t="s">
        <v>1285</v>
      </c>
      <c r="AA182" s="410" t="s">
        <v>100</v>
      </c>
      <c r="AB182" s="409" t="s">
        <v>1051</v>
      </c>
      <c r="AC182" s="403" t="s">
        <v>55</v>
      </c>
      <c r="AD182" s="403">
        <v>45748</v>
      </c>
      <c r="AE182" s="411" t="str">
        <f t="shared" ca="1" si="30"/>
        <v>Vigente</v>
      </c>
      <c r="AF182" s="412">
        <f ca="1">+DATEDIF(R182,TODAY(),"Y")</f>
        <v>0</v>
      </c>
      <c r="AG182" s="413" t="s">
        <v>1052</v>
      </c>
      <c r="AH182" s="410"/>
      <c r="AI182" s="403"/>
      <c r="AJ182" s="414"/>
    </row>
    <row r="183" spans="1:36">
      <c r="W183" s="380">
        <f>SUM(W9:W182)</f>
        <v>382150</v>
      </c>
    </row>
    <row r="185" spans="1:36">
      <c r="W185" s="383">
        <v>0.12</v>
      </c>
    </row>
    <row r="186" spans="1:36">
      <c r="W186">
        <f>+W183*W185</f>
        <v>45858</v>
      </c>
    </row>
    <row r="188" spans="1:36">
      <c r="AF188"/>
    </row>
    <row r="189" spans="1:36">
      <c r="AF189"/>
    </row>
    <row r="190" spans="1:36">
      <c r="AF190"/>
    </row>
  </sheetData>
  <sortState xmlns:xlrd2="http://schemas.microsoft.com/office/spreadsheetml/2017/richdata2" ref="A8:AJ182">
    <sortCondition ref="B9:B182"/>
  </sortState>
  <mergeCells count="1">
    <mergeCell ref="S7:V7"/>
  </mergeCells>
  <phoneticPr fontId="16" type="noConversion"/>
  <conditionalFormatting sqref="V9:V182">
    <cfRule type="cellIs" dxfId="48" priority="5" operator="equal">
      <formula>"Pendiente"</formula>
    </cfRule>
    <cfRule type="containsText" dxfId="47" priority="6" operator="containsText" text="Vigente">
      <formula>NOT(ISERROR(SEARCH("Vigente",V9)))</formula>
    </cfRule>
    <cfRule type="cellIs" dxfId="46" priority="7" operator="equal">
      <formula>"Por Vencer"</formula>
    </cfRule>
    <cfRule type="containsText" dxfId="45" priority="8" operator="containsText" text="Vencido">
      <formula>NOT(ISERROR(SEARCH("Vencido",V9)))</formula>
    </cfRule>
  </conditionalFormatting>
  <conditionalFormatting sqref="AE9:AE182">
    <cfRule type="containsText" dxfId="44" priority="17" operator="containsText" text="Vigente">
      <formula>NOT(ISERROR(SEARCH("Vigente",AE9)))</formula>
    </cfRule>
    <cfRule type="containsText" dxfId="43" priority="18" operator="containsText" text="Por Vencer">
      <formula>NOT(ISERROR(SEARCH("Por Vencer",AE9)))</formula>
    </cfRule>
    <cfRule type="containsText" dxfId="42" priority="19" operator="containsText" text="Vencido">
      <formula>NOT(ISERROR(SEARCH("Vencido",AE9)))</formula>
    </cfRule>
  </conditionalFormatting>
  <hyperlinks>
    <hyperlink ref="AG128" r:id="rId1" xr:uid="{0DA70D1E-DEA6-476A-920E-F0070BF4E4A8}"/>
    <hyperlink ref="AG63" r:id="rId2" xr:uid="{572F0864-EAAA-4F35-AAC1-6EBB68411183}"/>
    <hyperlink ref="AG67" r:id="rId3" xr:uid="{EBC6883F-94B5-4559-BBC8-964928EC2375}"/>
    <hyperlink ref="AG168" r:id="rId4" xr:uid="{9F6D9D52-88F6-4BE2-B6D5-E717E2DC22F0}"/>
    <hyperlink ref="AG61" r:id="rId5" xr:uid="{F0B8DA96-6F0D-48DC-921E-CD0FB7208C91}"/>
    <hyperlink ref="AG93" r:id="rId6" xr:uid="{8E881375-927E-43F0-93AB-EE61945CA454}"/>
    <hyperlink ref="AG143" r:id="rId7" xr:uid="{7EE3AC50-23CE-4B4E-85BB-9252698C8B09}"/>
    <hyperlink ref="AG117" r:id="rId8" xr:uid="{74D411B4-2AB6-4C46-A0E3-C5A9BD6205EE}"/>
    <hyperlink ref="AG26" r:id="rId9" xr:uid="{B779B0FF-1A6F-4318-AD31-FD0AEBEEB53F}"/>
    <hyperlink ref="AG72" r:id="rId10" xr:uid="{65E0F62F-D35E-4B85-956D-19AB17D856E9}"/>
    <hyperlink ref="AG134" r:id="rId11" xr:uid="{51684B8C-BB9B-4E1F-81F7-31DD35E2CF26}"/>
    <hyperlink ref="AG39" r:id="rId12" xr:uid="{512417F8-5D61-4328-B82D-5BF35F8DFB9A}"/>
    <hyperlink ref="AG34" r:id="rId13" xr:uid="{66C45B35-A0A5-4276-BEDC-FC8C202C8C4E}"/>
    <hyperlink ref="AG38" r:id="rId14" xr:uid="{11BA0B8A-E3F4-4996-A564-AF93B6162938}"/>
    <hyperlink ref="AG32" r:id="rId15" xr:uid="{0EB9E42F-73F7-41F6-9076-9DC25335B604}"/>
    <hyperlink ref="AG159" r:id="rId16" xr:uid="{EF4F65C6-CCD8-4DC7-929D-8D16B397E28D}"/>
    <hyperlink ref="AG135" r:id="rId17" xr:uid="{AA586E86-9914-4ED2-8E49-9A7C5361DCC7}"/>
    <hyperlink ref="AG171" r:id="rId18" xr:uid="{40709BE3-1232-4001-8F87-E176DB89CD28}"/>
    <hyperlink ref="AG51" r:id="rId19" xr:uid="{53A6E68E-2851-40C9-A39F-32C72C03F9AA}"/>
    <hyperlink ref="AG179" r:id="rId20" xr:uid="{B0E93545-4F00-4974-ACEF-84A43F81DC5D}"/>
    <hyperlink ref="AG170" r:id="rId21" xr:uid="{D95B566F-E76A-406B-BD02-1F09ACA823A6}"/>
    <hyperlink ref="AG166" r:id="rId22" xr:uid="{0C9F5B1D-01C4-4C38-926B-3DD61B5A53A5}"/>
    <hyperlink ref="AG62" r:id="rId23" xr:uid="{12D44823-AC84-42C5-8A68-333EB0E1EF05}"/>
    <hyperlink ref="AG43" r:id="rId24" xr:uid="{9A800A79-F6F4-4328-B4C8-6B5B90B0711E}"/>
    <hyperlink ref="AG178" r:id="rId25" xr:uid="{02F3CC2D-4C13-488B-BE9B-6E948DCB26BA}"/>
    <hyperlink ref="AG111" r:id="rId26" xr:uid="{289FFD2C-C5FE-45FE-83FC-557CD9672267}"/>
    <hyperlink ref="AG79" r:id="rId27" xr:uid="{5BDC8DCA-7964-4C1A-B48E-F638CF9F50C9}"/>
    <hyperlink ref="AG109" r:id="rId28" xr:uid="{820076D1-F67A-465D-B760-40018E5CBFEB}"/>
    <hyperlink ref="AG77" r:id="rId29" xr:uid="{6907F623-EE3C-42F1-8A3C-DF50C2D8F608}"/>
    <hyperlink ref="AG50" r:id="rId30" xr:uid="{AF730B43-A5A5-418E-893D-2195DC6DBA52}"/>
    <hyperlink ref="AG181" r:id="rId31" xr:uid="{86D0FB1C-7FA2-45BB-813C-31C3628741AB}"/>
    <hyperlink ref="AG87" r:id="rId32" xr:uid="{1A9BBC70-71DD-4DB9-9B5F-68526B1A7B6B}"/>
    <hyperlink ref="AG180" r:id="rId33" xr:uid="{6B0B3AD4-8ABF-4030-B585-0D2C481D0C6A}"/>
    <hyperlink ref="AG20" r:id="rId34" xr:uid="{7F0081C0-EFA3-4FA9-9108-93F3714B6675}"/>
    <hyperlink ref="AG45" r:id="rId35" xr:uid="{9BC0DAB1-D54D-4C04-8628-7962AEB4E8B8}"/>
    <hyperlink ref="AG101" r:id="rId36" xr:uid="{7B6FB535-B050-4B21-AF9B-CEAF8362FABB}"/>
    <hyperlink ref="AG94" r:id="rId37" xr:uid="{1F951B4A-4E19-4E39-B35B-67010AC229F6}"/>
    <hyperlink ref="AG122" r:id="rId38" xr:uid="{A66116E8-1BE7-4011-8E14-6120E63EF5B2}"/>
    <hyperlink ref="AG141" r:id="rId39" xr:uid="{1C990FDB-9DA8-4973-AB5E-257C5C1E978D}"/>
    <hyperlink ref="AG165" r:id="rId40" xr:uid="{391C6807-B970-4D4A-8590-83E943D75911}"/>
    <hyperlink ref="AG131" r:id="rId41" xr:uid="{764E541E-7C1E-4F95-932F-D721C2AFA54D}"/>
    <hyperlink ref="AG148" r:id="rId42" xr:uid="{21B886EB-E2BF-4142-996F-FB572BE85CD9}"/>
    <hyperlink ref="AG162" r:id="rId43" xr:uid="{1635A049-7D66-4881-867C-ABC7BFAD9311}"/>
    <hyperlink ref="AG110" r:id="rId44" xr:uid="{8329AEE8-83C9-4A2E-99CD-2F9055165370}"/>
    <hyperlink ref="AG105" r:id="rId45" xr:uid="{0D4CE484-ECAA-48F3-B137-4842F1B93B5B}"/>
    <hyperlink ref="AG69" r:id="rId46" xr:uid="{E739C207-9D81-419A-A80B-63269C659BBC}"/>
    <hyperlink ref="AG149" r:id="rId47" xr:uid="{292F2C7E-66A4-4EB7-A8B5-97775157ACED}"/>
    <hyperlink ref="AG33" r:id="rId48" xr:uid="{46F1F6BD-2A99-484D-9A77-FB5F539C9347}"/>
    <hyperlink ref="AG84" r:id="rId49" xr:uid="{DDDD963F-67EF-4BAE-A8F8-ABCC3D0D3F0E}"/>
    <hyperlink ref="AG65" r:id="rId50" xr:uid="{CFE89A53-D28D-49B0-8055-29AA8A218355}"/>
    <hyperlink ref="AG144" r:id="rId51" xr:uid="{09A39DD8-F84E-4A1A-A1D8-042B613B393D}"/>
    <hyperlink ref="AG74" r:id="rId52" xr:uid="{D1979C38-7264-4818-A74A-8892FB16C2C8}"/>
    <hyperlink ref="AG158" r:id="rId53" xr:uid="{D3217F1A-9D89-4F08-A5ED-BBCFDDBD46A6}"/>
    <hyperlink ref="AG30" r:id="rId54" xr:uid="{99C5246F-CFB8-42CF-9739-02C4E4889B57}"/>
    <hyperlink ref="AG140" r:id="rId55" xr:uid="{EAA0F4AA-EEDC-4ABA-8868-13F7F4DB3C19}"/>
    <hyperlink ref="AG163" r:id="rId56" xr:uid="{C2890242-2CB6-4B51-8F16-253593EDE52F}"/>
    <hyperlink ref="AG48" r:id="rId57" xr:uid="{26EB31D8-9FC7-4E4B-A186-43DA9084EFCC}"/>
    <hyperlink ref="AG167" r:id="rId58" xr:uid="{07C11BC7-30B0-44E4-8573-9CE471905DC3}"/>
    <hyperlink ref="AG156" r:id="rId59" xr:uid="{E7ADA7C8-84FE-4D55-A0F3-61F26AAC97B4}"/>
    <hyperlink ref="AG127" r:id="rId60" xr:uid="{AAC9E87B-0070-48E8-A4DB-E2EEF6122119}"/>
    <hyperlink ref="AG118" r:id="rId61" xr:uid="{D745CB7B-7A26-4EA9-98FE-E89598D11FFB}"/>
    <hyperlink ref="AG9" r:id="rId62" xr:uid="{77EA27C5-E687-45D3-B7D7-3363190EA632}"/>
    <hyperlink ref="AG15" r:id="rId63" xr:uid="{67524ABE-C2EC-4120-8573-2D770F4085D5}"/>
    <hyperlink ref="AG130" r:id="rId64" xr:uid="{FCD5866B-884F-451E-AA2E-43C3AC574E0D}"/>
    <hyperlink ref="AG47" r:id="rId65" xr:uid="{F6603CF3-4106-4E78-A629-596CBD3E9851}"/>
    <hyperlink ref="AG88" r:id="rId66" xr:uid="{08E2FA5F-E92F-405F-8161-3547A617D9B8}"/>
    <hyperlink ref="AG142" r:id="rId67" xr:uid="{987351AE-79D0-40D3-BCDC-1D90EFD8FA0C}"/>
    <hyperlink ref="AG44" r:id="rId68" xr:uid="{B426267A-3EDD-4955-ABCD-A6ADB7202975}"/>
    <hyperlink ref="AG146" r:id="rId69" xr:uid="{9843CF99-DEE7-4F93-9034-DC34B756DFB5}"/>
    <hyperlink ref="AG155" r:id="rId70" xr:uid="{758249CC-EA8B-4E16-B983-27BC34917BDC}"/>
    <hyperlink ref="AG123" r:id="rId71" xr:uid="{1CCE3958-A9C2-4648-812F-59DA1BBA4E67}"/>
    <hyperlink ref="AG107" r:id="rId72" xr:uid="{727F9083-9C59-4E52-A6CE-A0ADBC493C8A}"/>
    <hyperlink ref="AG154" r:id="rId73" xr:uid="{5CC6F780-C357-42AC-AC43-5493D971FCD7}"/>
    <hyperlink ref="AG14" r:id="rId74" xr:uid="{9D2080CF-006E-4206-8F60-27B3FE04FF19}"/>
    <hyperlink ref="AG121" r:id="rId75" xr:uid="{76B085B6-E2DD-48D5-B788-65D56D26E1EE}"/>
    <hyperlink ref="AG97" r:id="rId76" xr:uid="{3B152718-B31E-413B-878D-2E4FB9F110A2}"/>
    <hyperlink ref="AG35" r:id="rId77" xr:uid="{CEBA7399-1BF4-4E09-A838-A9FA07F520C1}"/>
    <hyperlink ref="AG31" r:id="rId78" xr:uid="{3D45E2AE-5CB2-4E7D-936C-7D6167DE1548}"/>
    <hyperlink ref="AG21" r:id="rId79" xr:uid="{74B600A9-E87A-4BD1-8A8F-E1D3ED173C23}"/>
    <hyperlink ref="AG22" r:id="rId80" xr:uid="{AD0E4B54-7BE4-461C-BEDD-330294B07C03}"/>
    <hyperlink ref="AG10" r:id="rId81" xr:uid="{FB320803-6DB4-4363-B31B-7DBF9E591E27}"/>
    <hyperlink ref="AG42" r:id="rId82" xr:uid="{BB2F980F-057A-457D-A27C-B0BFF85066D6}"/>
    <hyperlink ref="AG46" r:id="rId83" xr:uid="{ACFB64FA-DFEC-40EA-9297-C9383E151191}"/>
    <hyperlink ref="AG55" r:id="rId84" xr:uid="{61F28512-EE32-4893-B6BC-D03E2EC37ABA}"/>
    <hyperlink ref="AG53" r:id="rId85" xr:uid="{0BF2FEA2-11A8-47B6-9001-7D4F6D2C9EED}"/>
    <hyperlink ref="AG52" r:id="rId86" xr:uid="{44AB5076-DCB9-4459-A6CE-CB48E6F00C3A}"/>
    <hyperlink ref="AG40" r:id="rId87" xr:uid="{2E97DB84-ABBF-4ED1-851F-A266AB20CB74}"/>
    <hyperlink ref="AG54" r:id="rId88" xr:uid="{5A5BC652-2E94-4360-81A1-7BD7C4FF17BE}"/>
    <hyperlink ref="AG56" r:id="rId89" xr:uid="{7C762471-B092-450F-9FC6-A7189B9A95C5}"/>
    <hyperlink ref="AG37" r:id="rId90" xr:uid="{F485563C-FA59-43F0-B9BD-FEA0EA04F5E8}"/>
    <hyperlink ref="AG49" r:id="rId91" xr:uid="{9AC066C5-31F4-4369-9B15-D77543EDE144}"/>
    <hyperlink ref="AG41" r:id="rId92" xr:uid="{4AF155DC-D3C6-437C-A8B5-11302C1D30CF}"/>
    <hyperlink ref="AG27" r:id="rId93" xr:uid="{117FD994-8B91-4B46-BE82-0919BFE76545}"/>
    <hyperlink ref="AG25" r:id="rId94" xr:uid="{75FF470B-CCF9-4606-BC7D-7A3DF432B2C4}"/>
    <hyperlink ref="AG23" r:id="rId95" xr:uid="{2A89945A-218E-4C64-82F3-D0371BDBA32F}"/>
    <hyperlink ref="AG24" r:id="rId96" xr:uid="{399FC42E-0425-47CB-ACF7-2E4E151E910C}"/>
    <hyperlink ref="AG28" r:id="rId97" xr:uid="{E0E0441A-B255-488B-9D45-62ECF7E57F9D}"/>
    <hyperlink ref="AG29" r:id="rId98" xr:uid="{FE6F3D04-3CCE-4EE5-B536-1BD7BD43ADCB}"/>
    <hyperlink ref="AG12" r:id="rId99" xr:uid="{2D089985-6A1D-4AF8-BF06-B6E9BEF088C2}"/>
    <hyperlink ref="AG17" r:id="rId100" xr:uid="{1A17A218-4C1C-42AA-AF32-A7C58691475D}"/>
    <hyperlink ref="AG13" r:id="rId101" xr:uid="{F06EA14C-5157-4023-B499-082C798398E6}"/>
    <hyperlink ref="AG19" r:id="rId102" xr:uid="{53D65820-ED35-4C8B-A5F9-4217D716873D}"/>
    <hyperlink ref="AG16" r:id="rId103" xr:uid="{29EF5618-96B0-45D3-92FA-5E66EB4A703F}"/>
    <hyperlink ref="AG11" r:id="rId104" xr:uid="{9C84DF7B-D13A-45B2-9C11-D6073F4FAA9C}"/>
    <hyperlink ref="AG18" r:id="rId105" xr:uid="{CA90DF2F-4040-4A61-BE4B-2952C17575DC}"/>
    <hyperlink ref="AG78" r:id="rId106" xr:uid="{4D3628FC-5650-4244-8944-DBB5B16D2B5D}"/>
    <hyperlink ref="AG73" r:id="rId107" xr:uid="{7FE4D4B5-4DFA-4581-9E38-459C2E437F29}"/>
    <hyperlink ref="AG71" r:id="rId108" xr:uid="{D4A64A68-54C1-4BC7-8164-3DE72C456441}"/>
    <hyperlink ref="AG82" r:id="rId109" xr:uid="{21132DFC-2317-4078-86A6-08AB761302FB}"/>
    <hyperlink ref="AG81" r:id="rId110" xr:uid="{FB95D98E-C2D0-4151-BBD1-A586ED9F6303}"/>
    <hyperlink ref="AG76" r:id="rId111" xr:uid="{E2DB0FDD-BEF2-40D1-B4C8-3953A0E67B58}"/>
    <hyperlink ref="AG75" r:id="rId112" xr:uid="{89E31D8B-D979-40D3-AB85-CC5304C94722}"/>
    <hyperlink ref="AG80" r:id="rId113" xr:uid="{7DCE474F-2EC2-41D1-9D38-9FF2BD821330}"/>
    <hyperlink ref="AG68" r:id="rId114" xr:uid="{A8D233BE-D5B4-429A-A974-9996730C18A4}"/>
    <hyperlink ref="AG66" r:id="rId115" xr:uid="{A757009C-7498-40DB-B281-5E8E692BD6C4}"/>
    <hyperlink ref="AG59" r:id="rId116" xr:uid="{95D44051-A009-446F-9623-C0B2545E66CE}"/>
    <hyperlink ref="AG58" r:id="rId117" xr:uid="{ADF10C59-1E34-477C-8FDA-5C0F85BD13E3}"/>
    <hyperlink ref="AG64" r:id="rId118" xr:uid="{B115DDBE-42BE-4F19-8849-0F678B0A4F8D}"/>
    <hyperlink ref="AG60" r:id="rId119" xr:uid="{CFDF739D-43E8-4265-AD8F-E6131BCFF91F}"/>
    <hyperlink ref="AG95" r:id="rId120" xr:uid="{B5DC5D93-A4FE-4D7F-9E0A-76B45D1DD3FD}"/>
    <hyperlink ref="AG164" r:id="rId121" xr:uid="{9F19E85B-BA97-4BCF-9CD8-37939FE9823D}"/>
    <hyperlink ref="AG176" r:id="rId122" xr:uid="{58D461B5-0F8D-43F7-8CB8-539C15EF8333}"/>
    <hyperlink ref="AG157" r:id="rId123" xr:uid="{CA279CA8-311B-424A-B5B0-4273E2B85380}"/>
    <hyperlink ref="AG108" r:id="rId124" xr:uid="{D005316C-290D-4DD4-A785-C5D1EA0B841B}"/>
    <hyperlink ref="AG177" r:id="rId125" xr:uid="{31A605A9-5897-4789-B557-CC99BC724DC5}"/>
    <hyperlink ref="AG173" r:id="rId126" xr:uid="{E6BC853C-0B37-4740-8266-5183377078C5}"/>
    <hyperlink ref="AG175" r:id="rId127" xr:uid="{301DF9EF-8B94-4693-9CDB-49E9328B8CF6}"/>
    <hyperlink ref="AG172" r:id="rId128" xr:uid="{0A76B0FB-E0FC-4588-BF0F-04950B5A00D1}"/>
    <hyperlink ref="AG169" r:id="rId129" xr:uid="{3A7A06A2-0577-4AF3-A755-06C0C29E259D}"/>
    <hyperlink ref="AG174" r:id="rId130" xr:uid="{2476DA70-0FF7-4720-8A3C-99611DF157AF}"/>
    <hyperlink ref="AG161" r:id="rId131" xr:uid="{248F411D-6813-49CA-B833-03BCB861D1A8}"/>
    <hyperlink ref="AG124" r:id="rId132" xr:uid="{2943E85C-F38E-4BB8-9248-03124B8665EC}"/>
    <hyperlink ref="AG150" r:id="rId133" xr:uid="{9ABC3ED5-C3FF-4283-B611-49BF0CDDA93C}"/>
    <hyperlink ref="AG136" r:id="rId134" xr:uid="{198CEAE1-2821-4142-9967-1C4C170561C7}"/>
    <hyperlink ref="AG126" r:id="rId135" xr:uid="{627C54D9-A4E4-4033-8F31-CAB05CE778F4}"/>
    <hyperlink ref="AG120" r:id="rId136" xr:uid="{3E36F513-D301-4044-AE67-2018F54CBFA1}"/>
    <hyperlink ref="AG138" r:id="rId137" xr:uid="{02F9C02E-2A15-4A63-833A-CA1297D6B368}"/>
    <hyperlink ref="AG119" r:id="rId138" xr:uid="{4D1870CD-1933-469E-83BD-BA5B6C602F2B}"/>
    <hyperlink ref="AG139" r:id="rId139" xr:uid="{2E56E0ED-43B4-4725-A148-C35C30FE0F26}"/>
    <hyperlink ref="AG160" r:id="rId140" xr:uid="{77642F77-612C-4139-9E5D-9A159D608708}"/>
    <hyperlink ref="AG129" r:id="rId141" xr:uid="{4F498539-0A1B-4EDE-8694-5077FECF94E5}"/>
    <hyperlink ref="AG132" r:id="rId142" xr:uid="{D94CF82D-2919-4495-9116-11416300B3CA}"/>
    <hyperlink ref="AG145" r:id="rId143" xr:uid="{DC0AF301-FC67-484E-8AC7-DA52DA43F0F7}"/>
    <hyperlink ref="AG151" r:id="rId144" xr:uid="{58275DCB-E22E-4D2C-A043-2904954F99C0}"/>
    <hyperlink ref="AG137" r:id="rId145" xr:uid="{5EFD17AE-BEDE-4698-A8D4-5B7D2E637A69}"/>
    <hyperlink ref="AG133" r:id="rId146" xr:uid="{37CE767D-897D-43DE-B0CD-E057DC0120DD}"/>
    <hyperlink ref="AG147" r:id="rId147" xr:uid="{C5B75B04-8F89-4862-B0E0-F6F2E176D99C}"/>
    <hyperlink ref="AG125" r:id="rId148" xr:uid="{1A71063B-2717-4D11-929D-198A1E84123B}"/>
    <hyperlink ref="AG153" r:id="rId149" xr:uid="{2EF018C0-65A9-44E9-A859-A4C949DD4D18}"/>
    <hyperlink ref="AG152" r:id="rId150" xr:uid="{639658DC-A5E2-41F6-BC05-D5B278D3F2A0}"/>
    <hyperlink ref="AG100" r:id="rId151" xr:uid="{9A8BD5A4-9A37-4F86-83EB-C99D63E454CA}"/>
    <hyperlink ref="AG91" r:id="rId152" xr:uid="{1E391E88-3032-496D-80C7-629B03522F2E}"/>
    <hyperlink ref="AG89" r:id="rId153" xr:uid="{381E870B-AF75-43E9-BDAD-4F9A57A3DD9A}"/>
    <hyperlink ref="AG104" r:id="rId154" xr:uid="{34531631-141D-4D88-AB12-13A5839E3C1D}"/>
    <hyperlink ref="AG106" r:id="rId155" xr:uid="{C93BF4F2-F5DE-416C-AE5D-763A6244D63A}"/>
    <hyperlink ref="AG99" r:id="rId156" xr:uid="{125769DE-1805-40EB-AF25-8B323F8F7E63}"/>
    <hyperlink ref="AG112" r:id="rId157" xr:uid="{7ED4A089-0FCD-4109-9195-694380E372E9}"/>
    <hyperlink ref="AG83" r:id="rId158" xr:uid="{230DE6A5-70BF-4943-B03E-A047EAB81AAD}"/>
    <hyperlink ref="AG96" r:id="rId159" xr:uid="{29B63460-0625-4815-8837-C47FCDDADEC0}"/>
    <hyperlink ref="AG114" r:id="rId160" xr:uid="{B8CB0DDC-A9DB-45DC-B7C9-06F44CD396F2}"/>
    <hyperlink ref="AG92" r:id="rId161" xr:uid="{ECA13B19-9DD0-4E8A-A70A-2B9234DF6E4A}"/>
    <hyperlink ref="AG102" r:id="rId162" xr:uid="{394DF3BC-ED06-4C31-B238-3FABFF3916A9}"/>
    <hyperlink ref="AG90" r:id="rId163" xr:uid="{2C3AE117-E808-473F-8742-C3F100136EE0}"/>
    <hyperlink ref="AG103" r:id="rId164" xr:uid="{3B0BBB6D-8CDA-4370-B225-E70BA1FCDC62}"/>
    <hyperlink ref="AG86" r:id="rId165" xr:uid="{6C84CD18-AA60-4C43-B5C7-C3A188D3B913}"/>
    <hyperlink ref="AG113" r:id="rId166" xr:uid="{C8C182C3-9768-450C-A172-6AB93A24AC6B}"/>
    <hyperlink ref="AG115" r:id="rId167" xr:uid="{C48720E2-87C3-4BEF-A635-2DDE9DE285AF}"/>
    <hyperlink ref="AG85" r:id="rId168" xr:uid="{0C4AC66B-DADA-46FB-88A6-426162F80B1E}"/>
    <hyperlink ref="AG57" r:id="rId169" xr:uid="{661A7FD2-2D5D-4B8E-8FC8-AA079743969A}"/>
    <hyperlink ref="AG70" r:id="rId170" xr:uid="{6EE82134-F8B9-4217-A5E9-60D7C5F1970E}"/>
    <hyperlink ref="AG182" r:id="rId171" xr:uid="{02B58B77-99DE-46E5-8AA0-2614C8E5C3E8}"/>
  </hyperlinks>
  <pageMargins left="0.7" right="0.7" top="0.75" bottom="0.75" header="0.3" footer="0.3"/>
  <pageSetup orientation="portrait" horizontalDpi="4294967293" r:id="rId172"/>
  <legacyDrawing r:id="rId173"/>
  <tableParts count="1">
    <tablePart r:id="rId17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A7774-3D30-4AED-9AC5-028155BDE95F}">
  <dimension ref="A1:O20"/>
  <sheetViews>
    <sheetView workbookViewId="0">
      <selection activeCell="D22" sqref="D22"/>
    </sheetView>
  </sheetViews>
  <sheetFormatPr baseColWidth="10" defaultRowHeight="15"/>
  <cols>
    <col min="3" max="3" width="20" customWidth="1"/>
    <col min="4" max="4" width="21.85546875" customWidth="1"/>
    <col min="5" max="5" width="23.42578125" customWidth="1"/>
    <col min="6" max="6" width="25.140625" customWidth="1"/>
    <col min="7" max="7" width="22.28515625" customWidth="1"/>
    <col min="8" max="8" width="13.28515625" customWidth="1"/>
    <col min="10" max="10" width="13.42578125" customWidth="1"/>
    <col min="11" max="11" width="21.5703125" customWidth="1"/>
    <col min="12" max="12" width="16.42578125" customWidth="1"/>
    <col min="13" max="13" width="15.140625" customWidth="1"/>
    <col min="14" max="14" width="15.42578125" customWidth="1"/>
  </cols>
  <sheetData>
    <row r="1" spans="1:15">
      <c r="A1" s="384"/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</row>
    <row r="2" spans="1:15">
      <c r="A2" s="384"/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</row>
    <row r="3" spans="1:15" ht="15" customHeight="1">
      <c r="A3" s="457" t="s">
        <v>2130</v>
      </c>
      <c r="B3" s="457" t="s">
        <v>1120</v>
      </c>
      <c r="C3" s="457" t="s">
        <v>8</v>
      </c>
      <c r="D3" s="457" t="s">
        <v>9</v>
      </c>
      <c r="E3" s="457" t="s">
        <v>10</v>
      </c>
      <c r="F3" s="457" t="s">
        <v>11</v>
      </c>
      <c r="G3" s="457" t="s">
        <v>12</v>
      </c>
      <c r="H3" s="456" t="s">
        <v>13</v>
      </c>
      <c r="I3" s="455" t="s">
        <v>2126</v>
      </c>
      <c r="J3" s="455"/>
      <c r="K3" s="455"/>
      <c r="L3" s="455" t="s">
        <v>2127</v>
      </c>
      <c r="M3" s="455"/>
      <c r="N3" s="456" t="s">
        <v>1488</v>
      </c>
      <c r="O3" s="85"/>
    </row>
    <row r="4" spans="1:15">
      <c r="A4" s="457"/>
      <c r="B4" s="457"/>
      <c r="C4" s="457"/>
      <c r="D4" s="457"/>
      <c r="E4" s="457"/>
      <c r="F4" s="457"/>
      <c r="G4" s="457"/>
      <c r="H4" s="456"/>
      <c r="I4" s="417" t="s">
        <v>2128</v>
      </c>
      <c r="J4" s="417" t="s">
        <v>2129</v>
      </c>
      <c r="K4" s="417" t="s">
        <v>2116</v>
      </c>
      <c r="L4" s="417" t="s">
        <v>2128</v>
      </c>
      <c r="M4" s="417" t="s">
        <v>2129</v>
      </c>
      <c r="N4" s="456"/>
      <c r="O4" s="85"/>
    </row>
    <row r="5" spans="1:15">
      <c r="A5" s="448">
        <v>1</v>
      </c>
      <c r="B5" s="449">
        <v>45575</v>
      </c>
      <c r="C5" s="450" t="s">
        <v>988</v>
      </c>
      <c r="D5" s="450" t="s">
        <v>989</v>
      </c>
      <c r="E5" s="451" t="s">
        <v>990</v>
      </c>
      <c r="F5" s="450" t="s">
        <v>235</v>
      </c>
      <c r="G5" s="450" t="s">
        <v>235</v>
      </c>
      <c r="H5" s="450">
        <v>40772478</v>
      </c>
      <c r="I5" s="452">
        <v>45566</v>
      </c>
      <c r="J5" s="453">
        <v>0.125</v>
      </c>
      <c r="K5" s="454" t="s">
        <v>2135</v>
      </c>
      <c r="L5" s="420">
        <v>45568</v>
      </c>
      <c r="M5" s="421">
        <v>2.0833333333333332E-2</v>
      </c>
      <c r="N5" s="416" t="s">
        <v>2132</v>
      </c>
    </row>
    <row r="6" spans="1:15">
      <c r="A6" s="448"/>
      <c r="B6" s="449"/>
      <c r="C6" s="450"/>
      <c r="D6" s="450"/>
      <c r="E6" s="451"/>
      <c r="F6" s="450"/>
      <c r="G6" s="450"/>
      <c r="H6" s="450"/>
      <c r="I6" s="452"/>
      <c r="J6" s="453"/>
      <c r="K6" s="454"/>
      <c r="L6" s="420">
        <v>45581</v>
      </c>
      <c r="M6" s="421">
        <v>4.1666666666666664E-2</v>
      </c>
      <c r="N6" s="416" t="s">
        <v>2132</v>
      </c>
    </row>
    <row r="7" spans="1:15">
      <c r="A7" s="448"/>
      <c r="B7" s="449"/>
      <c r="C7" s="450"/>
      <c r="D7" s="450"/>
      <c r="E7" s="451"/>
      <c r="F7" s="450"/>
      <c r="G7" s="450"/>
      <c r="H7" s="450"/>
      <c r="I7" s="452"/>
      <c r="J7" s="453"/>
      <c r="K7" s="454"/>
      <c r="L7" s="420">
        <v>45582</v>
      </c>
      <c r="M7" s="421">
        <v>2.0833333333333332E-2</v>
      </c>
      <c r="N7" s="416" t="s">
        <v>2132</v>
      </c>
    </row>
    <row r="8" spans="1:15">
      <c r="A8" s="448"/>
      <c r="B8" s="449"/>
      <c r="C8" s="450"/>
      <c r="D8" s="450"/>
      <c r="E8" s="451"/>
      <c r="F8" s="450"/>
      <c r="G8" s="450"/>
      <c r="H8" s="450"/>
      <c r="I8" s="452"/>
      <c r="J8" s="453"/>
      <c r="K8" s="454"/>
      <c r="L8" s="420">
        <v>45583</v>
      </c>
      <c r="M8" s="421">
        <v>2.0833333333333332E-2</v>
      </c>
      <c r="N8" s="416" t="s">
        <v>2132</v>
      </c>
    </row>
    <row r="9" spans="1:15">
      <c r="A9" s="448"/>
      <c r="B9" s="449"/>
      <c r="C9" s="450"/>
      <c r="D9" s="450"/>
      <c r="E9" s="451"/>
      <c r="F9" s="450"/>
      <c r="G9" s="450"/>
      <c r="H9" s="450"/>
      <c r="I9" s="452"/>
      <c r="J9" s="453"/>
      <c r="K9" s="454"/>
      <c r="L9" s="420">
        <v>45586</v>
      </c>
      <c r="M9" s="421">
        <v>2.0833333333333332E-2</v>
      </c>
      <c r="N9" s="416" t="s">
        <v>2132</v>
      </c>
    </row>
    <row r="10" spans="1:15" ht="12.75" customHeight="1">
      <c r="A10" s="448">
        <v>2</v>
      </c>
      <c r="B10" s="449">
        <v>45575</v>
      </c>
      <c r="C10" s="449" t="s">
        <v>406</v>
      </c>
      <c r="D10" s="449" t="s">
        <v>407</v>
      </c>
      <c r="E10" s="459" t="s">
        <v>408</v>
      </c>
      <c r="F10" s="449" t="s">
        <v>78</v>
      </c>
      <c r="G10" s="449" t="s">
        <v>79</v>
      </c>
      <c r="H10" s="458">
        <v>71903081</v>
      </c>
      <c r="I10" s="452">
        <v>45569</v>
      </c>
      <c r="J10" s="453">
        <v>0.1875</v>
      </c>
      <c r="K10" s="454" t="s">
        <v>2131</v>
      </c>
      <c r="L10" s="420">
        <v>45568</v>
      </c>
      <c r="M10" s="421">
        <v>4.1666666666666664E-2</v>
      </c>
      <c r="N10" s="416" t="s">
        <v>2132</v>
      </c>
    </row>
    <row r="11" spans="1:15">
      <c r="A11" s="448"/>
      <c r="B11" s="449"/>
      <c r="C11" s="449"/>
      <c r="D11" s="449"/>
      <c r="E11" s="459"/>
      <c r="F11" s="449"/>
      <c r="G11" s="449"/>
      <c r="H11" s="458"/>
      <c r="I11" s="452"/>
      <c r="J11" s="453"/>
      <c r="K11" s="454"/>
      <c r="L11" s="420">
        <v>45572</v>
      </c>
      <c r="M11" s="421">
        <v>4.1666666666666664E-2</v>
      </c>
      <c r="N11" s="416" t="s">
        <v>2132</v>
      </c>
    </row>
    <row r="12" spans="1:15">
      <c r="A12" s="448"/>
      <c r="B12" s="449"/>
      <c r="C12" s="449"/>
      <c r="D12" s="449"/>
      <c r="E12" s="459"/>
      <c r="F12" s="449"/>
      <c r="G12" s="449"/>
      <c r="H12" s="458"/>
      <c r="I12" s="452"/>
      <c r="J12" s="453"/>
      <c r="K12" s="454"/>
      <c r="L12" s="420">
        <v>45574</v>
      </c>
      <c r="M12" s="421">
        <v>4.1666666666666664E-2</v>
      </c>
      <c r="N12" s="416" t="s">
        <v>2132</v>
      </c>
    </row>
    <row r="13" spans="1:15">
      <c r="A13" s="448"/>
      <c r="B13" s="449"/>
      <c r="C13" s="449"/>
      <c r="D13" s="449"/>
      <c r="E13" s="459"/>
      <c r="F13" s="449"/>
      <c r="G13" s="449"/>
      <c r="H13" s="458"/>
      <c r="I13" s="452"/>
      <c r="J13" s="453"/>
      <c r="K13" s="454"/>
      <c r="L13" s="420">
        <v>45579</v>
      </c>
      <c r="M13" s="421">
        <v>2.0833333333333332E-2</v>
      </c>
      <c r="N13" s="416" t="s">
        <v>2132</v>
      </c>
    </row>
    <row r="14" spans="1:15">
      <c r="A14" s="448"/>
      <c r="B14" s="449"/>
      <c r="C14" s="449"/>
      <c r="D14" s="449"/>
      <c r="E14" s="459"/>
      <c r="F14" s="449"/>
      <c r="G14" s="449"/>
      <c r="H14" s="458"/>
      <c r="I14" s="452"/>
      <c r="J14" s="453"/>
      <c r="K14" s="454"/>
      <c r="L14" s="420">
        <v>45580</v>
      </c>
      <c r="M14" s="421">
        <v>4.1666666666666664E-2</v>
      </c>
      <c r="N14" s="416" t="s">
        <v>2132</v>
      </c>
    </row>
    <row r="15" spans="1:15" ht="30">
      <c r="A15" s="375">
        <v>3</v>
      </c>
      <c r="B15" s="416">
        <v>45575</v>
      </c>
      <c r="C15" s="423" t="s">
        <v>871</v>
      </c>
      <c r="D15" s="423" t="s">
        <v>872</v>
      </c>
      <c r="E15" s="429" t="s">
        <v>873</v>
      </c>
      <c r="F15" s="423" t="s">
        <v>63</v>
      </c>
      <c r="G15" s="423" t="s">
        <v>49</v>
      </c>
      <c r="H15" s="423">
        <v>70820644</v>
      </c>
      <c r="I15" s="431">
        <v>45569</v>
      </c>
      <c r="J15" s="432">
        <v>4.1666666666666664E-2</v>
      </c>
      <c r="K15" s="415" t="s">
        <v>2134</v>
      </c>
      <c r="L15" s="418" t="s">
        <v>2132</v>
      </c>
      <c r="M15" s="418" t="s">
        <v>2132</v>
      </c>
      <c r="N15" s="419">
        <v>5.83</v>
      </c>
    </row>
    <row r="16" spans="1:15">
      <c r="A16" s="448">
        <v>4</v>
      </c>
      <c r="B16" s="449">
        <v>45575</v>
      </c>
      <c r="C16" s="450" t="s">
        <v>910</v>
      </c>
      <c r="D16" s="450" t="s">
        <v>911</v>
      </c>
      <c r="E16" s="451" t="s">
        <v>912</v>
      </c>
      <c r="F16" s="450" t="s">
        <v>246</v>
      </c>
      <c r="G16" s="450" t="s">
        <v>246</v>
      </c>
      <c r="H16" s="450">
        <v>45169277</v>
      </c>
      <c r="I16" s="452">
        <v>45581</v>
      </c>
      <c r="J16" s="453">
        <v>6.25E-2</v>
      </c>
      <c r="K16" s="454" t="s">
        <v>2138</v>
      </c>
      <c r="L16" s="420">
        <v>45582</v>
      </c>
      <c r="M16" s="421">
        <v>2.0833333333333332E-2</v>
      </c>
      <c r="N16" s="416" t="s">
        <v>2132</v>
      </c>
    </row>
    <row r="17" spans="1:14">
      <c r="A17" s="448"/>
      <c r="B17" s="449"/>
      <c r="C17" s="450"/>
      <c r="D17" s="450"/>
      <c r="E17" s="451"/>
      <c r="F17" s="450"/>
      <c r="G17" s="450"/>
      <c r="H17" s="450"/>
      <c r="I17" s="452"/>
      <c r="J17" s="453"/>
      <c r="K17" s="454"/>
      <c r="L17" s="420">
        <v>45590</v>
      </c>
      <c r="M17" s="421">
        <v>2.0833333333333332E-2</v>
      </c>
      <c r="N17" s="416" t="s">
        <v>2132</v>
      </c>
    </row>
    <row r="18" spans="1:14">
      <c r="A18" s="448"/>
      <c r="B18" s="449"/>
      <c r="C18" s="450"/>
      <c r="D18" s="450"/>
      <c r="E18" s="451"/>
      <c r="F18" s="450"/>
      <c r="G18" s="450"/>
      <c r="H18" s="450"/>
      <c r="I18" s="452"/>
      <c r="J18" s="453"/>
      <c r="K18" s="454"/>
      <c r="L18" s="420">
        <v>45593</v>
      </c>
      <c r="M18" s="421">
        <v>2.0833333333333301E-2</v>
      </c>
      <c r="N18" s="416" t="s">
        <v>2132</v>
      </c>
    </row>
    <row r="19" spans="1:14" ht="30">
      <c r="A19" s="375">
        <v>5</v>
      </c>
      <c r="B19" s="416">
        <v>45575</v>
      </c>
      <c r="C19" s="422" t="s">
        <v>171</v>
      </c>
      <c r="D19" s="422" t="s">
        <v>172</v>
      </c>
      <c r="E19" s="428" t="s">
        <v>173</v>
      </c>
      <c r="F19" s="422" t="s">
        <v>78</v>
      </c>
      <c r="G19" s="422" t="s">
        <v>79</v>
      </c>
      <c r="H19" s="422">
        <v>77871862</v>
      </c>
      <c r="I19" s="431">
        <v>45582</v>
      </c>
      <c r="J19" s="432">
        <v>0.16666666666666666</v>
      </c>
      <c r="K19" s="415" t="s">
        <v>2133</v>
      </c>
      <c r="L19" s="418" t="s">
        <v>2132</v>
      </c>
      <c r="M19" s="418" t="s">
        <v>2132</v>
      </c>
      <c r="N19" s="419">
        <v>21.67</v>
      </c>
    </row>
    <row r="20" spans="1:14" ht="30">
      <c r="A20" s="435">
        <v>6</v>
      </c>
      <c r="B20" s="430">
        <v>45575</v>
      </c>
      <c r="C20" s="423" t="s">
        <v>902</v>
      </c>
      <c r="D20" s="423" t="s">
        <v>903</v>
      </c>
      <c r="E20" s="429" t="s">
        <v>904</v>
      </c>
      <c r="F20" s="423" t="s">
        <v>78</v>
      </c>
      <c r="G20" s="423" t="s">
        <v>79</v>
      </c>
      <c r="H20" s="423">
        <v>45805956</v>
      </c>
      <c r="I20" s="427">
        <v>45583</v>
      </c>
      <c r="J20" s="433">
        <v>4.1666666666666664E-2</v>
      </c>
      <c r="K20" s="426" t="s">
        <v>2135</v>
      </c>
      <c r="L20" s="431">
        <v>45582</v>
      </c>
      <c r="M20" s="432">
        <v>4.1666666666666664E-2</v>
      </c>
      <c r="N20" s="418" t="s">
        <v>2132</v>
      </c>
    </row>
  </sheetData>
  <mergeCells count="44">
    <mergeCell ref="B10:B14"/>
    <mergeCell ref="A10:A14"/>
    <mergeCell ref="I10:I14"/>
    <mergeCell ref="H10:H14"/>
    <mergeCell ref="G10:G14"/>
    <mergeCell ref="F10:F14"/>
    <mergeCell ref="E10:E14"/>
    <mergeCell ref="A3:A4"/>
    <mergeCell ref="B3:B4"/>
    <mergeCell ref="F3:F4"/>
    <mergeCell ref="G3:G4"/>
    <mergeCell ref="I3:K3"/>
    <mergeCell ref="C3:C4"/>
    <mergeCell ref="L3:M3"/>
    <mergeCell ref="N3:N4"/>
    <mergeCell ref="E3:E4"/>
    <mergeCell ref="D3:D4"/>
    <mergeCell ref="H3:H4"/>
    <mergeCell ref="K5:K9"/>
    <mergeCell ref="A16:A18"/>
    <mergeCell ref="B16:B18"/>
    <mergeCell ref="C16:C18"/>
    <mergeCell ref="D16:D18"/>
    <mergeCell ref="G16:G18"/>
    <mergeCell ref="H16:H18"/>
    <mergeCell ref="I16:I18"/>
    <mergeCell ref="J16:J18"/>
    <mergeCell ref="K16:K18"/>
    <mergeCell ref="E16:E18"/>
    <mergeCell ref="F16:F18"/>
    <mergeCell ref="K10:K14"/>
    <mergeCell ref="J10:J14"/>
    <mergeCell ref="D10:D14"/>
    <mergeCell ref="C10:C14"/>
    <mergeCell ref="F5:F9"/>
    <mergeCell ref="G5:G9"/>
    <mergeCell ref="H5:H9"/>
    <mergeCell ref="I5:I9"/>
    <mergeCell ref="J5:J9"/>
    <mergeCell ref="A5:A9"/>
    <mergeCell ref="B5:B9"/>
    <mergeCell ref="C5:C9"/>
    <mergeCell ref="D5:D9"/>
    <mergeCell ref="E5:E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A6DAD-BB9D-4788-9364-D6D38C067322}">
  <dimension ref="A1:P28"/>
  <sheetViews>
    <sheetView workbookViewId="0">
      <selection activeCell="A16" sqref="A16:XFD16"/>
    </sheetView>
  </sheetViews>
  <sheetFormatPr baseColWidth="10" defaultColWidth="11.42578125" defaultRowHeight="15"/>
  <cols>
    <col min="1" max="1" width="17.85546875" bestFit="1" customWidth="1"/>
    <col min="3" max="3" width="38.85546875" bestFit="1" customWidth="1"/>
    <col min="13" max="13" width="14.85546875" bestFit="1" customWidth="1"/>
  </cols>
  <sheetData>
    <row r="1" spans="1:16" ht="18.75">
      <c r="A1" s="462" t="s">
        <v>1429</v>
      </c>
      <c r="B1" s="462"/>
      <c r="C1" s="462"/>
      <c r="D1" s="462"/>
      <c r="E1" s="462"/>
      <c r="F1" s="462"/>
      <c r="G1" s="462"/>
      <c r="H1" s="462"/>
      <c r="I1" s="462"/>
      <c r="J1" s="462"/>
      <c r="K1" s="462"/>
      <c r="L1" s="462"/>
      <c r="M1" s="462"/>
      <c r="N1" s="462"/>
      <c r="O1" s="462"/>
      <c r="P1" s="462"/>
    </row>
    <row r="2" spans="1:16">
      <c r="A2" s="463" t="s">
        <v>8</v>
      </c>
      <c r="B2" s="463" t="s">
        <v>9</v>
      </c>
      <c r="C2" s="463" t="s">
        <v>10</v>
      </c>
      <c r="D2" s="465" t="s">
        <v>13</v>
      </c>
      <c r="E2" s="466" t="s">
        <v>3</v>
      </c>
      <c r="F2" s="468" t="s">
        <v>14</v>
      </c>
      <c r="G2" s="469" t="s">
        <v>18</v>
      </c>
      <c r="H2" s="470" t="s">
        <v>25</v>
      </c>
      <c r="I2" s="470" t="s">
        <v>1430</v>
      </c>
      <c r="J2" s="471" t="s">
        <v>1431</v>
      </c>
      <c r="K2" s="471" t="s">
        <v>1432</v>
      </c>
      <c r="L2" s="472" t="s">
        <v>24</v>
      </c>
      <c r="M2" s="45" t="s">
        <v>1433</v>
      </c>
      <c r="N2" s="460" t="s">
        <v>1434</v>
      </c>
      <c r="O2" s="460" t="s">
        <v>1435</v>
      </c>
      <c r="P2" s="460" t="s">
        <v>1436</v>
      </c>
    </row>
    <row r="3" spans="1:16">
      <c r="A3" s="464"/>
      <c r="B3" s="464"/>
      <c r="C3" s="464"/>
      <c r="D3" s="465"/>
      <c r="E3" s="467"/>
      <c r="F3" s="468"/>
      <c r="G3" s="469"/>
      <c r="H3" s="470"/>
      <c r="I3" s="470"/>
      <c r="J3" s="464"/>
      <c r="K3" s="464"/>
      <c r="L3" s="473"/>
      <c r="M3" s="45"/>
      <c r="N3" s="461"/>
      <c r="O3" s="461"/>
      <c r="P3" s="461"/>
    </row>
    <row r="4" spans="1:16">
      <c r="A4" s="46" t="s">
        <v>1437</v>
      </c>
      <c r="B4" s="46" t="s">
        <v>162</v>
      </c>
      <c r="C4" s="46" t="s">
        <v>163</v>
      </c>
      <c r="D4" s="47">
        <v>40204082</v>
      </c>
      <c r="E4" s="48" t="s">
        <v>1438</v>
      </c>
      <c r="F4" s="49">
        <v>28679</v>
      </c>
      <c r="G4" s="47">
        <v>2</v>
      </c>
      <c r="H4" s="50">
        <v>45306</v>
      </c>
      <c r="I4" s="50"/>
      <c r="J4" s="51">
        <v>1600</v>
      </c>
      <c r="K4" s="47" t="s">
        <v>1439</v>
      </c>
      <c r="L4" s="47" t="s">
        <v>1440</v>
      </c>
      <c r="M4" s="52" t="s">
        <v>1441</v>
      </c>
      <c r="N4" s="52" t="s">
        <v>1442</v>
      </c>
      <c r="O4" s="53" t="s">
        <v>1443</v>
      </c>
      <c r="P4" s="53" t="s">
        <v>1444</v>
      </c>
    </row>
    <row r="5" spans="1:16">
      <c r="A5" s="46" t="s">
        <v>398</v>
      </c>
      <c r="B5" s="46" t="s">
        <v>399</v>
      </c>
      <c r="C5" s="46" t="s">
        <v>464</v>
      </c>
      <c r="D5" s="47">
        <v>45983856</v>
      </c>
      <c r="E5" s="48" t="s">
        <v>1445</v>
      </c>
      <c r="F5" s="49">
        <v>32675</v>
      </c>
      <c r="G5" s="47"/>
      <c r="H5" s="50">
        <v>45301</v>
      </c>
      <c r="I5" s="50"/>
      <c r="J5" s="51">
        <v>2000</v>
      </c>
      <c r="K5" s="47" t="s">
        <v>1439</v>
      </c>
      <c r="L5" s="47" t="s">
        <v>1440</v>
      </c>
      <c r="M5" s="52" t="s">
        <v>1446</v>
      </c>
      <c r="N5" s="52" t="s">
        <v>1442</v>
      </c>
      <c r="O5" s="53" t="s">
        <v>1447</v>
      </c>
      <c r="P5" s="53" t="s">
        <v>1448</v>
      </c>
    </row>
    <row r="6" spans="1:16">
      <c r="A6" s="46" t="s">
        <v>980</v>
      </c>
      <c r="B6" s="46" t="s">
        <v>981</v>
      </c>
      <c r="C6" s="46" t="s">
        <v>982</v>
      </c>
      <c r="D6" s="55" t="s">
        <v>983</v>
      </c>
      <c r="E6" s="48" t="s">
        <v>1449</v>
      </c>
      <c r="F6" s="49">
        <v>27247</v>
      </c>
      <c r="G6" s="47">
        <v>2</v>
      </c>
      <c r="H6" s="50">
        <v>45292</v>
      </c>
      <c r="I6" s="46"/>
      <c r="J6" s="56" t="s">
        <v>1450</v>
      </c>
      <c r="K6" s="47" t="s">
        <v>1439</v>
      </c>
      <c r="L6" s="47" t="s">
        <v>1451</v>
      </c>
      <c r="M6" s="52" t="s">
        <v>1452</v>
      </c>
      <c r="N6" s="52" t="s">
        <v>1442</v>
      </c>
      <c r="O6" s="53" t="s">
        <v>1453</v>
      </c>
      <c r="P6" s="53" t="s">
        <v>1454</v>
      </c>
    </row>
    <row r="7" spans="1:16">
      <c r="A7" s="46" t="s">
        <v>1455</v>
      </c>
      <c r="B7" s="46" t="s">
        <v>685</v>
      </c>
      <c r="C7" s="46" t="s">
        <v>686</v>
      </c>
      <c r="D7" s="47">
        <v>77055810</v>
      </c>
      <c r="E7" s="48" t="s">
        <v>1456</v>
      </c>
      <c r="F7" s="49">
        <v>36297</v>
      </c>
      <c r="G7" s="47"/>
      <c r="H7" s="50">
        <v>45306</v>
      </c>
      <c r="I7" s="50"/>
      <c r="J7" s="51">
        <v>1900</v>
      </c>
      <c r="K7" s="47" t="s">
        <v>1439</v>
      </c>
      <c r="L7" s="47" t="s">
        <v>1451</v>
      </c>
      <c r="M7" s="52" t="s">
        <v>1457</v>
      </c>
      <c r="N7" s="52" t="s">
        <v>1442</v>
      </c>
      <c r="O7" s="53" t="s">
        <v>1458</v>
      </c>
      <c r="P7" s="53" t="s">
        <v>1459</v>
      </c>
    </row>
    <row r="8" spans="1:16">
      <c r="A8" s="46" t="s">
        <v>628</v>
      </c>
      <c r="B8" s="46" t="s">
        <v>629</v>
      </c>
      <c r="C8" s="46" t="s">
        <v>630</v>
      </c>
      <c r="D8" s="47">
        <v>25549229</v>
      </c>
      <c r="E8" s="48" t="s">
        <v>1460</v>
      </c>
      <c r="F8" s="49">
        <v>23042</v>
      </c>
      <c r="G8" s="47"/>
      <c r="H8" s="50">
        <v>45306</v>
      </c>
      <c r="I8" s="50"/>
      <c r="J8" s="51" t="s">
        <v>1450</v>
      </c>
      <c r="K8" s="47" t="s">
        <v>1439</v>
      </c>
      <c r="L8" s="47" t="s">
        <v>69</v>
      </c>
      <c r="M8" s="52" t="s">
        <v>218</v>
      </c>
      <c r="N8" s="52" t="s">
        <v>1461</v>
      </c>
      <c r="O8" s="53" t="s">
        <v>1462</v>
      </c>
      <c r="P8" s="53" t="s">
        <v>1463</v>
      </c>
    </row>
    <row r="9" spans="1:16">
      <c r="A9" s="46" t="s">
        <v>988</v>
      </c>
      <c r="B9" s="46" t="s">
        <v>989</v>
      </c>
      <c r="C9" s="46" t="s">
        <v>990</v>
      </c>
      <c r="D9" s="47">
        <v>40772478</v>
      </c>
      <c r="E9" s="48" t="s">
        <v>1464</v>
      </c>
      <c r="F9" s="49">
        <v>29544</v>
      </c>
      <c r="G9" s="47"/>
      <c r="H9" s="50">
        <v>45315</v>
      </c>
      <c r="I9" s="50"/>
      <c r="J9" s="51">
        <v>2800</v>
      </c>
      <c r="K9" s="47" t="s">
        <v>1439</v>
      </c>
      <c r="L9" s="47" t="s">
        <v>1451</v>
      </c>
      <c r="M9" s="52" t="s">
        <v>1465</v>
      </c>
      <c r="N9" s="52" t="s">
        <v>1442</v>
      </c>
      <c r="O9" s="53" t="s">
        <v>1466</v>
      </c>
      <c r="P9" s="53" t="s">
        <v>1467</v>
      </c>
    </row>
    <row r="10" spans="1:16">
      <c r="A10" s="57" t="s">
        <v>1468</v>
      </c>
      <c r="B10" s="57" t="s">
        <v>1469</v>
      </c>
      <c r="C10" s="57" t="s">
        <v>197</v>
      </c>
      <c r="D10" s="58"/>
      <c r="E10" s="57"/>
      <c r="F10" s="59"/>
      <c r="G10" s="58"/>
      <c r="H10" s="60"/>
      <c r="I10" s="60">
        <v>45293</v>
      </c>
      <c r="J10" s="61" t="s">
        <v>1470</v>
      </c>
      <c r="K10" s="58" t="s">
        <v>1439</v>
      </c>
      <c r="L10" s="58"/>
      <c r="M10" s="62"/>
      <c r="N10" s="62"/>
      <c r="O10" s="63"/>
      <c r="P10" s="63"/>
    </row>
    <row r="11" spans="1:16">
      <c r="A11" s="57" t="s">
        <v>1471</v>
      </c>
      <c r="B11" s="57" t="s">
        <v>1472</v>
      </c>
      <c r="C11" s="57" t="s">
        <v>408</v>
      </c>
      <c r="D11" s="58"/>
      <c r="E11" s="57"/>
      <c r="F11" s="59"/>
      <c r="G11" s="58"/>
      <c r="H11" s="60"/>
      <c r="I11" s="60">
        <v>45293</v>
      </c>
      <c r="J11" s="65">
        <v>1400</v>
      </c>
      <c r="K11" s="58" t="s">
        <v>1439</v>
      </c>
      <c r="L11" s="58"/>
      <c r="M11" s="62"/>
      <c r="N11" s="62"/>
      <c r="O11" s="63"/>
      <c r="P11" s="63"/>
    </row>
    <row r="12" spans="1:16">
      <c r="A12" s="57" t="s">
        <v>1473</v>
      </c>
      <c r="B12" s="57" t="s">
        <v>376</v>
      </c>
      <c r="C12" s="57" t="s">
        <v>1474</v>
      </c>
      <c r="D12" s="58"/>
      <c r="E12" s="57"/>
      <c r="F12" s="59"/>
      <c r="G12" s="58"/>
      <c r="H12" s="60"/>
      <c r="I12" s="60">
        <v>45293</v>
      </c>
      <c r="J12" s="65">
        <v>2500</v>
      </c>
      <c r="K12" s="58" t="s">
        <v>1439</v>
      </c>
      <c r="L12" s="58"/>
      <c r="M12" s="62"/>
      <c r="N12" s="62"/>
      <c r="O12" s="63"/>
      <c r="P12" s="63"/>
    </row>
    <row r="13" spans="1:16">
      <c r="A13" s="57" t="s">
        <v>1475</v>
      </c>
      <c r="B13" s="57" t="s">
        <v>1476</v>
      </c>
      <c r="C13" s="57" t="s">
        <v>538</v>
      </c>
      <c r="D13" s="58"/>
      <c r="E13" s="57"/>
      <c r="F13" s="59"/>
      <c r="G13" s="58"/>
      <c r="H13" s="60"/>
      <c r="I13" s="60">
        <v>45293</v>
      </c>
      <c r="J13" s="65">
        <v>2500</v>
      </c>
      <c r="K13" s="58" t="s">
        <v>1439</v>
      </c>
      <c r="L13" s="58"/>
      <c r="M13" s="62"/>
      <c r="N13" s="62"/>
      <c r="O13" s="63"/>
      <c r="P13" s="63"/>
    </row>
    <row r="14" spans="1:16">
      <c r="A14" s="57" t="s">
        <v>1477</v>
      </c>
      <c r="B14" s="57" t="s">
        <v>1478</v>
      </c>
      <c r="C14" s="57" t="s">
        <v>1479</v>
      </c>
      <c r="D14" s="58"/>
      <c r="E14" s="57"/>
      <c r="F14" s="59"/>
      <c r="G14" s="58"/>
      <c r="H14" s="60"/>
      <c r="I14" s="60">
        <v>45293</v>
      </c>
      <c r="J14" s="65">
        <v>1700</v>
      </c>
      <c r="K14" s="58" t="s">
        <v>1439</v>
      </c>
      <c r="L14" s="58"/>
      <c r="M14" s="62"/>
      <c r="N14" s="62"/>
      <c r="O14" s="63"/>
      <c r="P14" s="63"/>
    </row>
    <row r="15" spans="1:16">
      <c r="A15" s="57" t="s">
        <v>1480</v>
      </c>
      <c r="B15" s="57" t="s">
        <v>1481</v>
      </c>
      <c r="C15" s="57" t="s">
        <v>197</v>
      </c>
      <c r="D15" s="58"/>
      <c r="E15" s="57"/>
      <c r="F15" s="59"/>
      <c r="G15" s="58"/>
      <c r="H15" s="60"/>
      <c r="I15" s="60">
        <v>45293</v>
      </c>
      <c r="J15" s="65">
        <v>2500</v>
      </c>
      <c r="K15" s="58" t="s">
        <v>1439</v>
      </c>
      <c r="L15" s="58"/>
      <c r="M15" s="62"/>
      <c r="N15" s="62"/>
      <c r="O15" s="63"/>
      <c r="P15" s="63"/>
    </row>
    <row r="16" spans="1:16">
      <c r="A16" s="57" t="s">
        <v>1482</v>
      </c>
      <c r="B16" s="57" t="s">
        <v>1483</v>
      </c>
      <c r="C16" s="57" t="s">
        <v>464</v>
      </c>
      <c r="D16" s="58"/>
      <c r="E16" s="57"/>
      <c r="F16" s="59"/>
      <c r="G16" s="58"/>
      <c r="H16" s="60"/>
      <c r="I16" s="60">
        <v>45293</v>
      </c>
      <c r="J16" s="65">
        <v>2400</v>
      </c>
      <c r="K16" s="58" t="s">
        <v>1439</v>
      </c>
      <c r="L16" s="58"/>
      <c r="M16" s="62"/>
      <c r="N16" s="62"/>
      <c r="O16" s="63"/>
      <c r="P16" s="63"/>
    </row>
    <row r="17" spans="1:16">
      <c r="A17" s="66" t="s">
        <v>902</v>
      </c>
      <c r="B17" s="66" t="s">
        <v>903</v>
      </c>
      <c r="C17" s="66" t="s">
        <v>904</v>
      </c>
      <c r="D17" s="66" t="s">
        <v>1484</v>
      </c>
      <c r="E17" s="67"/>
      <c r="F17" s="68"/>
      <c r="G17" t="s">
        <v>218</v>
      </c>
      <c r="H17" t="s">
        <v>218</v>
      </c>
      <c r="I17" t="s">
        <v>218</v>
      </c>
      <c r="J17" t="s">
        <v>218</v>
      </c>
      <c r="K17" s="69" t="s">
        <v>218</v>
      </c>
      <c r="L17" s="69" t="s">
        <v>218</v>
      </c>
      <c r="M17" s="69" t="s">
        <v>218</v>
      </c>
      <c r="N17" s="70" t="s">
        <v>1442</v>
      </c>
      <c r="O17" s="71" t="s">
        <v>1485</v>
      </c>
      <c r="P17" s="71" t="s">
        <v>1486</v>
      </c>
    </row>
    <row r="18" spans="1:16">
      <c r="A18" s="72"/>
      <c r="B18" s="72"/>
      <c r="C18" s="72"/>
      <c r="D18" s="72"/>
      <c r="E18" s="72"/>
      <c r="F18" s="73"/>
      <c r="K18" s="74"/>
      <c r="L18" s="74"/>
      <c r="M18" s="74"/>
      <c r="N18" s="75"/>
      <c r="O18" s="76"/>
      <c r="P18" s="76"/>
    </row>
    <row r="19" spans="1:16">
      <c r="A19" s="474" t="s">
        <v>1487</v>
      </c>
      <c r="B19" s="474"/>
      <c r="C19" s="474"/>
      <c r="E19" s="474" t="s">
        <v>1488</v>
      </c>
      <c r="F19" s="474"/>
      <c r="G19" s="474"/>
      <c r="H19" s="474"/>
    </row>
    <row r="20" spans="1:16">
      <c r="A20" s="77" t="s">
        <v>1489</v>
      </c>
      <c r="B20" s="77" t="s">
        <v>1490</v>
      </c>
      <c r="C20" s="77" t="s">
        <v>1491</v>
      </c>
      <c r="E20" s="77" t="s">
        <v>1492</v>
      </c>
      <c r="F20" s="77" t="s">
        <v>1493</v>
      </c>
      <c r="G20" s="442" t="s">
        <v>1494</v>
      </c>
      <c r="H20" s="444"/>
    </row>
    <row r="21" spans="1:16">
      <c r="A21" s="78" t="s">
        <v>1495</v>
      </c>
      <c r="B21" s="79">
        <v>45300</v>
      </c>
      <c r="C21" s="79" t="s">
        <v>1496</v>
      </c>
      <c r="E21" s="78"/>
      <c r="F21" s="80"/>
      <c r="G21" s="439"/>
      <c r="H21" s="441"/>
    </row>
    <row r="22" spans="1:16">
      <c r="A22" s="78" t="s">
        <v>1497</v>
      </c>
      <c r="B22" s="79">
        <v>45307</v>
      </c>
      <c r="C22" s="78" t="s">
        <v>1498</v>
      </c>
      <c r="E22" s="78"/>
      <c r="F22" s="80"/>
      <c r="G22" s="439"/>
      <c r="H22" s="441"/>
    </row>
    <row r="23" spans="1:16">
      <c r="A23" s="78" t="s">
        <v>1499</v>
      </c>
      <c r="B23" s="79">
        <v>45316</v>
      </c>
      <c r="C23" s="78" t="s">
        <v>1500</v>
      </c>
      <c r="E23" s="78"/>
      <c r="F23" s="80"/>
      <c r="G23" s="439"/>
      <c r="H23" s="441"/>
    </row>
    <row r="24" spans="1:16">
      <c r="E24" s="78"/>
      <c r="F24" s="80"/>
      <c r="G24" s="439"/>
      <c r="H24" s="441"/>
    </row>
    <row r="25" spans="1:16">
      <c r="A25" s="474" t="s">
        <v>1501</v>
      </c>
      <c r="B25" s="474"/>
      <c r="C25" s="474"/>
    </row>
    <row r="26" spans="1:16">
      <c r="A26" s="77" t="s">
        <v>1492</v>
      </c>
      <c r="B26" s="77" t="s">
        <v>1493</v>
      </c>
      <c r="C26" s="77" t="s">
        <v>1494</v>
      </c>
    </row>
    <row r="27" spans="1:16">
      <c r="A27" s="67" t="s">
        <v>1502</v>
      </c>
      <c r="B27" s="81">
        <v>500</v>
      </c>
      <c r="C27" s="78" t="s">
        <v>1503</v>
      </c>
    </row>
    <row r="28" spans="1:16" ht="24">
      <c r="A28" s="82" t="s">
        <v>1504</v>
      </c>
      <c r="B28" s="83">
        <f>30*9</f>
        <v>270</v>
      </c>
      <c r="C28" s="84" t="s">
        <v>1505</v>
      </c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</row>
  </sheetData>
  <mergeCells count="24">
    <mergeCell ref="G24:H24"/>
    <mergeCell ref="A25:C25"/>
    <mergeCell ref="A19:C19"/>
    <mergeCell ref="E19:H19"/>
    <mergeCell ref="G20:H20"/>
    <mergeCell ref="G21:H21"/>
    <mergeCell ref="G22:H22"/>
    <mergeCell ref="G23:H23"/>
    <mergeCell ref="P2:P3"/>
    <mergeCell ref="A1:P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N2:N3"/>
    <mergeCell ref="O2:O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EFB14-C566-41DF-A4D0-F210EB59E987}">
  <dimension ref="A1:P37"/>
  <sheetViews>
    <sheetView zoomScale="85" zoomScaleNormal="85" workbookViewId="0">
      <selection activeCell="A22" sqref="A22:XFD22"/>
    </sheetView>
  </sheetViews>
  <sheetFormatPr baseColWidth="10" defaultColWidth="11.42578125" defaultRowHeight="15"/>
  <cols>
    <col min="1" max="1" width="16.42578125" bestFit="1" customWidth="1"/>
    <col min="2" max="2" width="13.5703125" bestFit="1" customWidth="1"/>
    <col min="3" max="3" width="44.5703125" bestFit="1" customWidth="1"/>
    <col min="4" max="4" width="20.140625" bestFit="1" customWidth="1"/>
    <col min="5" max="5" width="51.42578125" bestFit="1" customWidth="1"/>
    <col min="9" max="9" width="13.42578125" customWidth="1"/>
    <col min="15" max="15" width="14.7109375" bestFit="1" customWidth="1"/>
    <col min="16" max="16" width="20" bestFit="1" customWidth="1"/>
  </cols>
  <sheetData>
    <row r="1" spans="1:16" ht="18.75">
      <c r="A1" s="462" t="s">
        <v>1429</v>
      </c>
      <c r="B1" s="462"/>
      <c r="C1" s="462"/>
      <c r="D1" s="462"/>
      <c r="E1" s="462"/>
      <c r="F1" s="462"/>
      <c r="G1" s="462"/>
      <c r="H1" s="462"/>
      <c r="I1" s="462"/>
      <c r="J1" s="462"/>
      <c r="K1" s="462"/>
      <c r="L1" s="462"/>
      <c r="M1" s="462"/>
      <c r="N1" s="462"/>
      <c r="O1" s="462"/>
      <c r="P1" s="462"/>
    </row>
    <row r="2" spans="1:16">
      <c r="A2" s="463" t="s">
        <v>8</v>
      </c>
      <c r="B2" s="463" t="s">
        <v>9</v>
      </c>
      <c r="C2" s="463" t="s">
        <v>10</v>
      </c>
      <c r="D2" s="465" t="s">
        <v>13</v>
      </c>
      <c r="E2" s="466" t="s">
        <v>3</v>
      </c>
      <c r="F2" s="468" t="s">
        <v>14</v>
      </c>
      <c r="G2" s="469" t="s">
        <v>18</v>
      </c>
      <c r="H2" s="470" t="s">
        <v>25</v>
      </c>
      <c r="I2" s="470" t="s">
        <v>1430</v>
      </c>
      <c r="J2" s="471" t="s">
        <v>1431</v>
      </c>
      <c r="K2" s="471" t="s">
        <v>1432</v>
      </c>
      <c r="L2" s="472" t="s">
        <v>24</v>
      </c>
      <c r="M2" s="45" t="s">
        <v>1433</v>
      </c>
      <c r="N2" s="460" t="s">
        <v>1434</v>
      </c>
      <c r="O2" s="460" t="s">
        <v>1435</v>
      </c>
      <c r="P2" s="460" t="s">
        <v>1436</v>
      </c>
    </row>
    <row r="3" spans="1:16">
      <c r="A3" s="464"/>
      <c r="B3" s="464"/>
      <c r="C3" s="464"/>
      <c r="D3" s="465"/>
      <c r="E3" s="467"/>
      <c r="F3" s="468"/>
      <c r="G3" s="469"/>
      <c r="H3" s="470"/>
      <c r="I3" s="470"/>
      <c r="J3" s="464"/>
      <c r="K3" s="464"/>
      <c r="L3" s="473"/>
      <c r="M3" s="45"/>
      <c r="N3" s="461"/>
      <c r="O3" s="461"/>
      <c r="P3" s="461"/>
    </row>
    <row r="4" spans="1:16">
      <c r="A4" s="46" t="s">
        <v>753</v>
      </c>
      <c r="B4" s="46" t="s">
        <v>754</v>
      </c>
      <c r="C4" s="46" t="s">
        <v>377</v>
      </c>
      <c r="D4" s="47">
        <v>71393623</v>
      </c>
      <c r="E4" s="46" t="s">
        <v>1506</v>
      </c>
      <c r="F4" s="49">
        <v>35150</v>
      </c>
      <c r="G4" s="47">
        <v>1</v>
      </c>
      <c r="H4" s="50">
        <v>45327</v>
      </c>
      <c r="I4" s="50"/>
      <c r="J4" s="51">
        <v>2500</v>
      </c>
      <c r="K4" s="47" t="s">
        <v>1439</v>
      </c>
      <c r="L4" s="47" t="s">
        <v>1440</v>
      </c>
      <c r="M4" s="52" t="s">
        <v>1507</v>
      </c>
      <c r="N4" s="52" t="s">
        <v>1442</v>
      </c>
      <c r="O4" s="53" t="s">
        <v>1508</v>
      </c>
      <c r="P4" s="53" t="s">
        <v>1509</v>
      </c>
    </row>
    <row r="5" spans="1:16">
      <c r="A5" s="46" t="s">
        <v>1510</v>
      </c>
      <c r="B5" s="46" t="s">
        <v>351</v>
      </c>
      <c r="C5" s="46" t="s">
        <v>352</v>
      </c>
      <c r="D5" s="47">
        <v>45989086</v>
      </c>
      <c r="E5" s="54" t="s">
        <v>1511</v>
      </c>
      <c r="F5" s="49">
        <v>32479</v>
      </c>
      <c r="G5" s="47"/>
      <c r="H5" s="50">
        <v>45323</v>
      </c>
      <c r="I5" s="50"/>
      <c r="J5" s="51">
        <v>1200</v>
      </c>
      <c r="K5" s="47" t="s">
        <v>1439</v>
      </c>
      <c r="L5" s="47" t="s">
        <v>69</v>
      </c>
      <c r="M5" s="52"/>
      <c r="N5" s="52" t="s">
        <v>1442</v>
      </c>
      <c r="O5" s="53" t="s">
        <v>1512</v>
      </c>
      <c r="P5" s="53" t="s">
        <v>1513</v>
      </c>
    </row>
    <row r="6" spans="1:16" hidden="1">
      <c r="A6" s="46" t="s">
        <v>1514</v>
      </c>
      <c r="B6" s="46" t="s">
        <v>1515</v>
      </c>
      <c r="C6" s="46" t="s">
        <v>1479</v>
      </c>
      <c r="D6" s="47">
        <v>48264967</v>
      </c>
      <c r="E6" s="46" t="s">
        <v>1516</v>
      </c>
      <c r="F6" s="49">
        <v>34266</v>
      </c>
      <c r="G6" s="47"/>
      <c r="H6" s="50">
        <v>45323</v>
      </c>
      <c r="I6" s="46"/>
      <c r="J6" s="51">
        <v>1025</v>
      </c>
      <c r="K6" s="47" t="s">
        <v>1439</v>
      </c>
      <c r="L6" s="47" t="s">
        <v>69</v>
      </c>
      <c r="M6" s="52"/>
      <c r="N6" s="52" t="s">
        <v>1442</v>
      </c>
      <c r="O6" s="53" t="s">
        <v>1517</v>
      </c>
      <c r="P6" s="53" t="s">
        <v>1518</v>
      </c>
    </row>
    <row r="7" spans="1:16" hidden="1">
      <c r="A7" s="46" t="s">
        <v>1519</v>
      </c>
      <c r="B7" s="46" t="s">
        <v>1520</v>
      </c>
      <c r="C7" s="46" t="s">
        <v>1521</v>
      </c>
      <c r="D7" s="47">
        <v>72145631</v>
      </c>
      <c r="E7" s="46" t="s">
        <v>1522</v>
      </c>
      <c r="F7" s="49">
        <v>36250</v>
      </c>
      <c r="G7" s="47"/>
      <c r="H7" s="50">
        <v>45323</v>
      </c>
      <c r="I7" s="50"/>
      <c r="J7" s="51">
        <v>1025</v>
      </c>
      <c r="K7" s="47" t="s">
        <v>1439</v>
      </c>
      <c r="L7" s="47" t="s">
        <v>1451</v>
      </c>
      <c r="M7" s="52" t="s">
        <v>1523</v>
      </c>
      <c r="N7" s="52" t="s">
        <v>1442</v>
      </c>
      <c r="O7" s="53" t="s">
        <v>1524</v>
      </c>
      <c r="P7" s="53" t="s">
        <v>1525</v>
      </c>
    </row>
    <row r="8" spans="1:16" hidden="1">
      <c r="A8" s="46" t="s">
        <v>1526</v>
      </c>
      <c r="B8" s="46" t="s">
        <v>1527</v>
      </c>
      <c r="C8" s="46" t="s">
        <v>1479</v>
      </c>
      <c r="D8" s="47">
        <v>43889495</v>
      </c>
      <c r="E8" s="46" t="s">
        <v>1528</v>
      </c>
      <c r="F8" s="49">
        <v>31670</v>
      </c>
      <c r="G8" s="47"/>
      <c r="H8" s="50">
        <v>45325</v>
      </c>
      <c r="I8" s="50"/>
      <c r="J8" s="51">
        <v>1025</v>
      </c>
      <c r="K8" s="47" t="s">
        <v>1439</v>
      </c>
      <c r="L8" s="47" t="s">
        <v>69</v>
      </c>
      <c r="M8" s="52"/>
      <c r="N8" s="52" t="s">
        <v>1529</v>
      </c>
      <c r="O8" s="86">
        <v>2003107242606</v>
      </c>
      <c r="P8" s="86">
        <v>3.2000131072425997E+17</v>
      </c>
    </row>
    <row r="9" spans="1:16" hidden="1">
      <c r="A9" s="46" t="s">
        <v>1530</v>
      </c>
      <c r="B9" s="46" t="s">
        <v>1531</v>
      </c>
      <c r="C9" s="46" t="s">
        <v>1479</v>
      </c>
      <c r="D9" s="47">
        <v>72875362</v>
      </c>
      <c r="E9" s="46" t="s">
        <v>1532</v>
      </c>
      <c r="F9" s="49">
        <v>34886</v>
      </c>
      <c r="G9" s="47">
        <v>2</v>
      </c>
      <c r="H9" s="50">
        <v>45323</v>
      </c>
      <c r="I9" s="50"/>
      <c r="J9" s="51">
        <v>1025</v>
      </c>
      <c r="K9" s="47" t="s">
        <v>1439</v>
      </c>
      <c r="L9" s="47" t="s">
        <v>69</v>
      </c>
      <c r="M9" s="52"/>
      <c r="N9" s="52" t="s">
        <v>1442</v>
      </c>
      <c r="O9" s="53" t="s">
        <v>1533</v>
      </c>
      <c r="P9" s="53" t="s">
        <v>1534</v>
      </c>
    </row>
    <row r="10" spans="1:16" hidden="1">
      <c r="A10" s="46" t="s">
        <v>1535</v>
      </c>
      <c r="B10" s="46" t="s">
        <v>1536</v>
      </c>
      <c r="C10" s="46" t="s">
        <v>1479</v>
      </c>
      <c r="D10" s="47">
        <v>72113419</v>
      </c>
      <c r="E10" s="46" t="s">
        <v>1537</v>
      </c>
      <c r="F10" s="49">
        <v>35384</v>
      </c>
      <c r="G10" s="47"/>
      <c r="H10" s="50">
        <v>45323</v>
      </c>
      <c r="I10" s="50"/>
      <c r="J10" s="51">
        <v>1025</v>
      </c>
      <c r="K10" s="47" t="s">
        <v>1439</v>
      </c>
      <c r="L10" s="47" t="s">
        <v>1451</v>
      </c>
      <c r="M10" s="52" t="s">
        <v>1538</v>
      </c>
      <c r="N10" s="52" t="s">
        <v>1442</v>
      </c>
      <c r="O10" s="53" t="s">
        <v>1539</v>
      </c>
      <c r="P10" s="53" t="s">
        <v>1540</v>
      </c>
    </row>
    <row r="11" spans="1:16" hidden="1">
      <c r="A11" s="46" t="s">
        <v>1541</v>
      </c>
      <c r="B11" s="46" t="s">
        <v>1542</v>
      </c>
      <c r="C11" s="46" t="s">
        <v>1479</v>
      </c>
      <c r="D11" s="47">
        <v>42366445</v>
      </c>
      <c r="E11" s="46" t="s">
        <v>1543</v>
      </c>
      <c r="F11" s="49">
        <v>30803</v>
      </c>
      <c r="G11" s="47">
        <v>1</v>
      </c>
      <c r="H11" s="50">
        <v>45328</v>
      </c>
      <c r="I11" s="50"/>
      <c r="J11" s="51">
        <v>1025</v>
      </c>
      <c r="K11" s="47" t="s">
        <v>1439</v>
      </c>
      <c r="L11" s="47" t="s">
        <v>1440</v>
      </c>
      <c r="M11" s="52" t="s">
        <v>1544</v>
      </c>
      <c r="N11" s="52" t="s">
        <v>1442</v>
      </c>
      <c r="O11" s="53" t="s">
        <v>1545</v>
      </c>
      <c r="P11" s="53" t="s">
        <v>1546</v>
      </c>
    </row>
    <row r="12" spans="1:16" hidden="1">
      <c r="A12" s="46" t="s">
        <v>1547</v>
      </c>
      <c r="B12" s="46" t="s">
        <v>1548</v>
      </c>
      <c r="C12" s="46" t="s">
        <v>1479</v>
      </c>
      <c r="D12" s="47">
        <v>73228735</v>
      </c>
      <c r="E12" s="46" t="s">
        <v>1549</v>
      </c>
      <c r="F12" s="49">
        <v>35088</v>
      </c>
      <c r="G12" s="47"/>
      <c r="H12" s="50">
        <v>45329</v>
      </c>
      <c r="I12" s="50"/>
      <c r="J12" s="51">
        <v>1025</v>
      </c>
      <c r="K12" s="47" t="s">
        <v>1439</v>
      </c>
      <c r="L12" s="47" t="s">
        <v>1550</v>
      </c>
      <c r="M12" s="52" t="s">
        <v>1551</v>
      </c>
      <c r="N12" s="52" t="s">
        <v>1442</v>
      </c>
      <c r="O12" s="53" t="s">
        <v>1552</v>
      </c>
      <c r="P12" s="53" t="s">
        <v>1553</v>
      </c>
    </row>
    <row r="13" spans="1:16">
      <c r="A13" s="46" t="s">
        <v>589</v>
      </c>
      <c r="B13" s="46" t="s">
        <v>1554</v>
      </c>
      <c r="C13" s="46" t="s">
        <v>1555</v>
      </c>
      <c r="D13" s="47">
        <v>75001279</v>
      </c>
      <c r="E13" s="46" t="s">
        <v>1556</v>
      </c>
      <c r="F13" s="49">
        <v>36448</v>
      </c>
      <c r="G13" s="47"/>
      <c r="H13" s="50">
        <v>45334</v>
      </c>
      <c r="I13" s="50"/>
      <c r="J13" s="51">
        <v>1500</v>
      </c>
      <c r="K13" s="47" t="s">
        <v>1439</v>
      </c>
      <c r="L13" s="47" t="s">
        <v>1440</v>
      </c>
      <c r="M13" s="52" t="s">
        <v>1557</v>
      </c>
      <c r="N13" s="52" t="s">
        <v>1442</v>
      </c>
      <c r="O13" s="53" t="s">
        <v>1558</v>
      </c>
      <c r="P13" s="53" t="s">
        <v>1559</v>
      </c>
    </row>
    <row r="14" spans="1:16">
      <c r="A14" s="57" t="s">
        <v>1560</v>
      </c>
      <c r="B14" s="57" t="s">
        <v>1561</v>
      </c>
      <c r="C14" s="57" t="s">
        <v>1562</v>
      </c>
      <c r="D14" s="58"/>
      <c r="E14" s="57"/>
      <c r="F14" s="59"/>
      <c r="G14" s="58"/>
      <c r="H14" s="60"/>
      <c r="I14" s="60">
        <v>45323</v>
      </c>
      <c r="J14" s="65">
        <v>1800</v>
      </c>
      <c r="K14" s="58" t="s">
        <v>1439</v>
      </c>
      <c r="L14" s="58"/>
      <c r="M14" s="62"/>
      <c r="N14" s="62"/>
      <c r="O14" s="63"/>
      <c r="P14" s="63"/>
    </row>
    <row r="15" spans="1:16">
      <c r="A15" s="87" t="s">
        <v>962</v>
      </c>
      <c r="B15" s="87" t="s">
        <v>963</v>
      </c>
      <c r="C15" s="87" t="s">
        <v>163</v>
      </c>
      <c r="D15" s="88">
        <v>44949737</v>
      </c>
      <c r="E15" s="87" t="s">
        <v>1563</v>
      </c>
      <c r="F15" s="49">
        <v>32111</v>
      </c>
      <c r="G15" s="89">
        <v>2</v>
      </c>
      <c r="H15" s="50">
        <v>45341</v>
      </c>
      <c r="I15" s="50"/>
      <c r="J15" s="51">
        <v>1500</v>
      </c>
      <c r="K15" s="47" t="s">
        <v>1439</v>
      </c>
      <c r="L15" s="47" t="s">
        <v>1440</v>
      </c>
      <c r="M15" s="52" t="s">
        <v>1564</v>
      </c>
      <c r="N15" s="52" t="s">
        <v>1442</v>
      </c>
      <c r="O15" s="53" t="s">
        <v>1565</v>
      </c>
      <c r="P15" s="53" t="s">
        <v>1566</v>
      </c>
    </row>
    <row r="16" spans="1:16">
      <c r="A16" s="48" t="s">
        <v>437</v>
      </c>
      <c r="B16" s="48" t="s">
        <v>438</v>
      </c>
      <c r="C16" s="48" t="s">
        <v>163</v>
      </c>
      <c r="D16" s="47">
        <v>48285041</v>
      </c>
      <c r="E16" s="47" t="s">
        <v>1567</v>
      </c>
      <c r="F16" s="47" t="s">
        <v>1568</v>
      </c>
      <c r="G16" s="47"/>
      <c r="H16" s="50">
        <v>45341</v>
      </c>
      <c r="I16" s="50"/>
      <c r="J16" s="51">
        <v>1500</v>
      </c>
      <c r="K16" s="47" t="s">
        <v>1439</v>
      </c>
      <c r="L16" s="47" t="s">
        <v>69</v>
      </c>
      <c r="M16" s="52"/>
      <c r="N16" s="52" t="s">
        <v>1442</v>
      </c>
      <c r="O16" s="53" t="s">
        <v>1569</v>
      </c>
      <c r="P16" s="53" t="s">
        <v>1570</v>
      </c>
    </row>
    <row r="17" spans="1:16">
      <c r="A17" s="90" t="s">
        <v>1571</v>
      </c>
      <c r="B17" s="90" t="s">
        <v>1572</v>
      </c>
      <c r="C17" s="90" t="s">
        <v>514</v>
      </c>
      <c r="D17" s="58"/>
      <c r="E17" s="58"/>
      <c r="F17" s="58"/>
      <c r="G17" s="58"/>
      <c r="H17" s="60"/>
      <c r="I17" s="60">
        <v>45323</v>
      </c>
      <c r="J17" s="65">
        <v>2500</v>
      </c>
      <c r="K17" s="58" t="s">
        <v>1439</v>
      </c>
      <c r="L17" s="58"/>
      <c r="M17" s="62"/>
      <c r="N17" s="62"/>
      <c r="O17" s="63"/>
      <c r="P17" s="63"/>
    </row>
    <row r="18" spans="1:16">
      <c r="A18" s="90" t="s">
        <v>1573</v>
      </c>
      <c r="B18" s="90" t="s">
        <v>1574</v>
      </c>
      <c r="C18" s="90" t="s">
        <v>1575</v>
      </c>
      <c r="D18" s="58"/>
      <c r="E18" s="58"/>
      <c r="F18" s="58"/>
      <c r="G18" s="58"/>
      <c r="H18" s="60"/>
      <c r="I18" s="60">
        <v>45323</v>
      </c>
      <c r="J18" s="65">
        <v>1800</v>
      </c>
      <c r="K18" s="58" t="s">
        <v>1439</v>
      </c>
      <c r="L18" s="58"/>
      <c r="M18" s="62"/>
      <c r="N18" s="62"/>
      <c r="O18" s="63"/>
      <c r="P18" s="63"/>
    </row>
    <row r="19" spans="1:16">
      <c r="A19" s="90" t="s">
        <v>1576</v>
      </c>
      <c r="B19" s="90" t="s">
        <v>1577</v>
      </c>
      <c r="C19" s="90" t="s">
        <v>1578</v>
      </c>
      <c r="D19" s="58"/>
      <c r="E19" s="58"/>
      <c r="F19" s="58"/>
      <c r="G19" s="58"/>
      <c r="H19" s="60"/>
      <c r="I19" s="60">
        <v>45323</v>
      </c>
      <c r="J19" s="65">
        <v>1350</v>
      </c>
      <c r="K19" s="58" t="s">
        <v>1439</v>
      </c>
      <c r="L19" s="58"/>
      <c r="M19" s="62"/>
      <c r="N19" s="62"/>
      <c r="O19" s="63"/>
      <c r="P19" s="63"/>
    </row>
    <row r="20" spans="1:16">
      <c r="A20" s="90" t="s">
        <v>1579</v>
      </c>
      <c r="B20" s="90" t="s">
        <v>1580</v>
      </c>
      <c r="C20" s="90" t="s">
        <v>1578</v>
      </c>
      <c r="D20" s="58"/>
      <c r="E20" s="58"/>
      <c r="F20" s="58"/>
      <c r="G20" s="58"/>
      <c r="H20" s="60"/>
      <c r="I20" s="60">
        <v>45323</v>
      </c>
      <c r="J20" s="65">
        <v>1350</v>
      </c>
      <c r="K20" s="58" t="s">
        <v>1439</v>
      </c>
      <c r="L20" s="58"/>
      <c r="M20" s="62"/>
      <c r="N20" s="62"/>
      <c r="O20" s="63"/>
      <c r="P20" s="63"/>
    </row>
    <row r="21" spans="1:16">
      <c r="A21" s="91" t="s">
        <v>1581</v>
      </c>
      <c r="B21" s="67" t="s">
        <v>1469</v>
      </c>
      <c r="C21" s="67" t="s">
        <v>1061</v>
      </c>
      <c r="D21" s="67" t="s">
        <v>1484</v>
      </c>
      <c r="E21" s="67"/>
      <c r="F21" s="92"/>
      <c r="G21" s="93"/>
      <c r="H21" s="94"/>
      <c r="I21" s="94"/>
      <c r="J21" s="94"/>
      <c r="K21" s="94"/>
      <c r="L21" s="94"/>
      <c r="M21" s="94"/>
      <c r="N21" s="70" t="s">
        <v>1529</v>
      </c>
      <c r="O21" s="95">
        <v>3763406618325</v>
      </c>
      <c r="P21" s="95">
        <v>3.37601340661832E+17</v>
      </c>
    </row>
    <row r="22" spans="1:16">
      <c r="A22" s="96" t="s">
        <v>1582</v>
      </c>
      <c r="B22" s="96" t="s">
        <v>1583</v>
      </c>
      <c r="C22" s="96" t="s">
        <v>1584</v>
      </c>
      <c r="D22" s="93">
        <v>46232055</v>
      </c>
      <c r="E22" s="96" t="s">
        <v>1585</v>
      </c>
      <c r="F22" s="68">
        <v>32901</v>
      </c>
      <c r="G22" s="93">
        <v>1</v>
      </c>
      <c r="H22" s="94">
        <v>45341</v>
      </c>
      <c r="I22" s="94"/>
      <c r="J22" s="97" t="s">
        <v>1586</v>
      </c>
      <c r="K22" s="68" t="s">
        <v>1439</v>
      </c>
      <c r="L22" s="94"/>
      <c r="M22" s="94"/>
      <c r="N22" s="94"/>
      <c r="O22" s="94"/>
      <c r="P22" s="94"/>
    </row>
    <row r="23" spans="1:16">
      <c r="B23" s="96"/>
    </row>
    <row r="26" spans="1:16">
      <c r="A26" s="474" t="s">
        <v>1487</v>
      </c>
      <c r="B26" s="474"/>
      <c r="C26" s="474"/>
      <c r="E26" s="474" t="s">
        <v>1488</v>
      </c>
      <c r="F26" s="474"/>
      <c r="G26" s="474"/>
      <c r="H26" s="474"/>
    </row>
    <row r="27" spans="1:16">
      <c r="A27" s="77" t="s">
        <v>1489</v>
      </c>
      <c r="B27" s="77" t="s">
        <v>1490</v>
      </c>
      <c r="C27" s="77" t="s">
        <v>1491</v>
      </c>
      <c r="E27" s="77" t="s">
        <v>1492</v>
      </c>
      <c r="F27" s="77" t="s">
        <v>1493</v>
      </c>
      <c r="G27" s="442" t="s">
        <v>1494</v>
      </c>
      <c r="H27" s="444"/>
    </row>
    <row r="34" spans="1:3">
      <c r="A34" s="474" t="s">
        <v>1501</v>
      </c>
      <c r="B34" s="474"/>
      <c r="C34" s="474"/>
    </row>
    <row r="35" spans="1:3">
      <c r="A35" s="77" t="s">
        <v>1492</v>
      </c>
      <c r="B35" s="77" t="s">
        <v>1493</v>
      </c>
      <c r="C35" s="77" t="s">
        <v>1494</v>
      </c>
    </row>
    <row r="36" spans="1:3">
      <c r="A36" s="98" t="s">
        <v>1587</v>
      </c>
      <c r="B36" s="98">
        <f>77*6</f>
        <v>462</v>
      </c>
      <c r="C36" s="99" t="s">
        <v>1588</v>
      </c>
    </row>
    <row r="37" spans="1:3">
      <c r="A37" s="98" t="s">
        <v>1504</v>
      </c>
      <c r="B37" s="98">
        <v>60</v>
      </c>
      <c r="C37" s="100" t="s">
        <v>1589</v>
      </c>
    </row>
  </sheetData>
  <mergeCells count="20">
    <mergeCell ref="A26:C26"/>
    <mergeCell ref="E26:H26"/>
    <mergeCell ref="G27:H27"/>
    <mergeCell ref="A34:C34"/>
    <mergeCell ref="J2:J3"/>
    <mergeCell ref="A1:P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K2:K3"/>
    <mergeCell ref="L2:L3"/>
    <mergeCell ref="N2:N3"/>
    <mergeCell ref="O2:O3"/>
    <mergeCell ref="P2:P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519EE-6748-4012-A94A-C19849EB40F8}">
  <dimension ref="A1:P36"/>
  <sheetViews>
    <sheetView workbookViewId="0">
      <selection activeCell="A7" sqref="A7:XFD7"/>
    </sheetView>
  </sheetViews>
  <sheetFormatPr baseColWidth="10" defaultColWidth="11.42578125" defaultRowHeight="15"/>
  <cols>
    <col min="1" max="1" width="16.140625" bestFit="1" customWidth="1"/>
    <col min="2" max="2" width="12.7109375" bestFit="1" customWidth="1"/>
    <col min="3" max="3" width="22.5703125" customWidth="1"/>
    <col min="4" max="4" width="13" customWidth="1"/>
    <col min="13" max="13" width="14.85546875" bestFit="1" customWidth="1"/>
    <col min="15" max="15" width="18" bestFit="1" customWidth="1"/>
    <col min="16" max="16" width="24.140625" bestFit="1" customWidth="1"/>
  </cols>
  <sheetData>
    <row r="1" spans="1:16" ht="18.75">
      <c r="A1" s="462" t="s">
        <v>1429</v>
      </c>
      <c r="B1" s="462"/>
      <c r="C1" s="462"/>
      <c r="D1" s="462"/>
      <c r="E1" s="462"/>
      <c r="F1" s="462"/>
      <c r="G1" s="462"/>
      <c r="H1" s="462"/>
      <c r="I1" s="462"/>
      <c r="J1" s="462"/>
      <c r="K1" s="462"/>
      <c r="L1" s="462"/>
      <c r="M1" s="462"/>
      <c r="N1" s="462"/>
      <c r="O1" s="462"/>
      <c r="P1" s="462"/>
    </row>
    <row r="2" spans="1:16">
      <c r="A2" s="463" t="s">
        <v>8</v>
      </c>
      <c r="B2" s="463" t="s">
        <v>9</v>
      </c>
      <c r="C2" s="463" t="s">
        <v>10</v>
      </c>
      <c r="D2" s="465" t="s">
        <v>13</v>
      </c>
      <c r="E2" s="466" t="s">
        <v>3</v>
      </c>
      <c r="F2" s="468" t="s">
        <v>14</v>
      </c>
      <c r="G2" s="469" t="s">
        <v>18</v>
      </c>
      <c r="H2" s="470" t="s">
        <v>25</v>
      </c>
      <c r="I2" s="470" t="s">
        <v>1430</v>
      </c>
      <c r="J2" s="471" t="s">
        <v>1431</v>
      </c>
      <c r="K2" s="471" t="s">
        <v>1432</v>
      </c>
      <c r="L2" s="472" t="s">
        <v>24</v>
      </c>
      <c r="M2" s="45" t="s">
        <v>1433</v>
      </c>
      <c r="N2" s="460" t="s">
        <v>1434</v>
      </c>
      <c r="O2" s="460" t="s">
        <v>1435</v>
      </c>
      <c r="P2" s="460" t="s">
        <v>1436</v>
      </c>
    </row>
    <row r="3" spans="1:16">
      <c r="A3" s="464"/>
      <c r="B3" s="464"/>
      <c r="C3" s="464"/>
      <c r="D3" s="465"/>
      <c r="E3" s="467"/>
      <c r="F3" s="468"/>
      <c r="G3" s="469"/>
      <c r="H3" s="470"/>
      <c r="I3" s="470"/>
      <c r="J3" s="464"/>
      <c r="K3" s="464"/>
      <c r="L3" s="473"/>
      <c r="M3" s="45"/>
      <c r="N3" s="461"/>
      <c r="O3" s="461"/>
      <c r="P3" s="461"/>
    </row>
    <row r="4" spans="1:16">
      <c r="A4" s="46" t="s">
        <v>1003</v>
      </c>
      <c r="B4" s="46" t="s">
        <v>1004</v>
      </c>
      <c r="C4" s="46" t="s">
        <v>1005</v>
      </c>
      <c r="D4" s="47">
        <v>72978281</v>
      </c>
      <c r="E4" s="46" t="s">
        <v>1008</v>
      </c>
      <c r="F4" s="49">
        <v>36037</v>
      </c>
      <c r="G4" s="47" t="s">
        <v>218</v>
      </c>
      <c r="H4" s="50">
        <v>45352</v>
      </c>
      <c r="I4" s="50"/>
      <c r="J4" s="51">
        <v>1500</v>
      </c>
      <c r="K4" s="47" t="s">
        <v>1590</v>
      </c>
      <c r="L4" s="47" t="s">
        <v>1591</v>
      </c>
      <c r="M4" s="52" t="s">
        <v>1592</v>
      </c>
      <c r="N4" s="52" t="s">
        <v>1442</v>
      </c>
      <c r="O4" s="52" t="s">
        <v>1593</v>
      </c>
      <c r="P4" s="52" t="s">
        <v>1594</v>
      </c>
    </row>
    <row r="5" spans="1:16">
      <c r="A5" s="46" t="s">
        <v>768</v>
      </c>
      <c r="B5" s="46" t="s">
        <v>769</v>
      </c>
      <c r="C5" s="46" t="s">
        <v>325</v>
      </c>
      <c r="D5" s="47">
        <v>72471895</v>
      </c>
      <c r="E5" s="46" t="s">
        <v>772</v>
      </c>
      <c r="F5" s="49">
        <v>36434</v>
      </c>
      <c r="G5" s="47" t="s">
        <v>218</v>
      </c>
      <c r="H5" s="50">
        <v>45352</v>
      </c>
      <c r="I5" s="50"/>
      <c r="J5" s="51">
        <v>1900</v>
      </c>
      <c r="K5" s="47" t="s">
        <v>1590</v>
      </c>
      <c r="L5" s="47" t="s">
        <v>1591</v>
      </c>
      <c r="M5" s="52" t="s">
        <v>1595</v>
      </c>
      <c r="N5" s="52" t="s">
        <v>1442</v>
      </c>
      <c r="O5" s="52" t="s">
        <v>1596</v>
      </c>
      <c r="P5" s="52" t="s">
        <v>1597</v>
      </c>
    </row>
    <row r="6" spans="1:16">
      <c r="A6" s="46" t="s">
        <v>390</v>
      </c>
      <c r="B6" s="46" t="s">
        <v>391</v>
      </c>
      <c r="C6" s="46" t="s">
        <v>163</v>
      </c>
      <c r="D6" s="47">
        <v>45883403</v>
      </c>
      <c r="E6" s="46" t="s">
        <v>1598</v>
      </c>
      <c r="F6" s="49">
        <v>32234</v>
      </c>
      <c r="G6" s="47">
        <v>1</v>
      </c>
      <c r="H6" s="50">
        <v>45352</v>
      </c>
      <c r="I6" s="50"/>
      <c r="J6" s="51">
        <v>1600</v>
      </c>
      <c r="K6" s="47" t="s">
        <v>1590</v>
      </c>
      <c r="L6" s="47" t="s">
        <v>85</v>
      </c>
      <c r="M6" s="52" t="s">
        <v>1599</v>
      </c>
      <c r="N6" s="52" t="s">
        <v>1442</v>
      </c>
      <c r="O6" s="52" t="s">
        <v>1600</v>
      </c>
      <c r="P6" s="52" t="s">
        <v>1601</v>
      </c>
    </row>
    <row r="7" spans="1:16">
      <c r="A7" s="57" t="s">
        <v>1602</v>
      </c>
      <c r="B7" s="57" t="s">
        <v>497</v>
      </c>
      <c r="C7" s="57" t="s">
        <v>163</v>
      </c>
      <c r="D7" s="58">
        <v>40324402</v>
      </c>
      <c r="E7" s="57"/>
      <c r="F7" s="59"/>
      <c r="G7" s="58">
        <v>2</v>
      </c>
      <c r="H7" s="60"/>
      <c r="I7" s="60">
        <v>45352</v>
      </c>
      <c r="J7" s="65">
        <v>1600</v>
      </c>
      <c r="K7" s="58" t="s">
        <v>1590</v>
      </c>
      <c r="L7" s="58"/>
      <c r="M7" s="62"/>
      <c r="N7" s="62"/>
      <c r="O7" s="63"/>
      <c r="P7" s="63"/>
    </row>
    <row r="8" spans="1:16">
      <c r="A8" s="64" t="s">
        <v>1603</v>
      </c>
      <c r="B8" s="64" t="s">
        <v>488</v>
      </c>
      <c r="C8" s="64" t="s">
        <v>1604</v>
      </c>
      <c r="D8" s="101"/>
      <c r="E8" s="64"/>
      <c r="F8" s="102"/>
      <c r="G8" s="101"/>
      <c r="H8" s="103"/>
      <c r="I8" s="103">
        <v>45352</v>
      </c>
      <c r="J8" s="104">
        <v>2000</v>
      </c>
      <c r="K8" s="58" t="s">
        <v>1590</v>
      </c>
      <c r="L8" s="101"/>
      <c r="M8" s="105"/>
      <c r="N8" s="105"/>
      <c r="O8" s="106"/>
      <c r="P8" s="106"/>
    </row>
    <row r="9" spans="1:16">
      <c r="A9" s="54" t="s">
        <v>1605</v>
      </c>
      <c r="B9" s="54" t="s">
        <v>788</v>
      </c>
      <c r="C9" s="54" t="s">
        <v>1606</v>
      </c>
      <c r="D9" s="107">
        <v>45808511</v>
      </c>
      <c r="E9" s="54" t="s">
        <v>791</v>
      </c>
      <c r="F9" s="108">
        <v>32698</v>
      </c>
      <c r="G9" s="107">
        <v>1</v>
      </c>
      <c r="H9" s="109">
        <v>45352</v>
      </c>
      <c r="I9" s="109"/>
      <c r="J9" s="110">
        <v>1400</v>
      </c>
      <c r="K9" s="107" t="s">
        <v>1590</v>
      </c>
      <c r="L9" s="107" t="s">
        <v>1440</v>
      </c>
      <c r="M9" s="111" t="s">
        <v>1607</v>
      </c>
      <c r="N9" s="52" t="s">
        <v>1442</v>
      </c>
      <c r="O9" s="52" t="s">
        <v>1608</v>
      </c>
      <c r="P9" s="52" t="s">
        <v>1609</v>
      </c>
    </row>
    <row r="10" spans="1:16">
      <c r="A10" s="72"/>
      <c r="B10" s="72"/>
      <c r="C10" s="72"/>
      <c r="D10" s="74"/>
      <c r="E10" s="72"/>
      <c r="F10" s="73"/>
      <c r="G10" s="74"/>
      <c r="H10" s="112"/>
      <c r="I10" s="112"/>
      <c r="J10" s="113"/>
      <c r="K10" s="74"/>
      <c r="L10" s="74"/>
      <c r="M10" s="75"/>
      <c r="N10" s="75"/>
      <c r="O10" s="76"/>
      <c r="P10" s="76"/>
    </row>
    <row r="11" spans="1:16">
      <c r="A11" s="72"/>
      <c r="B11" s="72"/>
      <c r="C11" s="72"/>
      <c r="D11" s="74"/>
      <c r="E11" s="72"/>
      <c r="F11" s="73"/>
      <c r="G11" s="74"/>
      <c r="H11" s="112"/>
      <c r="I11" s="112"/>
      <c r="J11" s="113"/>
      <c r="K11" s="74"/>
      <c r="L11" s="74"/>
      <c r="M11" s="75"/>
      <c r="N11" s="75"/>
      <c r="O11" s="76"/>
      <c r="P11" s="76"/>
    </row>
    <row r="13" spans="1:16">
      <c r="A13" s="474" t="s">
        <v>1487</v>
      </c>
      <c r="B13" s="474"/>
      <c r="C13" s="474"/>
      <c r="E13" s="474" t="s">
        <v>1488</v>
      </c>
      <c r="F13" s="474"/>
      <c r="G13" s="474"/>
      <c r="H13" s="474"/>
      <c r="M13" s="476"/>
      <c r="N13" s="476"/>
      <c r="O13" s="476"/>
      <c r="P13" s="476"/>
    </row>
    <row r="14" spans="1:16">
      <c r="A14" s="77" t="s">
        <v>1489</v>
      </c>
      <c r="B14" s="77" t="s">
        <v>1490</v>
      </c>
      <c r="C14" s="77" t="s">
        <v>1491</v>
      </c>
      <c r="E14" s="77" t="s">
        <v>1492</v>
      </c>
      <c r="F14" s="77" t="s">
        <v>1493</v>
      </c>
      <c r="G14" s="442" t="s">
        <v>1494</v>
      </c>
      <c r="H14" s="444"/>
      <c r="M14" s="114"/>
      <c r="N14" s="114"/>
      <c r="O14" s="477"/>
      <c r="P14" s="478"/>
    </row>
    <row r="15" spans="1:16">
      <c r="A15" s="100" t="s">
        <v>1610</v>
      </c>
      <c r="B15" s="115">
        <v>45366</v>
      </c>
      <c r="C15" s="116" t="s">
        <v>205</v>
      </c>
    </row>
    <row r="16" spans="1:16">
      <c r="A16" s="100" t="s">
        <v>1611</v>
      </c>
      <c r="B16" s="115">
        <v>45381</v>
      </c>
      <c r="C16" s="116" t="s">
        <v>205</v>
      </c>
      <c r="L16">
        <v>5495.49</v>
      </c>
      <c r="M16">
        <f>+L16/(1-30%)</f>
        <v>7850.7</v>
      </c>
    </row>
    <row r="17" spans="1:13">
      <c r="A17" s="100" t="s">
        <v>1612</v>
      </c>
      <c r="B17" s="115">
        <v>45382</v>
      </c>
      <c r="C17" s="116" t="s">
        <v>205</v>
      </c>
      <c r="M17">
        <f>+M16*0.3</f>
        <v>2355.21</v>
      </c>
    </row>
    <row r="20" spans="1:13">
      <c r="A20" s="479" t="s">
        <v>1613</v>
      </c>
      <c r="B20" s="479"/>
      <c r="C20" s="479"/>
      <c r="D20" s="479"/>
      <c r="F20" s="474" t="s">
        <v>1501</v>
      </c>
      <c r="G20" s="474"/>
      <c r="H20" s="474"/>
    </row>
    <row r="21" spans="1:13">
      <c r="A21" s="77" t="s">
        <v>1492</v>
      </c>
      <c r="B21" s="77" t="s">
        <v>1493</v>
      </c>
      <c r="C21" s="117" t="s">
        <v>1494</v>
      </c>
      <c r="D21" s="118"/>
      <c r="F21" s="77" t="s">
        <v>1492</v>
      </c>
      <c r="G21" s="77" t="s">
        <v>1493</v>
      </c>
      <c r="H21" s="77" t="s">
        <v>1494</v>
      </c>
    </row>
    <row r="22" spans="1:13">
      <c r="A22" s="100" t="s">
        <v>1614</v>
      </c>
      <c r="B22" s="119">
        <v>90</v>
      </c>
      <c r="C22" s="475" t="s">
        <v>1615</v>
      </c>
      <c r="D22" s="475"/>
      <c r="F22" s="98" t="s">
        <v>1616</v>
      </c>
      <c r="G22" s="98"/>
      <c r="H22" s="100" t="s">
        <v>1617</v>
      </c>
    </row>
    <row r="23" spans="1:13">
      <c r="A23" s="116" t="s">
        <v>1618</v>
      </c>
      <c r="B23" s="119">
        <v>90</v>
      </c>
      <c r="C23" s="475" t="s">
        <v>1615</v>
      </c>
      <c r="D23" s="475"/>
      <c r="F23" s="98"/>
      <c r="G23" s="98"/>
      <c r="H23" s="100"/>
    </row>
    <row r="24" spans="1:13" ht="27.75" customHeight="1">
      <c r="A24" s="100" t="s">
        <v>1619</v>
      </c>
      <c r="B24" s="119">
        <v>90</v>
      </c>
      <c r="C24" s="475" t="s">
        <v>1620</v>
      </c>
      <c r="D24" s="475"/>
    </row>
    <row r="25" spans="1:13" ht="21.75" customHeight="1">
      <c r="A25" s="100" t="s">
        <v>1621</v>
      </c>
      <c r="B25" s="119" t="s">
        <v>1622</v>
      </c>
      <c r="C25" s="475" t="s">
        <v>1623</v>
      </c>
      <c r="D25" s="475"/>
    </row>
    <row r="26" spans="1:13">
      <c r="A26" s="120" t="s">
        <v>1624</v>
      </c>
      <c r="B26" s="119">
        <v>90</v>
      </c>
      <c r="C26" s="475" t="s">
        <v>1615</v>
      </c>
      <c r="D26" s="475"/>
      <c r="G26" s="121"/>
      <c r="H26" s="121"/>
      <c r="I26" s="121"/>
    </row>
    <row r="27" spans="1:13">
      <c r="A27" s="120" t="s">
        <v>1625</v>
      </c>
      <c r="B27" s="119">
        <v>60</v>
      </c>
      <c r="C27" s="475" t="s">
        <v>1626</v>
      </c>
      <c r="D27" s="475"/>
      <c r="H27" s="121"/>
      <c r="I27" s="121"/>
      <c r="J27" s="121"/>
    </row>
    <row r="28" spans="1:13">
      <c r="A28" s="100" t="s">
        <v>1627</v>
      </c>
      <c r="B28" s="119">
        <v>90</v>
      </c>
      <c r="C28" s="475" t="s">
        <v>1615</v>
      </c>
      <c r="D28" s="475"/>
      <c r="K28" s="121"/>
    </row>
    <row r="29" spans="1:13">
      <c r="A29" s="120" t="s">
        <v>1628</v>
      </c>
      <c r="B29" s="119">
        <v>90</v>
      </c>
      <c r="C29" s="475" t="s">
        <v>1615</v>
      </c>
      <c r="D29" s="475"/>
    </row>
    <row r="30" spans="1:13">
      <c r="A30" s="120" t="s">
        <v>1629</v>
      </c>
      <c r="B30" s="119">
        <v>90</v>
      </c>
      <c r="C30" s="475" t="s">
        <v>1615</v>
      </c>
      <c r="D30" s="475"/>
    </row>
    <row r="31" spans="1:13">
      <c r="A31" s="122" t="s">
        <v>1630</v>
      </c>
      <c r="B31" s="119">
        <v>60</v>
      </c>
      <c r="C31" s="475" t="s">
        <v>1631</v>
      </c>
      <c r="D31" s="475"/>
    </row>
    <row r="32" spans="1:13">
      <c r="A32" s="122" t="s">
        <v>1632</v>
      </c>
      <c r="B32" s="119">
        <v>60</v>
      </c>
      <c r="C32" s="475" t="s">
        <v>1631</v>
      </c>
      <c r="D32" s="475"/>
    </row>
    <row r="33" spans="1:4">
      <c r="A33" s="123" t="s">
        <v>1633</v>
      </c>
      <c r="B33" s="119" t="s">
        <v>1622</v>
      </c>
      <c r="C33" s="475" t="s">
        <v>1634</v>
      </c>
      <c r="D33" s="475"/>
    </row>
    <row r="34" spans="1:4">
      <c r="A34" s="123" t="s">
        <v>1635</v>
      </c>
      <c r="B34" s="124">
        <v>30</v>
      </c>
      <c r="C34" s="475" t="s">
        <v>1636</v>
      </c>
      <c r="D34" s="475"/>
    </row>
    <row r="35" spans="1:4">
      <c r="A35" s="123" t="s">
        <v>1616</v>
      </c>
      <c r="B35" s="124">
        <v>30</v>
      </c>
      <c r="C35" s="475" t="s">
        <v>1636</v>
      </c>
      <c r="D35" s="475"/>
    </row>
    <row r="36" spans="1:4">
      <c r="A36" s="123" t="s">
        <v>1637</v>
      </c>
      <c r="B36" s="124">
        <v>30</v>
      </c>
      <c r="C36" s="475" t="s">
        <v>1636</v>
      </c>
      <c r="D36" s="475"/>
    </row>
  </sheetData>
  <mergeCells count="38">
    <mergeCell ref="C34:D34"/>
    <mergeCell ref="C35:D35"/>
    <mergeCell ref="C36:D36"/>
    <mergeCell ref="C28:D28"/>
    <mergeCell ref="C29:D29"/>
    <mergeCell ref="C30:D30"/>
    <mergeCell ref="C31:D31"/>
    <mergeCell ref="C32:D32"/>
    <mergeCell ref="C33:D33"/>
    <mergeCell ref="C27:D27"/>
    <mergeCell ref="A13:C13"/>
    <mergeCell ref="E13:H13"/>
    <mergeCell ref="M13:P13"/>
    <mergeCell ref="G14:H14"/>
    <mergeCell ref="O14:P14"/>
    <mergeCell ref="A20:D20"/>
    <mergeCell ref="F20:H20"/>
    <mergeCell ref="C22:D22"/>
    <mergeCell ref="C23:D23"/>
    <mergeCell ref="C24:D24"/>
    <mergeCell ref="C25:D25"/>
    <mergeCell ref="C26:D26"/>
    <mergeCell ref="P2:P3"/>
    <mergeCell ref="A1:P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N2:N3"/>
    <mergeCell ref="O2:O3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6BF0E-35D1-45DC-B640-1CCCB8C98376}">
  <dimension ref="A1:P26"/>
  <sheetViews>
    <sheetView zoomScale="90" zoomScaleNormal="90" workbookViewId="0">
      <selection activeCell="A10" sqref="A10:XFD10"/>
    </sheetView>
  </sheetViews>
  <sheetFormatPr baseColWidth="10" defaultColWidth="11.42578125" defaultRowHeight="15"/>
  <cols>
    <col min="1" max="1" width="17.28515625" bestFit="1" customWidth="1"/>
    <col min="2" max="2" width="14.42578125" bestFit="1" customWidth="1"/>
    <col min="3" max="3" width="34.5703125" bestFit="1" customWidth="1"/>
    <col min="5" max="5" width="58.42578125" bestFit="1" customWidth="1"/>
    <col min="7" max="7" width="15.5703125" bestFit="1" customWidth="1"/>
    <col min="10" max="10" width="12" bestFit="1" customWidth="1"/>
    <col min="13" max="13" width="14" bestFit="1" customWidth="1"/>
    <col min="15" max="15" width="17.28515625" bestFit="1" customWidth="1"/>
    <col min="16" max="16" width="23.42578125" bestFit="1" customWidth="1"/>
  </cols>
  <sheetData>
    <row r="1" spans="1:16" ht="18.75">
      <c r="A1" s="462" t="s">
        <v>1429</v>
      </c>
      <c r="B1" s="462"/>
      <c r="C1" s="462"/>
      <c r="D1" s="462"/>
      <c r="E1" s="462"/>
      <c r="F1" s="462"/>
      <c r="G1" s="462"/>
      <c r="H1" s="462"/>
      <c r="I1" s="462"/>
      <c r="J1" s="462"/>
      <c r="K1" s="462"/>
      <c r="L1" s="462"/>
      <c r="M1" s="462"/>
      <c r="N1" s="462"/>
      <c r="O1" s="462"/>
      <c r="P1" s="462"/>
    </row>
    <row r="2" spans="1:16">
      <c r="A2" s="463" t="s">
        <v>8</v>
      </c>
      <c r="B2" s="463" t="s">
        <v>9</v>
      </c>
      <c r="C2" s="463" t="s">
        <v>10</v>
      </c>
      <c r="D2" s="465" t="s">
        <v>13</v>
      </c>
      <c r="E2" s="466" t="s">
        <v>3</v>
      </c>
      <c r="F2" s="468" t="s">
        <v>14</v>
      </c>
      <c r="G2" s="469" t="s">
        <v>18</v>
      </c>
      <c r="H2" s="470" t="s">
        <v>25</v>
      </c>
      <c r="I2" s="470" t="s">
        <v>1430</v>
      </c>
      <c r="J2" s="471" t="s">
        <v>1431</v>
      </c>
      <c r="K2" s="471" t="s">
        <v>1432</v>
      </c>
      <c r="L2" s="472" t="s">
        <v>24</v>
      </c>
      <c r="M2" s="45" t="s">
        <v>1433</v>
      </c>
      <c r="N2" s="460" t="s">
        <v>1434</v>
      </c>
      <c r="O2" s="460" t="s">
        <v>1435</v>
      </c>
      <c r="P2" s="460" t="s">
        <v>1436</v>
      </c>
    </row>
    <row r="3" spans="1:16">
      <c r="A3" s="481"/>
      <c r="B3" s="481"/>
      <c r="C3" s="481"/>
      <c r="D3" s="466"/>
      <c r="E3" s="482"/>
      <c r="F3" s="483"/>
      <c r="G3" s="484"/>
      <c r="H3" s="485"/>
      <c r="I3" s="485"/>
      <c r="J3" s="481"/>
      <c r="K3" s="481"/>
      <c r="L3" s="486"/>
      <c r="M3" s="133"/>
      <c r="N3" s="480"/>
      <c r="O3" s="480"/>
      <c r="P3" s="480"/>
    </row>
    <row r="4" spans="1:16">
      <c r="A4" s="156" t="s">
        <v>1638</v>
      </c>
      <c r="B4" s="156" t="s">
        <v>1639</v>
      </c>
      <c r="C4" s="156" t="s">
        <v>1640</v>
      </c>
      <c r="D4" s="154">
        <v>74823976</v>
      </c>
      <c r="E4" s="156" t="s">
        <v>1049</v>
      </c>
      <c r="F4" s="157">
        <v>35969</v>
      </c>
      <c r="G4" s="154" t="s">
        <v>218</v>
      </c>
      <c r="H4" s="158">
        <v>45383</v>
      </c>
      <c r="I4" s="158"/>
      <c r="J4" s="159">
        <v>2000</v>
      </c>
      <c r="K4" s="154" t="s">
        <v>1590</v>
      </c>
      <c r="L4" s="154" t="s">
        <v>1440</v>
      </c>
      <c r="M4" s="155" t="s">
        <v>1641</v>
      </c>
      <c r="N4" s="155" t="s">
        <v>1642</v>
      </c>
      <c r="O4" s="155" t="s">
        <v>1643</v>
      </c>
      <c r="P4" s="155" t="s">
        <v>1644</v>
      </c>
    </row>
    <row r="5" spans="1:16" ht="13.5" customHeight="1">
      <c r="A5" s="156" t="s">
        <v>1645</v>
      </c>
      <c r="B5" s="156" t="s">
        <v>1646</v>
      </c>
      <c r="C5" s="156" t="s">
        <v>1647</v>
      </c>
      <c r="D5" s="154">
        <v>70541590</v>
      </c>
      <c r="E5" s="156" t="s">
        <v>977</v>
      </c>
      <c r="F5" s="157">
        <v>35465</v>
      </c>
      <c r="G5" s="154" t="s">
        <v>218</v>
      </c>
      <c r="H5" s="158">
        <v>45383</v>
      </c>
      <c r="I5" s="158"/>
      <c r="J5" s="159">
        <v>1500</v>
      </c>
      <c r="K5" s="154" t="s">
        <v>1590</v>
      </c>
      <c r="L5" s="154" t="s">
        <v>85</v>
      </c>
      <c r="M5" s="155" t="s">
        <v>1648</v>
      </c>
      <c r="N5" s="155" t="s">
        <v>1642</v>
      </c>
      <c r="O5" s="155" t="s">
        <v>1649</v>
      </c>
      <c r="P5" s="155" t="s">
        <v>1650</v>
      </c>
    </row>
    <row r="6" spans="1:16">
      <c r="A6" s="156" t="s">
        <v>598</v>
      </c>
      <c r="B6" s="156" t="s">
        <v>1651</v>
      </c>
      <c r="C6" s="156" t="s">
        <v>1652</v>
      </c>
      <c r="D6" s="154">
        <v>72217547</v>
      </c>
      <c r="E6" s="156" t="s">
        <v>1653</v>
      </c>
      <c r="F6" s="157">
        <v>33923</v>
      </c>
      <c r="G6" s="154" t="s">
        <v>218</v>
      </c>
      <c r="H6" s="158">
        <v>45383</v>
      </c>
      <c r="I6" s="158"/>
      <c r="J6" s="159">
        <v>3000</v>
      </c>
      <c r="K6" s="154" t="s">
        <v>1590</v>
      </c>
      <c r="L6" s="154" t="s">
        <v>85</v>
      </c>
      <c r="M6" s="155" t="s">
        <v>1654</v>
      </c>
      <c r="N6" s="155" t="s">
        <v>1642</v>
      </c>
      <c r="O6" s="155" t="s">
        <v>1655</v>
      </c>
      <c r="P6" s="155" t="s">
        <v>1656</v>
      </c>
    </row>
    <row r="7" spans="1:16">
      <c r="A7" s="166" t="s">
        <v>622</v>
      </c>
      <c r="B7" s="166" t="s">
        <v>623</v>
      </c>
      <c r="C7" s="166" t="s">
        <v>254</v>
      </c>
      <c r="D7" s="167"/>
      <c r="E7" s="167"/>
      <c r="F7" s="167"/>
      <c r="G7" s="167"/>
      <c r="H7" s="167"/>
      <c r="I7" s="168">
        <v>45383</v>
      </c>
      <c r="J7" s="169" t="s">
        <v>1657</v>
      </c>
      <c r="K7" s="167" t="s">
        <v>1590</v>
      </c>
      <c r="L7" s="170"/>
      <c r="M7" s="170"/>
      <c r="N7" s="170"/>
      <c r="O7" s="170"/>
      <c r="P7" s="170"/>
    </row>
    <row r="8" spans="1:16">
      <c r="A8" s="156" t="s">
        <v>1658</v>
      </c>
      <c r="B8" s="156" t="s">
        <v>1659</v>
      </c>
      <c r="C8" s="156" t="s">
        <v>1660</v>
      </c>
      <c r="D8" s="154">
        <v>47200017</v>
      </c>
      <c r="E8" s="165" t="s">
        <v>273</v>
      </c>
      <c r="F8" s="157">
        <v>33835</v>
      </c>
      <c r="G8" s="154" t="s">
        <v>218</v>
      </c>
      <c r="H8" s="158">
        <v>45392</v>
      </c>
      <c r="I8" s="158"/>
      <c r="J8" s="159">
        <v>2700</v>
      </c>
      <c r="K8" s="154" t="s">
        <v>1590</v>
      </c>
      <c r="L8" s="154" t="s">
        <v>111</v>
      </c>
      <c r="M8" s="155" t="s">
        <v>1661</v>
      </c>
      <c r="N8" s="155" t="s">
        <v>1662</v>
      </c>
      <c r="O8" s="155" t="s">
        <v>1663</v>
      </c>
      <c r="P8" s="155" t="s">
        <v>1664</v>
      </c>
    </row>
    <row r="9" spans="1:16" ht="0.75" customHeight="1">
      <c r="A9" s="127" t="s">
        <v>1665</v>
      </c>
      <c r="B9" s="127" t="s">
        <v>1666</v>
      </c>
      <c r="C9" s="127" t="s">
        <v>47</v>
      </c>
      <c r="D9" s="132"/>
      <c r="E9" s="132"/>
      <c r="F9" s="132"/>
      <c r="G9" s="132"/>
      <c r="H9" s="129"/>
      <c r="I9" s="129">
        <v>45383</v>
      </c>
      <c r="J9" s="130">
        <v>2000</v>
      </c>
      <c r="K9" s="128" t="s">
        <v>1590</v>
      </c>
      <c r="L9" s="131"/>
      <c r="M9" s="131"/>
      <c r="N9" s="131"/>
      <c r="O9" s="131"/>
      <c r="P9" s="131"/>
    </row>
    <row r="10" spans="1:16">
      <c r="A10" s="166" t="s">
        <v>243</v>
      </c>
      <c r="B10" s="171" t="s">
        <v>244</v>
      </c>
      <c r="C10" s="166" t="s">
        <v>245</v>
      </c>
      <c r="D10" s="172"/>
      <c r="E10" s="172"/>
      <c r="F10" s="172"/>
      <c r="G10" s="172"/>
      <c r="H10" s="168"/>
      <c r="I10" s="168">
        <v>45383</v>
      </c>
      <c r="J10" s="169">
        <v>2300</v>
      </c>
      <c r="K10" s="167" t="s">
        <v>1590</v>
      </c>
      <c r="L10" s="170"/>
      <c r="M10" s="170"/>
      <c r="N10" s="170"/>
      <c r="O10" s="170"/>
      <c r="P10" s="170"/>
    </row>
    <row r="11" spans="1:16">
      <c r="A11" s="166" t="s">
        <v>1667</v>
      </c>
      <c r="B11" s="166" t="s">
        <v>1668</v>
      </c>
      <c r="C11" s="166" t="s">
        <v>1669</v>
      </c>
      <c r="D11" s="172"/>
      <c r="E11" s="172"/>
      <c r="F11" s="172"/>
      <c r="G11" s="172"/>
      <c r="H11" s="168"/>
      <c r="I11" s="168">
        <v>45383</v>
      </c>
      <c r="J11" s="169">
        <v>2000</v>
      </c>
      <c r="K11" s="167" t="s">
        <v>1590</v>
      </c>
      <c r="L11" s="170"/>
      <c r="M11" s="170"/>
      <c r="N11" s="170"/>
      <c r="O11" s="170"/>
      <c r="P11" s="170"/>
    </row>
    <row r="12" spans="1:16">
      <c r="A12" s="166" t="s">
        <v>1670</v>
      </c>
      <c r="B12" s="166" t="s">
        <v>1671</v>
      </c>
      <c r="C12" s="166"/>
      <c r="D12" s="172"/>
      <c r="E12" s="172"/>
      <c r="F12" s="172"/>
      <c r="G12" s="172"/>
      <c r="H12" s="168"/>
      <c r="I12" s="168">
        <v>45385</v>
      </c>
      <c r="J12" s="169">
        <v>650</v>
      </c>
      <c r="K12" s="167" t="s">
        <v>1672</v>
      </c>
      <c r="L12" s="170"/>
      <c r="M12" s="170"/>
      <c r="N12" s="170"/>
      <c r="O12" s="170"/>
      <c r="P12" s="170"/>
    </row>
    <row r="13" spans="1:16">
      <c r="A13" s="166" t="s">
        <v>857</v>
      </c>
      <c r="B13" s="166" t="s">
        <v>1673</v>
      </c>
      <c r="C13" s="166" t="s">
        <v>1674</v>
      </c>
      <c r="D13" s="172"/>
      <c r="E13" s="172"/>
      <c r="F13" s="172"/>
      <c r="G13" s="172"/>
      <c r="H13" s="172"/>
      <c r="I13" s="168">
        <v>45383</v>
      </c>
      <c r="J13" s="169" t="s">
        <v>1657</v>
      </c>
      <c r="K13" s="167" t="s">
        <v>1590</v>
      </c>
      <c r="L13" s="170"/>
      <c r="M13" s="170"/>
      <c r="N13" s="170"/>
      <c r="O13" s="170"/>
      <c r="P13" s="170"/>
    </row>
    <row r="14" spans="1:16">
      <c r="A14" s="438" t="s">
        <v>1487</v>
      </c>
      <c r="B14" s="438"/>
      <c r="C14" s="438"/>
      <c r="E14" s="474" t="s">
        <v>1488</v>
      </c>
      <c r="F14" s="474"/>
      <c r="G14" s="474"/>
      <c r="H14" s="474"/>
    </row>
    <row r="15" spans="1:16" ht="24.75" customHeight="1">
      <c r="A15" s="77" t="s">
        <v>1489</v>
      </c>
      <c r="B15" s="77" t="s">
        <v>1490</v>
      </c>
      <c r="C15" s="77" t="s">
        <v>1491</v>
      </c>
      <c r="E15" s="77" t="s">
        <v>1492</v>
      </c>
      <c r="F15" s="77" t="s">
        <v>1493</v>
      </c>
      <c r="G15" s="442" t="s">
        <v>1494</v>
      </c>
      <c r="H15" s="444"/>
    </row>
    <row r="16" spans="1:16">
      <c r="A16" s="98" t="s">
        <v>1675</v>
      </c>
      <c r="B16" s="125">
        <v>45412</v>
      </c>
      <c r="C16" s="98" t="s">
        <v>1676</v>
      </c>
      <c r="E16" s="98" t="s">
        <v>1614</v>
      </c>
      <c r="F16" s="98">
        <v>1200</v>
      </c>
      <c r="G16" s="98" t="s">
        <v>1677</v>
      </c>
      <c r="H16" s="98" t="s">
        <v>1678</v>
      </c>
    </row>
    <row r="17" spans="1:10">
      <c r="A17" s="98" t="s">
        <v>1679</v>
      </c>
      <c r="B17" s="125">
        <v>45386</v>
      </c>
      <c r="C17" s="98" t="s">
        <v>1676</v>
      </c>
      <c r="E17" s="98" t="s">
        <v>1680</v>
      </c>
      <c r="F17" s="98">
        <v>700</v>
      </c>
      <c r="G17" s="98" t="s">
        <v>1677</v>
      </c>
      <c r="H17" s="98" t="s">
        <v>1678</v>
      </c>
    </row>
    <row r="21" spans="1:10">
      <c r="A21" s="479" t="s">
        <v>1613</v>
      </c>
      <c r="B21" s="479"/>
      <c r="C21" s="479"/>
      <c r="D21" s="479"/>
      <c r="G21" s="474" t="s">
        <v>1501</v>
      </c>
      <c r="H21" s="474"/>
      <c r="I21" s="474"/>
    </row>
    <row r="22" spans="1:10">
      <c r="A22" s="77" t="s">
        <v>1492</v>
      </c>
      <c r="B22" s="77" t="s">
        <v>1493</v>
      </c>
      <c r="C22" s="117" t="s">
        <v>1494</v>
      </c>
      <c r="D22" s="118"/>
      <c r="G22" s="138" t="s">
        <v>1492</v>
      </c>
      <c r="H22" s="138" t="s">
        <v>1493</v>
      </c>
      <c r="I22" s="138" t="s">
        <v>1494</v>
      </c>
    </row>
    <row r="23" spans="1:10">
      <c r="A23" s="98"/>
      <c r="B23" s="98"/>
      <c r="C23" s="100"/>
      <c r="G23" s="139" t="s">
        <v>1681</v>
      </c>
      <c r="H23" s="139"/>
      <c r="I23" s="140" t="s">
        <v>1682</v>
      </c>
      <c r="J23" s="141"/>
    </row>
    <row r="24" spans="1:10">
      <c r="G24" s="139" t="s">
        <v>1504</v>
      </c>
      <c r="H24" s="139">
        <v>60</v>
      </c>
      <c r="I24" s="140" t="s">
        <v>1683</v>
      </c>
      <c r="J24" s="141"/>
    </row>
    <row r="25" spans="1:10">
      <c r="G25" s="139" t="s">
        <v>1684</v>
      </c>
      <c r="H25" s="141"/>
      <c r="I25" s="140" t="s">
        <v>1685</v>
      </c>
      <c r="J25" s="141"/>
    </row>
    <row r="26" spans="1:10">
      <c r="G26" s="139" t="s">
        <v>1504</v>
      </c>
      <c r="H26" s="142">
        <v>150</v>
      </c>
      <c r="I26" s="140" t="s">
        <v>1686</v>
      </c>
      <c r="J26" s="141"/>
    </row>
  </sheetData>
  <mergeCells count="21">
    <mergeCell ref="A14:C14"/>
    <mergeCell ref="E14:H14"/>
    <mergeCell ref="G15:H15"/>
    <mergeCell ref="A21:D21"/>
    <mergeCell ref="G21:I21"/>
    <mergeCell ref="P2:P3"/>
    <mergeCell ref="A1:P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N2:N3"/>
    <mergeCell ref="O2:O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bc0152a-21dc-4578-99e3-5d781d8cdef0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EAB5B909CE34048A55494F5707C9C87" ma:contentTypeVersion="14" ma:contentTypeDescription="Crear nuevo documento." ma:contentTypeScope="" ma:versionID="c4def282c40728fa63f06cd22522ac66">
  <xsd:schema xmlns:xsd="http://www.w3.org/2001/XMLSchema" xmlns:xs="http://www.w3.org/2001/XMLSchema" xmlns:p="http://schemas.microsoft.com/office/2006/metadata/properties" xmlns:ns2="ebc0152a-21dc-4578-99e3-5d781d8cdef0" xmlns:ns3="1058e4eb-2451-40af-9ba8-e8784aba9a12" targetNamespace="http://schemas.microsoft.com/office/2006/metadata/properties" ma:root="true" ma:fieldsID="5d17bfeed36ba3e9888168fa46308eb1" ns2:_="" ns3:_="">
    <xsd:import namespace="ebc0152a-21dc-4578-99e3-5d781d8cdef0"/>
    <xsd:import namespace="1058e4eb-2451-40af-9ba8-e8784aba9a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c0152a-21dc-4578-99e3-5d781d8cde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52ffe5e1-7149-47b7-87ac-d73d06b6dac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dexed="true" ma:internalName="MediaServiceLocation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58e4eb-2451-40af-9ba8-e8784aba9a12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987601-4DF6-40DF-96FE-D1FAE026421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5FFD53-10F8-4691-B727-9E1B57579174}">
  <ds:schemaRefs>
    <ds:schemaRef ds:uri="http://schemas.microsoft.com/office/2006/metadata/properties"/>
    <ds:schemaRef ds:uri="http://schemas.microsoft.com/office/infopath/2007/PartnerControls"/>
    <ds:schemaRef ds:uri="ebc0152a-21dc-4578-99e3-5d781d8cdef0"/>
  </ds:schemaRefs>
</ds:datastoreItem>
</file>

<file path=customXml/itemProps3.xml><?xml version="1.0" encoding="utf-8"?>
<ds:datastoreItem xmlns:ds="http://schemas.openxmlformats.org/officeDocument/2006/customXml" ds:itemID="{B734B1E9-BE30-46B8-A3BC-22B47440CD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c0152a-21dc-4578-99e3-5d781d8cdef0"/>
    <ds:schemaRef ds:uri="1058e4eb-2451-40af-9ba8-e8784aba9a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BD (2)</vt:lpstr>
      <vt:lpstr>BD (3)</vt:lpstr>
      <vt:lpstr>MEMORANDUM</vt:lpstr>
      <vt:lpstr>BASEDEDATOS</vt:lpstr>
      <vt:lpstr>PERMISOS</vt:lpstr>
      <vt:lpstr>IP-ENERO</vt:lpstr>
      <vt:lpstr>IP-FEBRERO</vt:lpstr>
      <vt:lpstr>IP-MARZO</vt:lpstr>
      <vt:lpstr>IP-ABRIL</vt:lpstr>
      <vt:lpstr>IP-MAYO</vt:lpstr>
      <vt:lpstr>IP-JUNIO</vt:lpstr>
      <vt:lpstr>IP-JULIO</vt:lpstr>
      <vt:lpstr>IP-AGOSTO</vt:lpstr>
      <vt:lpstr>IP-SETIEMBRE</vt:lpstr>
      <vt:lpstr>IP-OCTUBRE</vt:lpstr>
      <vt:lpstr>IP-NOVIEMBRE</vt:lpstr>
      <vt:lpstr>IP-DICIEMBRE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Andres Paulino TECHING</dc:creator>
  <cp:keywords/>
  <dc:description/>
  <cp:lastModifiedBy>Sofia Zegarra TECHING</cp:lastModifiedBy>
  <cp:revision/>
  <dcterms:created xsi:type="dcterms:W3CDTF">2024-04-02T15:55:39Z</dcterms:created>
  <dcterms:modified xsi:type="dcterms:W3CDTF">2024-11-05T23:14:06Z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0x010100AEAB5B909CE34048A55494F5707C9C87</vt:lpwstr>
  </property>
</Properties>
</file>