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drawings/drawing2.xml" ContentType="application/vnd.openxmlformats-officedocument.drawing+xml"/>
  <Override PartName="/xl/namedSheetViews/namedSheetView1.xml" ContentType="application/vnd.ms-excel.namedsheetviews+xml"/>
  <Override PartName="/xl/drawings/drawing3.xml" ContentType="application/vnd.openxmlformats-officedocument.drawing+xml"/>
  <Override PartName="/xl/namedSheetViews/namedSheetView2.xml" ContentType="application/vnd.ms-excel.namedsheetview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E:\Val-Ai\public\templates\"/>
    </mc:Choice>
  </mc:AlternateContent>
  <xr:revisionPtr revIDLastSave="0" documentId="13_ncr:1_{BA6C4027-3E96-4136-B6C1-50702E98CB37}" xr6:coauthVersionLast="47" xr6:coauthVersionMax="47" xr10:uidLastSave="{00000000-0000-0000-0000-000000000000}"/>
  <bookViews>
    <workbookView xWindow="-108" yWindow="-108" windowWidth="23256" windowHeight="13176" tabRatio="593" firstSheet="1" activeTab="5" xr2:uid="{AAAEEB8D-0C92-435D-A786-907566042286}"/>
  </bookViews>
  <sheets>
    <sheet name="Checklist" sheetId="11" state="hidden" r:id="rId1"/>
    <sheet name="Fillout" sheetId="2" r:id="rId2"/>
    <sheet name="Photos" sheetId="9" r:id="rId3"/>
    <sheet name="Changelog" sheetId="8" state="hidden" r:id="rId4"/>
    <sheet name="Data" sheetId="3" state="hidden" r:id="rId5"/>
    <sheet name="Report Cover" sheetId="6" r:id="rId6"/>
    <sheet name="Valuation Summary" sheetId="7" r:id="rId7"/>
    <sheet name="Additional Photographs" sheetId="10" state="hidden" r:id="rId8"/>
  </sheets>
  <definedNames>
    <definedName name="_xlnm.Print_Area" localSheetId="5">'Report Cover'!$A$1:$AM$48</definedName>
    <definedName name="_xlnm.Print_Area" localSheetId="6">'Valuation Summary'!$A$1:$DZ$40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0" i="2" l="1"/>
  <c r="CQ21" i="7"/>
  <c r="BQ7" i="7"/>
  <c r="DO39" i="7" l="1"/>
  <c r="D108" i="11"/>
  <c r="D107" i="11"/>
  <c r="D106" i="11"/>
  <c r="D105" i="11"/>
  <c r="D104" i="11"/>
  <c r="D103" i="11"/>
  <c r="D102" i="11"/>
  <c r="D101" i="11"/>
  <c r="D100" i="11"/>
  <c r="D99" i="11"/>
  <c r="D98" i="11"/>
  <c r="D97" i="11"/>
  <c r="D96" i="11"/>
  <c r="D95" i="11"/>
  <c r="D94" i="11"/>
  <c r="D93" i="11"/>
  <c r="D92" i="11"/>
  <c r="D91" i="11"/>
  <c r="D90" i="11"/>
  <c r="D89" i="11"/>
  <c r="D88" i="11"/>
  <c r="D87" i="11"/>
  <c r="D86" i="11"/>
  <c r="DB39" i="7"/>
  <c r="CO39" i="7"/>
  <c r="CB39" i="7"/>
  <c r="BO39" i="7"/>
  <c r="BB39" i="7"/>
  <c r="AO39" i="7"/>
  <c r="AB39" i="7"/>
  <c r="O39" i="7"/>
  <c r="B39" i="7"/>
  <c r="AQ35" i="7" a="1"/>
  <c r="AQ35" i="7" s="1"/>
  <c r="AR31" i="7"/>
  <c r="AR30" i="7"/>
  <c r="AR29" i="7"/>
  <c r="AE29" i="7"/>
  <c r="E29" i="7"/>
  <c r="AR28" i="7"/>
  <c r="AE28" i="7"/>
  <c r="AR27" i="7"/>
  <c r="AE27" i="7"/>
  <c r="AR26" i="7"/>
  <c r="E25" i="7"/>
  <c r="AD22" i="7"/>
  <c r="AD21" i="7"/>
  <c r="AR19" i="7"/>
  <c r="E10" i="7"/>
  <c r="BE9" i="7"/>
  <c r="E9" i="7"/>
  <c r="BE8" i="7"/>
  <c r="BE7" i="7"/>
  <c r="AR7" i="7"/>
  <c r="BQ6" i="7"/>
  <c r="BE6" i="7"/>
  <c r="AB47" i="6"/>
  <c r="D14" i="6"/>
  <c r="D11" i="6"/>
  <c r="R26" i="6"/>
  <c r="T24" i="6"/>
  <c r="S24" i="6"/>
  <c r="R24" i="6"/>
  <c r="CZ16" i="3"/>
  <c r="GE15" i="3"/>
  <c r="CZ15" i="3"/>
  <c r="GE14" i="3"/>
  <c r="CZ14" i="3"/>
  <c r="BM14" i="3"/>
  <c r="GE13" i="3"/>
  <c r="EJ13" i="3"/>
  <c r="EG13" i="3"/>
  <c r="CZ13" i="3"/>
  <c r="BM13" i="3"/>
  <c r="GE12" i="3"/>
  <c r="FB12" i="3"/>
  <c r="EV12" i="3"/>
  <c r="ES12" i="3"/>
  <c r="EP12" i="3"/>
  <c r="EM12" i="3"/>
  <c r="EJ12" i="3"/>
  <c r="EG12" i="3"/>
  <c r="ED12" i="3"/>
  <c r="DU12" i="3"/>
  <c r="DR12" i="3"/>
  <c r="DO12" i="3"/>
  <c r="DL12" i="3"/>
  <c r="DI12" i="3"/>
  <c r="DF12" i="3"/>
  <c r="CZ12" i="3"/>
  <c r="BM12" i="3"/>
  <c r="BG12" i="3"/>
  <c r="BD12" i="3"/>
  <c r="GE11" i="3"/>
  <c r="FB11" i="3"/>
  <c r="EV11" i="3"/>
  <c r="ES11" i="3"/>
  <c r="EP11" i="3"/>
  <c r="EM11" i="3"/>
  <c r="EJ11" i="3"/>
  <c r="EG11" i="3"/>
  <c r="ED11" i="3"/>
  <c r="EA11" i="3"/>
  <c r="DX11" i="3"/>
  <c r="DU11" i="3"/>
  <c r="DR11" i="3"/>
  <c r="DO11" i="3"/>
  <c r="DL11" i="3"/>
  <c r="DI11" i="3"/>
  <c r="DF11" i="3"/>
  <c r="CZ11" i="3"/>
  <c r="BM11" i="3"/>
  <c r="BG11" i="3"/>
  <c r="BD11" i="3"/>
  <c r="GE10" i="3"/>
  <c r="FB10" i="3"/>
  <c r="EV10" i="3"/>
  <c r="ES10" i="3"/>
  <c r="EP10" i="3"/>
  <c r="EM10" i="3"/>
  <c r="EJ10" i="3"/>
  <c r="EG10" i="3"/>
  <c r="ED10" i="3"/>
  <c r="EA10" i="3"/>
  <c r="DX10" i="3"/>
  <c r="DU10" i="3"/>
  <c r="DR10" i="3"/>
  <c r="DO10" i="3"/>
  <c r="DL10" i="3"/>
  <c r="DI10" i="3"/>
  <c r="DF10" i="3"/>
  <c r="CZ10" i="3"/>
  <c r="BM10" i="3"/>
  <c r="BG10" i="3"/>
  <c r="BD10" i="3"/>
  <c r="GE9" i="3"/>
  <c r="FT9" i="3"/>
  <c r="FQ9" i="3"/>
  <c r="FB9" i="3"/>
  <c r="EV9" i="3"/>
  <c r="ES9" i="3"/>
  <c r="EP9" i="3"/>
  <c r="EM9" i="3"/>
  <c r="EJ9" i="3"/>
  <c r="EG9" i="3"/>
  <c r="ED9" i="3"/>
  <c r="EA9" i="3"/>
  <c r="DX9" i="3"/>
  <c r="DU9" i="3"/>
  <c r="DR9" i="3"/>
  <c r="DO9" i="3"/>
  <c r="DL9" i="3"/>
  <c r="DI9" i="3"/>
  <c r="DF9" i="3"/>
  <c r="CZ9" i="3"/>
  <c r="BM9" i="3"/>
  <c r="BG9" i="3"/>
  <c r="BD9" i="3"/>
  <c r="GE8" i="3"/>
  <c r="FT8" i="3"/>
  <c r="FQ8" i="3"/>
  <c r="FB8" i="3"/>
  <c r="EV8" i="3"/>
  <c r="ES8" i="3"/>
  <c r="EP8" i="3"/>
  <c r="EM8" i="3"/>
  <c r="EJ8" i="3"/>
  <c r="EG8" i="3"/>
  <c r="ED8" i="3"/>
  <c r="EA8" i="3"/>
  <c r="DX8" i="3"/>
  <c r="DU8" i="3"/>
  <c r="DR8" i="3"/>
  <c r="DO8" i="3"/>
  <c r="DL8" i="3"/>
  <c r="DI8" i="3"/>
  <c r="DF8" i="3"/>
  <c r="CZ8" i="3"/>
  <c r="CW8" i="3"/>
  <c r="BM8" i="3"/>
  <c r="BG8" i="3"/>
  <c r="BD8" i="3"/>
  <c r="GE7" i="3"/>
  <c r="FT7" i="3"/>
  <c r="FQ7" i="3"/>
  <c r="FN7" i="3"/>
  <c r="FL6" i="3" s="1"/>
  <c r="FK7" i="3"/>
  <c r="FH7" i="3"/>
  <c r="FF6" i="3" s="1"/>
  <c r="FE7" i="3"/>
  <c r="FC6" i="3" s="1"/>
  <c r="FB7" i="3"/>
  <c r="EZ6" i="3" s="1"/>
  <c r="EY7" i="3"/>
  <c r="EW6" i="3" s="1"/>
  <c r="EV7" i="3"/>
  <c r="ET6" i="3" s="1"/>
  <c r="ES7" i="3"/>
  <c r="EQ6" i="3" s="1"/>
  <c r="EP7" i="3"/>
  <c r="EM7" i="3"/>
  <c r="EJ7" i="3"/>
  <c r="EG7" i="3"/>
  <c r="ED7" i="3"/>
  <c r="EB6" i="3" s="1"/>
  <c r="EA7" i="3"/>
  <c r="DY6" i="3" s="1"/>
  <c r="DX7" i="3"/>
  <c r="DV6" i="3" s="1"/>
  <c r="DU7" i="3"/>
  <c r="DS5" i="3" s="1"/>
  <c r="DR7" i="3"/>
  <c r="DO7" i="3"/>
  <c r="DL7" i="3"/>
  <c r="DI7" i="3"/>
  <c r="DF7" i="3"/>
  <c r="CZ7" i="3"/>
  <c r="CY7" i="3" s="1"/>
  <c r="CW7" i="3"/>
  <c r="CV7" i="3" s="1"/>
  <c r="CT7" i="3"/>
  <c r="CS7" i="3" s="1"/>
  <c r="CR5" i="3" s="1"/>
  <c r="CQ7" i="3"/>
  <c r="CP7" i="3" s="1"/>
  <c r="CO5" i="3" s="1"/>
  <c r="CN7" i="3"/>
  <c r="CM7" i="3" s="1"/>
  <c r="CL5" i="3" s="1"/>
  <c r="CK7" i="3"/>
  <c r="CJ7" i="3" s="1"/>
  <c r="CI5" i="3" s="1"/>
  <c r="CH7" i="3"/>
  <c r="CG7" i="3" s="1"/>
  <c r="CF5" i="3" s="1"/>
  <c r="CE7" i="3"/>
  <c r="CD7" i="3" s="1"/>
  <c r="CC5" i="3" s="1"/>
  <c r="CB7" i="3"/>
  <c r="CA7" i="3" s="1"/>
  <c r="BZ5" i="3" s="1"/>
  <c r="BY7" i="3"/>
  <c r="BX7" i="3" s="1"/>
  <c r="BW5" i="3" s="1"/>
  <c r="BV7" i="3"/>
  <c r="BU7" i="3" s="1"/>
  <c r="BT5" i="3" s="1"/>
  <c r="BS7" i="3"/>
  <c r="BR7" i="3" s="1"/>
  <c r="BQ5" i="3" s="1"/>
  <c r="BP7" i="3"/>
  <c r="BO7" i="3" s="1"/>
  <c r="BN5" i="3" s="1"/>
  <c r="BM7" i="3"/>
  <c r="BL7" i="3" s="1"/>
  <c r="BJ7" i="3"/>
  <c r="BI7" i="3" s="1"/>
  <c r="BH5" i="3" s="1"/>
  <c r="BG7" i="3"/>
  <c r="BF7" i="3" s="1"/>
  <c r="BD7" i="3"/>
  <c r="BC7" i="3" s="1"/>
  <c r="BA7" i="3"/>
  <c r="AZ7" i="3" s="1"/>
  <c r="AY5" i="3" s="1"/>
  <c r="AX7" i="3"/>
  <c r="AW7" i="3" s="1"/>
  <c r="AV5" i="3" s="1"/>
  <c r="AU7" i="3"/>
  <c r="AT7" i="3" s="1"/>
  <c r="AS5" i="3" s="1"/>
  <c r="AR7" i="3"/>
  <c r="AQ7" i="3" s="1"/>
  <c r="AP5" i="3" s="1"/>
  <c r="AO7" i="3"/>
  <c r="AN7" i="3" s="1"/>
  <c r="AM5" i="3" s="1"/>
  <c r="AL7" i="3"/>
  <c r="AK7" i="3" s="1"/>
  <c r="AJ5" i="3" s="1"/>
  <c r="C6" i="3"/>
  <c r="B59" i="2" s="1"/>
  <c r="GC5" i="3"/>
  <c r="FR4" i="3"/>
  <c r="FO4" i="3"/>
  <c r="FL4" i="3"/>
  <c r="FI4" i="3"/>
  <c r="FF4" i="3"/>
  <c r="FC4" i="3"/>
  <c r="EZ4" i="3"/>
  <c r="EW4" i="3"/>
  <c r="ET4" i="3"/>
  <c r="EQ4" i="3"/>
  <c r="EN4" i="3"/>
  <c r="EK4" i="3"/>
  <c r="EH4" i="3"/>
  <c r="EE4" i="3"/>
  <c r="EB4" i="3"/>
  <c r="DY4" i="3"/>
  <c r="DV4" i="3"/>
  <c r="DS4" i="3"/>
  <c r="DP4" i="3"/>
  <c r="DM4" i="3"/>
  <c r="DJ4" i="3"/>
  <c r="DG4" i="3"/>
  <c r="DD4" i="3"/>
  <c r="CX4" i="3"/>
  <c r="CU4" i="3"/>
  <c r="CR4" i="3"/>
  <c r="CO4" i="3"/>
  <c r="CL4" i="3"/>
  <c r="CI4" i="3"/>
  <c r="CF4" i="3"/>
  <c r="CC4" i="3"/>
  <c r="BZ4" i="3"/>
  <c r="BW4" i="3"/>
  <c r="BT4" i="3"/>
  <c r="BQ4" i="3"/>
  <c r="BN4" i="3"/>
  <c r="BK4" i="3"/>
  <c r="BH4" i="3"/>
  <c r="BE4" i="3"/>
  <c r="BB4" i="3"/>
  <c r="AY4" i="3"/>
  <c r="AV4" i="3"/>
  <c r="AS4" i="3"/>
  <c r="AP4" i="3"/>
  <c r="AM4" i="3"/>
  <c r="AJ4" i="3"/>
  <c r="B184" i="2"/>
  <c r="R36" i="6" s="1"/>
  <c r="C167" i="2"/>
  <c r="C162" i="2"/>
  <c r="C157" i="2"/>
  <c r="C152" i="2"/>
  <c r="C147" i="2"/>
  <c r="C173" i="2" s="1" a="1"/>
  <c r="C173" i="2" s="1"/>
  <c r="CO14" i="7" s="1"/>
  <c r="B139" i="2"/>
  <c r="AR32" i="7" s="1"/>
  <c r="B40" i="2"/>
  <c r="B41" i="2" s="1"/>
  <c r="B30" i="2"/>
  <c r="AE33" i="7" s="1"/>
  <c r="B23" i="2"/>
  <c r="R33" i="6" s="1"/>
  <c r="R12" i="7"/>
  <c r="B19" i="2"/>
  <c r="B16" i="2"/>
  <c r="B15" i="2"/>
  <c r="B14" i="2"/>
  <c r="B13" i="2"/>
  <c r="B12" i="2"/>
  <c r="B11" i="2"/>
  <c r="B10" i="2"/>
  <c r="B9" i="2"/>
  <c r="V24" i="6" s="1"/>
  <c r="B8" i="2"/>
  <c r="DO40" i="7" s="1"/>
  <c r="B6" i="2"/>
  <c r="CO28" i="7" s="1"/>
  <c r="B7" i="2" a="1"/>
  <c r="AB7" i="7" l="1"/>
  <c r="DG6" i="3"/>
  <c r="FI5" i="3"/>
  <c r="BB5" i="3"/>
  <c r="BE5" i="3"/>
  <c r="EN5" i="3"/>
  <c r="DP6" i="3"/>
  <c r="GC6" i="3"/>
  <c r="AR35" i="7" s="1"/>
  <c r="FR5" i="3"/>
  <c r="C184" i="2"/>
  <c r="R6" i="7" s="1"/>
  <c r="CQ22" i="7"/>
  <c r="D184" i="2"/>
  <c r="E184" i="2" s="1"/>
  <c r="CX5" i="3"/>
  <c r="CU5" i="3"/>
  <c r="BK5" i="3"/>
  <c r="FO5" i="3"/>
  <c r="EK5" i="3"/>
  <c r="EH5" i="3"/>
  <c r="EE5" i="3"/>
  <c r="DJ6" i="3"/>
  <c r="DM5" i="3"/>
  <c r="DD5" i="3"/>
  <c r="BQ8" i="7"/>
  <c r="AB48" i="6"/>
  <c r="B18" i="2"/>
  <c r="B40" i="7"/>
  <c r="B17" i="2"/>
  <c r="R22" i="6"/>
  <c r="R10" i="7"/>
  <c r="AB40" i="7"/>
  <c r="AO40" i="7"/>
  <c r="E16" i="7"/>
  <c r="BB40" i="7"/>
  <c r="O40" i="7"/>
  <c r="R11" i="7"/>
  <c r="BO40" i="7"/>
  <c r="CB40" i="7"/>
  <c r="CO40" i="7"/>
  <c r="DB40" i="7"/>
  <c r="D12" i="6"/>
  <c r="DG5" i="3"/>
  <c r="DS6" i="3"/>
  <c r="FL5" i="3"/>
  <c r="DM6" i="3"/>
  <c r="AJ6" i="3"/>
  <c r="AY6" i="3"/>
  <c r="DV5" i="3"/>
  <c r="CI6" i="3"/>
  <c r="EB5" i="3"/>
  <c r="FF5" i="3"/>
  <c r="BW6" i="3"/>
  <c r="DY5" i="3"/>
  <c r="FC5" i="3"/>
  <c r="BZ6" i="3"/>
  <c r="EE6" i="3"/>
  <c r="CC6" i="3"/>
  <c r="BE6" i="3"/>
  <c r="DJ5" i="3"/>
  <c r="CF6" i="3"/>
  <c r="EQ5" i="3"/>
  <c r="FO6" i="3"/>
  <c r="DP5" i="3"/>
  <c r="EZ5" i="3"/>
  <c r="AM6" i="3"/>
  <c r="EN6" i="3"/>
  <c r="ET5" i="3"/>
  <c r="FR6" i="3"/>
  <c r="EW5" i="3"/>
  <c r="AP6" i="3"/>
  <c r="AV6" i="3"/>
  <c r="CO6" i="3"/>
  <c r="CR6" i="3"/>
  <c r="EH6" i="3"/>
  <c r="BH6" i="3"/>
  <c r="CU6" i="3"/>
  <c r="EK6" i="3"/>
  <c r="BK6" i="3"/>
  <c r="CX6" i="3"/>
  <c r="GA5" i="3"/>
  <c r="BN6" i="3"/>
  <c r="DD6" i="3"/>
  <c r="BQ6" i="3"/>
  <c r="BT6" i="3"/>
  <c r="BB6" i="3"/>
  <c r="CL6" i="3"/>
  <c r="FI6" i="3"/>
  <c r="AS6" i="3"/>
  <c r="B7" i="2"/>
  <c r="B138" i="2" s="1"/>
  <c r="B182" i="2"/>
  <c r="CQ20" i="7" s="1"/>
  <c r="B140" i="2" l="1"/>
  <c r="B137" i="2" s="1"/>
  <c r="E17" i="7" s="1"/>
  <c r="CO32" i="7"/>
  <c r="R7" i="7"/>
  <c r="R38" i="6"/>
  <c r="FZ5" i="3" a="1"/>
  <c r="FZ5" i="3" s="1"/>
  <c r="FW6" i="3" s="1"/>
  <c r="FY5" i="3"/>
  <c r="R31" i="6"/>
  <c r="C5" i="3"/>
  <c r="BB4" i="7"/>
  <c r="CO30" i="7"/>
  <c r="V5" i="6"/>
  <c r="AR8" i="7"/>
  <c r="FW5" i="3"/>
  <c r="FX5" i="3" a="1"/>
  <c r="FX5" i="3" s="1"/>
  <c r="H5" i="3" l="1"/>
  <c r="B5" i="2" s="1"/>
  <c r="CO27" i="7"/>
  <c r="FX6" i="3"/>
  <c r="FW8" i="3" s="1"/>
  <c r="H6" i="3"/>
  <c r="B144" i="2"/>
  <c r="BO26" i="7" s="1"/>
  <c r="AR33" i="7"/>
  <c r="FX10" i="3"/>
  <c r="FY10" i="3" s="1"/>
  <c r="BE15" i="7" s="1"/>
  <c r="FX12" i="3"/>
  <c r="FW14" i="3" s="1"/>
  <c r="FX23" i="3"/>
  <c r="FW25" i="3" s="1"/>
  <c r="FX11" i="3"/>
  <c r="FW13" i="3" s="1"/>
  <c r="FX18" i="3"/>
  <c r="FW20" i="3" s="1"/>
  <c r="FX24" i="3"/>
  <c r="FW26" i="3" s="1"/>
  <c r="FX15" i="3"/>
  <c r="FW17" i="3" s="1"/>
  <c r="FW7" i="3"/>
  <c r="FX26" i="3"/>
  <c r="FX32" i="3"/>
  <c r="FY32" i="3" s="1"/>
  <c r="BE37" i="7" s="1"/>
  <c r="FX17" i="3"/>
  <c r="FX31" i="3"/>
  <c r="FY31" i="3" s="1"/>
  <c r="BE36" i="7" s="1"/>
  <c r="FX13" i="3"/>
  <c r="FW15" i="3" s="1"/>
  <c r="FX22" i="3"/>
  <c r="FW24" i="3" s="1"/>
  <c r="FX14" i="3"/>
  <c r="FW16" i="3" s="1"/>
  <c r="FX16" i="3"/>
  <c r="FW18" i="3" s="1"/>
  <c r="FX30" i="3"/>
  <c r="FX20" i="3"/>
  <c r="FX21" i="3"/>
  <c r="FW23" i="3" s="1"/>
  <c r="FX19" i="3"/>
  <c r="FW21" i="3" s="1"/>
  <c r="FX25" i="3"/>
  <c r="FW27" i="3" s="1"/>
  <c r="FX28" i="3"/>
  <c r="FX29" i="3"/>
  <c r="FX27" i="3"/>
  <c r="FX7" i="3"/>
  <c r="FW9" i="3" s="1"/>
  <c r="FX8" i="3"/>
  <c r="FW10" i="3" s="1"/>
  <c r="FX9" i="3"/>
  <c r="FW11" i="3" s="1"/>
  <c r="E11" i="7" l="1"/>
  <c r="FY6" i="3"/>
  <c r="BE11" i="7" s="1"/>
  <c r="BD11" i="7"/>
  <c r="R28" i="6"/>
  <c r="FW12" i="3"/>
  <c r="BD17" i="7" s="1"/>
  <c r="FY12" i="3"/>
  <c r="BE17" i="7" s="1"/>
  <c r="FY18" i="3"/>
  <c r="BE23" i="7" s="1"/>
  <c r="BD28" i="7"/>
  <c r="FY23" i="3"/>
  <c r="BE28" i="7" s="1"/>
  <c r="BD15" i="7"/>
  <c r="BD29" i="7"/>
  <c r="FY24" i="3"/>
  <c r="BE29" i="7" s="1"/>
  <c r="FY22" i="3"/>
  <c r="BE27" i="7" s="1"/>
  <c r="FY25" i="3"/>
  <c r="BE30" i="7" s="1"/>
  <c r="FY13" i="3"/>
  <c r="BE18" i="7" s="1"/>
  <c r="BD30" i="7"/>
  <c r="FY11" i="3"/>
  <c r="BE16" i="7" s="1"/>
  <c r="BD16" i="7"/>
  <c r="BD31" i="7"/>
  <c r="BD18" i="7"/>
  <c r="BD32" i="7"/>
  <c r="BD23" i="7"/>
  <c r="BD19" i="7"/>
  <c r="BD12" i="7"/>
  <c r="FY14" i="3"/>
  <c r="BE19" i="7" s="1"/>
  <c r="FY15" i="3"/>
  <c r="BE20" i="7" s="1"/>
  <c r="BD20" i="7"/>
  <c r="BD26" i="7"/>
  <c r="FY7" i="3"/>
  <c r="BE12" i="7" s="1"/>
  <c r="FY19" i="3"/>
  <c r="BE24" i="7" s="1"/>
  <c r="FW22" i="3"/>
  <c r="BD27" i="7" s="1"/>
  <c r="FY20" i="3"/>
  <c r="BE25" i="7" s="1"/>
  <c r="FY9" i="3"/>
  <c r="BE14" i="7" s="1"/>
  <c r="FY21" i="3"/>
  <c r="BE26" i="7" s="1"/>
  <c r="FW32" i="3"/>
  <c r="FY30" i="3"/>
  <c r="BE35" i="7" s="1"/>
  <c r="FW28" i="3"/>
  <c r="BD33" i="7" s="1"/>
  <c r="FY26" i="3"/>
  <c r="BE31" i="7" s="1"/>
  <c r="FW19" i="3"/>
  <c r="BD24" i="7" s="1"/>
  <c r="FY17" i="3"/>
  <c r="BE22" i="7" s="1"/>
  <c r="FW29" i="3"/>
  <c r="BD34" i="7" s="1"/>
  <c r="FY27" i="3"/>
  <c r="BE32" i="7" s="1"/>
  <c r="BD13" i="7"/>
  <c r="FW31" i="3"/>
  <c r="FY29" i="3"/>
  <c r="BE34" i="7" s="1"/>
  <c r="BD21" i="7"/>
  <c r="BD22" i="7"/>
  <c r="FY16" i="3"/>
  <c r="BE21" i="7" s="1"/>
  <c r="FY8" i="3"/>
  <c r="BE13" i="7" s="1"/>
  <c r="FW30" i="3"/>
  <c r="FY28" i="3"/>
  <c r="BE33" i="7" s="1"/>
  <c r="BD14" i="7"/>
  <c r="BD2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<sst xmlns="http://schemas.openxmlformats.org/spreadsheetml/2006/main" count="937" uniqueCount="682">
  <si>
    <t xml:space="preserve">Yes </t>
  </si>
  <si>
    <t>No</t>
  </si>
  <si>
    <t>N/A</t>
  </si>
  <si>
    <t>Item</t>
  </si>
  <si>
    <t>Copy the data from SF</t>
  </si>
  <si>
    <t>Current Valuation?</t>
  </si>
  <si>
    <t>Retrospective Valuation?</t>
  </si>
  <si>
    <t>Is the date correct? Does it match the date from SF?</t>
  </si>
  <si>
    <t>Have inspection?</t>
  </si>
  <si>
    <t>If no, the value should be External/Desktop Valuation in Inspection date</t>
  </si>
  <si>
    <t>Have year built in RP?</t>
  </si>
  <si>
    <t>if No, have you asked the Closed by?</t>
  </si>
  <si>
    <t>Title reference checked?</t>
  </si>
  <si>
    <t>If no title reference, have you asked CB?</t>
  </si>
  <si>
    <t>Checked Council Area?</t>
  </si>
  <si>
    <t>Checked Zoning?</t>
  </si>
  <si>
    <t>Checked Permissible Uses?</t>
  </si>
  <si>
    <t>Is it a Heritage property?</t>
  </si>
  <si>
    <t>Checked land shape?</t>
  </si>
  <si>
    <t>Checked land slope?</t>
  </si>
  <si>
    <t>Checked frontage?</t>
  </si>
  <si>
    <t>Checked depth?</t>
  </si>
  <si>
    <t>Checked site area?</t>
  </si>
  <si>
    <t>Checked living area?</t>
  </si>
  <si>
    <t>Checked external area?</t>
  </si>
  <si>
    <t>Checked parking area?</t>
  </si>
  <si>
    <t>Checked building area?</t>
  </si>
  <si>
    <t>Suburb description, is the suburb correct?</t>
  </si>
  <si>
    <t>Is it NSW?</t>
  </si>
  <si>
    <t>Is it VIC?</t>
  </si>
  <si>
    <t>Is it SA?</t>
  </si>
  <si>
    <t>Is it ACT?</t>
  </si>
  <si>
    <t>Is it TAS?</t>
  </si>
  <si>
    <t>Is it NT?</t>
  </si>
  <si>
    <t>Have you checked the situated on street?</t>
  </si>
  <si>
    <t>Checked nearest connected street?</t>
  </si>
  <si>
    <t>Checked nearest public transport?</t>
  </si>
  <si>
    <t>Is it railway station?</t>
  </si>
  <si>
    <t>Is it bus station?</t>
  </si>
  <si>
    <t>Have you checked how far?</t>
  </si>
  <si>
    <t>is it in metres?</t>
  </si>
  <si>
    <t>Checked the nearest shopping area?</t>
  </si>
  <si>
    <t>Is it shopping centre?</t>
  </si>
  <si>
    <t>Is it shopping strip?</t>
  </si>
  <si>
    <t>Checked the distance?</t>
  </si>
  <si>
    <t>Checked nearest primary school?</t>
  </si>
  <si>
    <t>Checked the nearest high school?</t>
  </si>
  <si>
    <t>Checked the nearest CBD?</t>
  </si>
  <si>
    <t>Checked the travel time?</t>
  </si>
  <si>
    <t>Does the property includes gas?</t>
  </si>
  <si>
    <t>Checked building type?</t>
  </si>
  <si>
    <t>Checked external wall?</t>
  </si>
  <si>
    <t>Checked internal wall?</t>
  </si>
  <si>
    <t>Checked roofing?</t>
  </si>
  <si>
    <t>Input number of bedrooms? Does it match the SF?</t>
  </si>
  <si>
    <t>Input number of bedrooms? Does it match the RP data?</t>
  </si>
  <si>
    <t>Input number of bathrooms? Does it match the SF?</t>
  </si>
  <si>
    <t>Input number of bathrooms? Does it match the RP data?</t>
  </si>
  <si>
    <t>Input number of carspaces/garage? Does it match the SF?</t>
  </si>
  <si>
    <t>Input number of carspaces/garage? Does it match the RP data?</t>
  </si>
  <si>
    <t>Checked internal condition?</t>
  </si>
  <si>
    <t>Checked external condition?</t>
  </si>
  <si>
    <t>Does it need repair?</t>
  </si>
  <si>
    <t>Does the property have defects?</t>
  </si>
  <si>
    <t>If yes, Have you list down the defects?</t>
  </si>
  <si>
    <t>Is there a driveway?</t>
  </si>
  <si>
    <t>Is there a fencing?</t>
  </si>
  <si>
    <t>Are there any ancillary items you have missed?</t>
  </si>
  <si>
    <t>Are there any other items in the bedroom?</t>
  </si>
  <si>
    <t>Are there any other items in the bathroom?</t>
  </si>
  <si>
    <t>Are there any other items in the ensuite?</t>
  </si>
  <si>
    <t>Are there any other items in the study?</t>
  </si>
  <si>
    <t>Are there any other items in the kitchen?</t>
  </si>
  <si>
    <t>Are there any other items in the living?</t>
  </si>
  <si>
    <t>Are there any other items in the dining?</t>
  </si>
  <si>
    <t>Are there any other items in the lounge?</t>
  </si>
  <si>
    <t>Are there any other items in the rumpus?</t>
  </si>
  <si>
    <t>Are there any other items in the sunroom?</t>
  </si>
  <si>
    <t>Are there any other items in the storage area?</t>
  </si>
  <si>
    <t>Are there any other items in the workshop?</t>
  </si>
  <si>
    <t>Are there any other items in the porch?</t>
  </si>
  <si>
    <t>Are there any other items in the alfresco?</t>
  </si>
  <si>
    <t>Are there any other items in the patio?</t>
  </si>
  <si>
    <t>Are there any other items in the balcony?</t>
  </si>
  <si>
    <t>Are there any other items in the laundry?</t>
  </si>
  <si>
    <t>Are there any other items in the general area?</t>
  </si>
  <si>
    <t>Bedroom 1</t>
  </si>
  <si>
    <t>Bedroom 2</t>
  </si>
  <si>
    <t>Bedroom 3</t>
  </si>
  <si>
    <t>Bedroom 4</t>
  </si>
  <si>
    <t>Bedroom 5</t>
  </si>
  <si>
    <t>Bedroom 6</t>
  </si>
  <si>
    <t>Bathroom</t>
  </si>
  <si>
    <t>Ensuite</t>
  </si>
  <si>
    <t>Study</t>
  </si>
  <si>
    <t>Kitchen</t>
  </si>
  <si>
    <t>Dining</t>
  </si>
  <si>
    <t>Living</t>
  </si>
  <si>
    <t>Lounge</t>
  </si>
  <si>
    <t>Rumpus</t>
  </si>
  <si>
    <t>Sunroom</t>
  </si>
  <si>
    <t>Storage</t>
  </si>
  <si>
    <t>Workshop</t>
  </si>
  <si>
    <t>Porch</t>
  </si>
  <si>
    <t>Alfresco</t>
  </si>
  <si>
    <t>Patio</t>
  </si>
  <si>
    <t>Balcony</t>
  </si>
  <si>
    <t>Laundry</t>
  </si>
  <si>
    <t>General</t>
  </si>
  <si>
    <t>Market Overview</t>
  </si>
  <si>
    <t>is the suburb correct?</t>
  </si>
  <si>
    <t>is the state correct?</t>
  </si>
  <si>
    <t>is it retrospective?</t>
  </si>
  <si>
    <t>is it current?</t>
  </si>
  <si>
    <t>is it a house?</t>
  </si>
  <si>
    <t>is it a unit?</t>
  </si>
  <si>
    <t>is the median price correct?</t>
  </si>
  <si>
    <t>is the gross rental yield correct?</t>
  </si>
  <si>
    <t>is the weekly rental rate correct?</t>
  </si>
  <si>
    <t>Copy Values</t>
  </si>
  <si>
    <t>Job Number</t>
  </si>
  <si>
    <t>Closed By</t>
  </si>
  <si>
    <t>Ownership</t>
  </si>
  <si>
    <t>Report Type</t>
  </si>
  <si>
    <t>Valuation Type</t>
  </si>
  <si>
    <t>Address Street</t>
  </si>
  <si>
    <t>Address Suburb</t>
  </si>
  <si>
    <t>Address State</t>
  </si>
  <si>
    <t>Address Postcode</t>
  </si>
  <si>
    <t>Property Type</t>
  </si>
  <si>
    <t>Valuation Notes</t>
  </si>
  <si>
    <t>Date of Valuation</t>
  </si>
  <si>
    <t>Client Expected Value</t>
  </si>
  <si>
    <t>Survey Type</t>
  </si>
  <si>
    <t>Date of Inspection</t>
  </si>
  <si>
    <t>Valuers Guaranteed Value</t>
  </si>
  <si>
    <t>Requested Valuation Target</t>
  </si>
  <si>
    <t>Relevant Copy Data</t>
  </si>
  <si>
    <t>Valuation Purpose</t>
  </si>
  <si>
    <t>Full Address</t>
  </si>
  <si>
    <t>Street Name</t>
  </si>
  <si>
    <t>Suburb State and Postcode</t>
  </si>
  <si>
    <t>Salesforce Date of Valuation</t>
  </si>
  <si>
    <t>Client's Expected Value</t>
  </si>
  <si>
    <t>Valuer's Guaranteed Value</t>
  </si>
  <si>
    <t>Wikipedia Link</t>
  </si>
  <si>
    <t>Google Maps Link</t>
  </si>
  <si>
    <t>RP Data Link</t>
  </si>
  <si>
    <t>Smart Property Investment Link</t>
  </si>
  <si>
    <t>Key Dates</t>
  </si>
  <si>
    <t>Report Date</t>
  </si>
  <si>
    <t>Property Details</t>
  </si>
  <si>
    <t>Build year</t>
  </si>
  <si>
    <t>Title Reference</t>
  </si>
  <si>
    <t>Council Area</t>
  </si>
  <si>
    <t>Zoning Effects</t>
  </si>
  <si>
    <t>Zoning</t>
  </si>
  <si>
    <t>Permissible Uses</t>
  </si>
  <si>
    <t>Land Shape</t>
  </si>
  <si>
    <t>Land Slope</t>
  </si>
  <si>
    <t>Frontage</t>
  </si>
  <si>
    <t>Depth</t>
  </si>
  <si>
    <t>Site Area</t>
  </si>
  <si>
    <t>Living Area</t>
  </si>
  <si>
    <t>External Area</t>
  </si>
  <si>
    <t>Parking Area</t>
  </si>
  <si>
    <t>Building Area</t>
  </si>
  <si>
    <t>Location &amp; Neighbourhood</t>
  </si>
  <si>
    <t>Suburb Description</t>
  </si>
  <si>
    <t>Situated on Street</t>
  </si>
  <si>
    <t>Nearest Connected Street</t>
  </si>
  <si>
    <t>Nearest Public Transport</t>
  </si>
  <si>
    <t>Public Transport Name</t>
  </si>
  <si>
    <t>No. of metres/kilometres away</t>
  </si>
  <si>
    <t>metres</t>
  </si>
  <si>
    <t>Nearest shop type</t>
  </si>
  <si>
    <t>Nearest Primary School Name</t>
  </si>
  <si>
    <t>Nearest High School Name</t>
  </si>
  <si>
    <t>Nearest CBD</t>
  </si>
  <si>
    <t>No. of hours/minutes away</t>
  </si>
  <si>
    <t>Services includes Gas?</t>
  </si>
  <si>
    <t>Location Description Part 1</t>
  </si>
  <si>
    <t>Location Description Part 2</t>
  </si>
  <si>
    <t>Site Details</t>
  </si>
  <si>
    <t>Image source:</t>
  </si>
  <si>
    <t>RP Data</t>
  </si>
  <si>
    <t>Property Descriptors</t>
  </si>
  <si>
    <t>Main Building Type</t>
  </si>
  <si>
    <t>External Walls</t>
  </si>
  <si>
    <t>Internal Walls</t>
  </si>
  <si>
    <t>Roofing</t>
  </si>
  <si>
    <t>Number of Bedrooms</t>
  </si>
  <si>
    <t>Number of Bathrooms</t>
  </si>
  <si>
    <t>Parking Type</t>
  </si>
  <si>
    <t>Property Condition</t>
  </si>
  <si>
    <t>Internal Condition</t>
  </si>
  <si>
    <t>Good</t>
  </si>
  <si>
    <t>External Condition</t>
  </si>
  <si>
    <t>Repairs requirements</t>
  </si>
  <si>
    <t>Defects</t>
  </si>
  <si>
    <t>None</t>
  </si>
  <si>
    <t>Ancillary Improvements</t>
  </si>
  <si>
    <t>Extra Items below</t>
  </si>
  <si>
    <t>Common Item Tickboxes</t>
  </si>
  <si>
    <t>Driveway</t>
  </si>
  <si>
    <t>Fencing</t>
  </si>
  <si>
    <t>Other Items</t>
  </si>
  <si>
    <t>Room PC Items</t>
  </si>
  <si>
    <t>Extra Items</t>
  </si>
  <si>
    <t>Storage area</t>
  </si>
  <si>
    <t>Room Features &amp; Fixtures</t>
  </si>
  <si>
    <t>Flooring</t>
  </si>
  <si>
    <t>Property Description</t>
  </si>
  <si>
    <t>Site Description</t>
  </si>
  <si>
    <t>Accommodation</t>
  </si>
  <si>
    <t>General Comments</t>
  </si>
  <si>
    <t>Market overview</t>
  </si>
  <si>
    <t>General Property Comments</t>
  </si>
  <si>
    <t>Market Evidence</t>
  </si>
  <si>
    <t>Property 1 Similar</t>
  </si>
  <si>
    <t>Property 1 Inferior</t>
  </si>
  <si>
    <t>Property 1 Superior</t>
  </si>
  <si>
    <t>Property 1 Overall</t>
  </si>
  <si>
    <t>Property 2 Similar</t>
  </si>
  <si>
    <t>Property 2 Inferior</t>
  </si>
  <si>
    <t>Property 2 Superior</t>
  </si>
  <si>
    <t>Property 2 Overall</t>
  </si>
  <si>
    <t>Property 3 Similar</t>
  </si>
  <si>
    <t>Property 3 Inferior</t>
  </si>
  <si>
    <t>Property 3 Superior</t>
  </si>
  <si>
    <t>Property 3 Overall</t>
  </si>
  <si>
    <t>Property 4 Similar</t>
  </si>
  <si>
    <t>Property 4 Inferior</t>
  </si>
  <si>
    <t>Property 4 Superior</t>
  </si>
  <si>
    <t>Property 4 Overall</t>
  </si>
  <si>
    <t>Property 5 Similar</t>
  </si>
  <si>
    <t>Property 5 Inferior</t>
  </si>
  <si>
    <t>Property 5 Superior</t>
  </si>
  <si>
    <t>Property 5 Overall</t>
  </si>
  <si>
    <t>Direct Comparison Methods</t>
  </si>
  <si>
    <t>Compared Address Name</t>
  </si>
  <si>
    <t>Compared Address Bedrooms</t>
  </si>
  <si>
    <t>Compared Address Bathrooms</t>
  </si>
  <si>
    <t>Compared Address Parking</t>
  </si>
  <si>
    <t>Compared Address Walls</t>
  </si>
  <si>
    <t>Compared Address Roof</t>
  </si>
  <si>
    <t>Compared Address Sale Price</t>
  </si>
  <si>
    <t>Summation</t>
  </si>
  <si>
    <t>Land Value</t>
  </si>
  <si>
    <t>Improvements</t>
  </si>
  <si>
    <t>Market Value</t>
  </si>
  <si>
    <t>Photos</t>
  </si>
  <si>
    <t>Report Cover Photo</t>
  </si>
  <si>
    <t>Location Map</t>
  </si>
  <si>
    <t>RP Data Site Map</t>
  </si>
  <si>
    <t>Date</t>
  </si>
  <si>
    <t>Version</t>
  </si>
  <si>
    <t>Description</t>
  </si>
  <si>
    <t>1.2.4</t>
  </si>
  <si>
    <t>Updated fourty to forty, included dishwasher into PC Items, public transport now is linked to site description, commercial and residential draft sheets have been deleted.</t>
  </si>
  <si>
    <t>1.2.5</t>
  </si>
  <si>
    <t>Included the garage type to the room descriptor field</t>
  </si>
  <si>
    <t>1.2.6</t>
  </si>
  <si>
    <t>Fixed the formula/text for site description and access in section 4, highlighted in grey fields that do not need to be changed, Allowed for additional PC Items to be added in for all fields, Justified all text</t>
  </si>
  <si>
    <t>1.2.7</t>
  </si>
  <si>
    <t>No changes</t>
  </si>
  <si>
    <t>1.2.8</t>
  </si>
  <si>
    <t>NA/0 formula fields to blank, Widened some boxes, moved Valuation details up, Fixed Laundry, indent for some items fixed, moved page boundary down two lines, Moved one of the source texts down to lines</t>
  </si>
  <si>
    <t>1.2.9</t>
  </si>
  <si>
    <t>Direct Comparison text field updated to have correct spacing and made no. of rooms and garage optional</t>
  </si>
  <si>
    <t>1.2.10</t>
  </si>
  <si>
    <t>Fixed Front Page Address, adjusted size of cells in Report Cover to be the same as Valuation Summary, Matched the font size for text under headings 4 and 5, Started Photo sheet (incomplete)</t>
  </si>
  <si>
    <t>Added Photos sheet to link the photos</t>
  </si>
  <si>
    <t>1.3.1</t>
  </si>
  <si>
    <t>Reverted a change to Conditions and Repairs</t>
  </si>
  <si>
    <t>1.3.2</t>
  </si>
  <si>
    <t>Updated sales evidence text to not repeat "with", updated valuer to say CPV</t>
  </si>
  <si>
    <t>1.3.3</t>
  </si>
  <si>
    <t>Spell checked the report</t>
  </si>
  <si>
    <t>1.3.4</t>
  </si>
  <si>
    <t>Fixed Report to say Features and Fixtures instead of Features and Features</t>
  </si>
  <si>
    <t>1.3.5</t>
  </si>
  <si>
    <t>Updated Assumptions to include a COVID Section. Added Ancillaries. Added an assumption for kerb side inspections for retrospective reports. Adjusted the page breaks and removed the top and bottom line of empty space. Updated Property Description to be dependant on if the fields have been filled in</t>
  </si>
  <si>
    <t>1.3.6</t>
  </si>
  <si>
    <t>Created an additional sheet for additional photos when required</t>
  </si>
  <si>
    <t>1.3.7</t>
  </si>
  <si>
    <t>Updated the Assumptions sections for kerb side inspections</t>
  </si>
  <si>
    <t>1.3.8</t>
  </si>
  <si>
    <t>Updated Data tab to include formulas in the PC items section as some of the rooms did not have a formula for additional items. Changed blank values from 0 to blank</t>
  </si>
  <si>
    <t>1.3.9</t>
  </si>
  <si>
    <t>Minor fix on 1.3.8</t>
  </si>
  <si>
    <t>1.4.0</t>
  </si>
  <si>
    <t>Adjusted Text of various sentences to make more grammatical sense. Adjusted a few picklist values to account for pluralisation</t>
  </si>
  <si>
    <t>1.4.1</t>
  </si>
  <si>
    <t>Adjusted cover page, Jugal's signature. Added the API logo</t>
  </si>
  <si>
    <t>1.4.2</t>
  </si>
  <si>
    <t>Added Average to condition of the house</t>
  </si>
  <si>
    <t>1.4.3</t>
  </si>
  <si>
    <t>Minor fix on 1.4.2</t>
  </si>
  <si>
    <t>1.4.4</t>
  </si>
  <si>
    <t>Minor fix on 1.4.3, added cell on photographs page/adjust photos page alignment</t>
  </si>
  <si>
    <t>1.4.6</t>
  </si>
  <si>
    <t>Updated more text to make grammatical sense</t>
  </si>
  <si>
    <t>1.4.7</t>
  </si>
  <si>
    <t>Change spelling of Colorbond in Fencing; Change font typ at the last part of page 11.</t>
  </si>
  <si>
    <t>1.4.10</t>
  </si>
  <si>
    <t>used formula =IF(ISNUMBER(SEARCH("retrospective ",F2)),M2,B21) for retrospective dates; old formula with "retrospective capital gains" returns current date</t>
  </si>
  <si>
    <t>1.4.11</t>
  </si>
  <si>
    <t>changed the symbols on the report cover sheet</t>
  </si>
  <si>
    <t>1.4.14</t>
  </si>
  <si>
    <t>changed the symbols on the report cover sheet; removed "areas" in accommodation</t>
  </si>
  <si>
    <t>1.4.16</t>
  </si>
  <si>
    <t>changed signature photos and car photo, added to dropdown: wall - weatherboard, roof - galvanised iron and concrete tiled, villa; changed the alignment in purpose of the report</t>
  </si>
  <si>
    <t>1.4.18</t>
  </si>
  <si>
    <t>Added in extra copy values from Salesforce and displays into Fillout</t>
  </si>
  <si>
    <t>Title:</t>
  </si>
  <si>
    <t>True and False checks</t>
  </si>
  <si>
    <t>True or False Picklist</t>
  </si>
  <si>
    <t>Purpose of Valuation</t>
  </si>
  <si>
    <t>Number to word formula</t>
  </si>
  <si>
    <t>Metres or Kilometres</t>
  </si>
  <si>
    <t>Prime Cost Items</t>
  </si>
  <si>
    <t>Full Room List</t>
  </si>
  <si>
    <t>Main Building</t>
  </si>
  <si>
    <t>Ancillary Picklists</t>
  </si>
  <si>
    <t>Flooring Types</t>
  </si>
  <si>
    <t>Market Evidence Descriptor</t>
  </si>
  <si>
    <t>Market Evidence Overall Similarity</t>
  </si>
  <si>
    <t>Description:</t>
  </si>
  <si>
    <t>Checks conditions that need a TRUE or FALSE</t>
  </si>
  <si>
    <t>Picklist for True of False</t>
  </si>
  <si>
    <t>Chooses the correct phrase for the purpose of each report</t>
  </si>
  <si>
    <t>Gets a number and converts it to a word format. Currently goes up to 999 999 999</t>
  </si>
  <si>
    <t>Picklist values for property details</t>
  </si>
  <si>
    <t>Picklist for building types</t>
  </si>
  <si>
    <t>Picklist values for property descriptors</t>
  </si>
  <si>
    <t>Picklist values for comparing properties</t>
  </si>
  <si>
    <t>Picklist for metres vs kilometres</t>
  </si>
  <si>
    <t>Checklist of PC Items</t>
  </si>
  <si>
    <t>Checklist of fixture items. Also used to find out which rooms exist in the property</t>
  </si>
  <si>
    <t>A List of all the rooms used in PC and Fixtures</t>
  </si>
  <si>
    <t>Picklist for the variable ancillary items</t>
  </si>
  <si>
    <t>Picklist of different conditions</t>
  </si>
  <si>
    <t>Picklist of different Floor Types</t>
  </si>
  <si>
    <t>Piclist values for Overall price</t>
  </si>
  <si>
    <t>Condition</t>
  </si>
  <si>
    <t>Boolean</t>
  </si>
  <si>
    <t>Report Types:</t>
  </si>
  <si>
    <t>First Phrase</t>
  </si>
  <si>
    <t>Second Phrase</t>
  </si>
  <si>
    <t>Number</t>
  </si>
  <si>
    <t>ones</t>
  </si>
  <si>
    <t>tens</t>
  </si>
  <si>
    <t>hundreds</t>
  </si>
  <si>
    <t>teens</t>
  </si>
  <si>
    <t>Building Types</t>
  </si>
  <si>
    <t>Garages</t>
  </si>
  <si>
    <t>Garage Size</t>
  </si>
  <si>
    <t>Situated</t>
  </si>
  <si>
    <t>Public Transport</t>
  </si>
  <si>
    <t>Nearest Shop</t>
  </si>
  <si>
    <t>Unit Measurement</t>
  </si>
  <si>
    <t>All Rooms</t>
  </si>
  <si>
    <t>No. of Rooms</t>
  </si>
  <si>
    <t>PC Rooms</t>
  </si>
  <si>
    <t>No. of PC Rooms</t>
  </si>
  <si>
    <t>All General Items</t>
  </si>
  <si>
    <t>Inferior</t>
  </si>
  <si>
    <t>Is retrospective?</t>
  </si>
  <si>
    <t>capital gains</t>
  </si>
  <si>
    <t>Capital Gains Tax</t>
  </si>
  <si>
    <t>1</t>
  </si>
  <si>
    <t xml:space="preserve">one </t>
  </si>
  <si>
    <t xml:space="preserve">one hundred </t>
  </si>
  <si>
    <t xml:space="preserve">eleven </t>
  </si>
  <si>
    <t>rectangular</t>
  </si>
  <si>
    <t>moderate</t>
  </si>
  <si>
    <t>House</t>
  </si>
  <si>
    <t>Freestanding single storey house dwelling</t>
  </si>
  <si>
    <t>Brick veneer</t>
  </si>
  <si>
    <t>Plasterboard</t>
  </si>
  <si>
    <t>Colorbond/metal</t>
  </si>
  <si>
    <t>Single garage,</t>
  </si>
  <si>
    <t>northern end</t>
  </si>
  <si>
    <t>railway station</t>
  </si>
  <si>
    <t>shopping centre</t>
  </si>
  <si>
    <t>Contains Room</t>
  </si>
  <si>
    <t>Concrete</t>
  </si>
  <si>
    <t>Colorbond</t>
  </si>
  <si>
    <t>Fair</t>
  </si>
  <si>
    <t>Carpet</t>
  </si>
  <si>
    <t>Aspect</t>
  </si>
  <si>
    <t>Similar</t>
  </si>
  <si>
    <t>Multiple schools?</t>
  </si>
  <si>
    <t>market assessment</t>
  </si>
  <si>
    <t>Market Assessment</t>
  </si>
  <si>
    <t>2</t>
  </si>
  <si>
    <t xml:space="preserve">two </t>
  </si>
  <si>
    <t xml:space="preserve">twenty </t>
  </si>
  <si>
    <t xml:space="preserve">two hundred </t>
  </si>
  <si>
    <t xml:space="preserve">twelve </t>
  </si>
  <si>
    <t>regular</t>
  </si>
  <si>
    <t>sharp</t>
  </si>
  <si>
    <t>Freestanding two storey house dwelling</t>
  </si>
  <si>
    <t>Double brick</t>
  </si>
  <si>
    <t>Rendered brick</t>
  </si>
  <si>
    <t>Terracotta tile</t>
  </si>
  <si>
    <t>Double garage,</t>
  </si>
  <si>
    <t>north eastern end</t>
  </si>
  <si>
    <t>bus stop</t>
  </si>
  <si>
    <t>shopping strip</t>
  </si>
  <si>
    <t>kilometres</t>
  </si>
  <si>
    <t>List</t>
  </si>
  <si>
    <t>Brick</t>
  </si>
  <si>
    <t>Timber</t>
  </si>
  <si>
    <t>Average</t>
  </si>
  <si>
    <t>Laminated floorboards</t>
  </si>
  <si>
    <t>Features</t>
  </si>
  <si>
    <t>Superior</t>
  </si>
  <si>
    <t>pre-purchase</t>
  </si>
  <si>
    <t>current market value</t>
  </si>
  <si>
    <t>Pre-Purchase</t>
  </si>
  <si>
    <t>3</t>
  </si>
  <si>
    <t xml:space="preserve">three </t>
  </si>
  <si>
    <t xml:space="preserve">thirty </t>
  </si>
  <si>
    <t xml:space="preserve">three hundred </t>
  </si>
  <si>
    <t xml:space="preserve">thirteen </t>
  </si>
  <si>
    <t>irregular</t>
  </si>
  <si>
    <t>Granny Flat</t>
  </si>
  <si>
    <t>Freestanding granny flat dwelling</t>
  </si>
  <si>
    <t>Concrete slab</t>
  </si>
  <si>
    <t>Car port,</t>
  </si>
  <si>
    <t>eastern end</t>
  </si>
  <si>
    <t>Items</t>
  </si>
  <si>
    <t>Stone</t>
  </si>
  <si>
    <t>Poor</t>
  </si>
  <si>
    <t>Timber flooring</t>
  </si>
  <si>
    <t>Improvement</t>
  </si>
  <si>
    <t>pre-sale</t>
  </si>
  <si>
    <t>Pre-Sale</t>
  </si>
  <si>
    <t>4</t>
  </si>
  <si>
    <t xml:space="preserve">four </t>
  </si>
  <si>
    <t xml:space="preserve">forty </t>
  </si>
  <si>
    <t xml:space="preserve">four hundred </t>
  </si>
  <si>
    <t xml:space="preserve">fourteen </t>
  </si>
  <si>
    <t>Duplex</t>
  </si>
  <si>
    <t>Freestanding single storey duplex dwelling</t>
  </si>
  <si>
    <t>Horizontal cladding</t>
  </si>
  <si>
    <t>Metal/concrete</t>
  </si>
  <si>
    <t>Lock up garage,</t>
  </si>
  <si>
    <t>south eastern end</t>
  </si>
  <si>
    <t>Toilet suite</t>
  </si>
  <si>
    <t>Double bowl sink</t>
  </si>
  <si>
    <t>Stainless steel laundry tub</t>
  </si>
  <si>
    <t>Hot water system</t>
  </si>
  <si>
    <t>Blinds</t>
  </si>
  <si>
    <t>Bath tub</t>
  </si>
  <si>
    <t>Aluminium framed windows</t>
  </si>
  <si>
    <t>Security system</t>
  </si>
  <si>
    <t>Gravel</t>
  </si>
  <si>
    <t>Tile flooring</t>
  </si>
  <si>
    <t>Land size</t>
  </si>
  <si>
    <t>rent review</t>
  </si>
  <si>
    <t>market rent</t>
  </si>
  <si>
    <t>Rent Review</t>
  </si>
  <si>
    <t>5</t>
  </si>
  <si>
    <t xml:space="preserve">five </t>
  </si>
  <si>
    <t xml:space="preserve">fifty </t>
  </si>
  <si>
    <t xml:space="preserve">five hundred </t>
  </si>
  <si>
    <t xml:space="preserve">fifteen </t>
  </si>
  <si>
    <t>Freestanding two storey duplex dwelling</t>
  </si>
  <si>
    <t>Cavity brick</t>
  </si>
  <si>
    <t>Concrete tile</t>
  </si>
  <si>
    <t>1 Secure car space,</t>
  </si>
  <si>
    <t>southern end</t>
  </si>
  <si>
    <t>Shower</t>
  </si>
  <si>
    <t>Single bowl sink</t>
  </si>
  <si>
    <t>Room unit air conditioning</t>
  </si>
  <si>
    <t>Plantation shutters</t>
  </si>
  <si>
    <t>Fitted mirror</t>
  </si>
  <si>
    <t>Timber framed windows</t>
  </si>
  <si>
    <t>Smoke alarm</t>
  </si>
  <si>
    <t>Concrete flooring</t>
  </si>
  <si>
    <t>Location</t>
  </si>
  <si>
    <t>retrospective capital gains</t>
  </si>
  <si>
    <t>retrospective market value</t>
  </si>
  <si>
    <t>6</t>
  </si>
  <si>
    <t xml:space="preserve">six </t>
  </si>
  <si>
    <t xml:space="preserve">sixty </t>
  </si>
  <si>
    <t xml:space="preserve">six hundred </t>
  </si>
  <si>
    <t xml:space="preserve">sixteen </t>
  </si>
  <si>
    <t>Townhouse</t>
  </si>
  <si>
    <t>Residential townhouse dwelling</t>
  </si>
  <si>
    <t>Weatherboard</t>
  </si>
  <si>
    <t>Galvanised Iron</t>
  </si>
  <si>
    <t>2 Secure car space,</t>
  </si>
  <si>
    <t>south western end</t>
  </si>
  <si>
    <t>Vanity</t>
  </si>
  <si>
    <t>Rangehood</t>
  </si>
  <si>
    <t>Split air conditioning</t>
  </si>
  <si>
    <t>Built-in wardrobe</t>
  </si>
  <si>
    <t>Kitchen cupboards</t>
  </si>
  <si>
    <t>Sliding door</t>
  </si>
  <si>
    <t>Paths</t>
  </si>
  <si>
    <t>View Profile</t>
  </si>
  <si>
    <t>retrospective</t>
  </si>
  <si>
    <t>7</t>
  </si>
  <si>
    <t xml:space="preserve">seven </t>
  </si>
  <si>
    <t xml:space="preserve">seventy </t>
  </si>
  <si>
    <t xml:space="preserve">seven hundred </t>
  </si>
  <si>
    <t xml:space="preserve">seventeen </t>
  </si>
  <si>
    <t>Studio</t>
  </si>
  <si>
    <t>Residential studio dwelling</t>
  </si>
  <si>
    <t>3 Secure car space,</t>
  </si>
  <si>
    <t>western end</t>
  </si>
  <si>
    <t>Exhaust fan</t>
  </si>
  <si>
    <t>Cooktop</t>
  </si>
  <si>
    <t>Ducted air conditioning</t>
  </si>
  <si>
    <t>Overhead cupboards</t>
  </si>
  <si>
    <t>Retaining walls</t>
  </si>
  <si>
    <t>Internal Area</t>
  </si>
  <si>
    <t>stamp duty</t>
  </si>
  <si>
    <t>Stamp Duty</t>
  </si>
  <si>
    <t>8</t>
  </si>
  <si>
    <t xml:space="preserve">eight </t>
  </si>
  <si>
    <t xml:space="preserve">eighty </t>
  </si>
  <si>
    <t xml:space="preserve">eight hundred </t>
  </si>
  <si>
    <t xml:space="preserve">eighteen </t>
  </si>
  <si>
    <t>Apartment</t>
  </si>
  <si>
    <t>Residential apartment dwelling</t>
  </si>
  <si>
    <t>1 Secure car space with storage space,</t>
  </si>
  <si>
    <t>north western end</t>
  </si>
  <si>
    <t>Heater lighting</t>
  </si>
  <si>
    <t>Oven</t>
  </si>
  <si>
    <t>Ceiling fans</t>
  </si>
  <si>
    <t>Pergola</t>
  </si>
  <si>
    <t>9</t>
  </si>
  <si>
    <t xml:space="preserve">nine </t>
  </si>
  <si>
    <t xml:space="preserve">ninety </t>
  </si>
  <si>
    <t xml:space="preserve">nine hundred </t>
  </si>
  <si>
    <t xml:space="preserve">nineteen </t>
  </si>
  <si>
    <t>Villa</t>
  </si>
  <si>
    <t>Residential villa dwelling</t>
  </si>
  <si>
    <t>2 Secure car space with storage space,</t>
  </si>
  <si>
    <t>middle</t>
  </si>
  <si>
    <t>Freestanding cooktop</t>
  </si>
  <si>
    <t>Solar panels</t>
  </si>
  <si>
    <t>Aluminium glazed door</t>
  </si>
  <si>
    <t>0</t>
  </si>
  <si>
    <t xml:space="preserve">ten </t>
  </si>
  <si>
    <t>3 Secure car space with storage space,</t>
  </si>
  <si>
    <t>Dishwasher</t>
  </si>
  <si>
    <t>Shed</t>
  </si>
  <si>
    <t>Swimming pool</t>
  </si>
  <si>
    <t>None,</t>
  </si>
  <si>
    <t>Verandah</t>
  </si>
  <si>
    <t>Ducted heater</t>
  </si>
  <si>
    <t>Report Overview</t>
  </si>
  <si>
    <t>Table of Contents</t>
  </si>
  <si>
    <t>Valuation Summary</t>
  </si>
  <si>
    <t>Instructions</t>
  </si>
  <si>
    <t xml:space="preserve">  </t>
  </si>
  <si>
    <t>Assumptions &amp; Recommendations</t>
  </si>
  <si>
    <t>Valuation Details</t>
  </si>
  <si>
    <t>Zoning &amp; Planning</t>
  </si>
  <si>
    <t>Site</t>
  </si>
  <si>
    <t>Services</t>
  </si>
  <si>
    <t>Property Address</t>
  </si>
  <si>
    <t>Condition &amp; Repairs</t>
  </si>
  <si>
    <t>Instructed by &amp; on
behalf of</t>
  </si>
  <si>
    <t>Environmental Issues</t>
  </si>
  <si>
    <t>Purpose of Report</t>
  </si>
  <si>
    <t>Valuation Methodology</t>
  </si>
  <si>
    <t>Valuation Report</t>
  </si>
  <si>
    <t>Valuation Remarks</t>
  </si>
  <si>
    <t>Assumptions, Conditions &amp; Limitations</t>
  </si>
  <si>
    <t>Valuation Amount</t>
  </si>
  <si>
    <t>1. Valuation Summary</t>
  </si>
  <si>
    <t>1.4 Valuation Details</t>
  </si>
  <si>
    <t>2. Location &amp; Neighbourhood</t>
  </si>
  <si>
    <t>4. Site</t>
  </si>
  <si>
    <t>5.3 Building Area</t>
  </si>
  <si>
    <t>8. Market Evidence</t>
  </si>
  <si>
    <t>9. Valuation Methodology</t>
  </si>
  <si>
    <t>11. Assumptions, Conditions and Limitations</t>
  </si>
  <si>
    <t>12. Photographs</t>
  </si>
  <si>
    <t>1.1 Instructions</t>
  </si>
  <si>
    <t>Primary Methodology:</t>
  </si>
  <si>
    <t>Direct Comparison</t>
  </si>
  <si>
    <t>Secondary Methodology:</t>
  </si>
  <si>
    <r>
      <t>The valuation is made on the basis of "Market Value" as adopted by the Australian Property Institute from the International Assets Valuation Standards Committee definition. That is: "The estimated amount for which an asset should exchange on the date of valuation between a willing buyer and a willing seller in an arm’s length transaction after proper marketing wherein the parties had each acted knowledgeably, Prudently, and without compulsion".
This valuation is for the use of the party or parties to whom it is addressed and is not to be used for any other purposes. The report is subject to the definitions, qualifiers and disclaimers contained herein and which form part of this report. No liability or responsibility is accepted or undertaken to any third party or parties which may use or rely on the whole or any part of this report or its conclusion. No liability or responsibility is accepted or undertaken in the event that the party or parties to which it is addressed use this report for any other purpose apart from that expressly outlined.
No part of this valuation or any reference to it may be included in any other document or reproduced or published in any way without written approval of the form and context in which it is to appear. Only a signed original of this valuation should be relied upon, and no responsibility will be accepted for photocopies of the report or signatures to the report. The Valuer nor, to the best of my knowledge, any member of this firm, has any conflict of interest; direct, indirect or financial interest pecuniary or otherwise in the said property that is not disclosed herein. 
COVID-19 significant Market Uncertainty for current Date of Valuation report: The market that the subject property is valued in is being impacted by the uncertainty that the COVID-19 outbreak has caused. Market conditions are changing daily at present. As at date of valuation we consider that there is market uncertainty resulting in significant valuation uncertainty.
This valuation is current at the date of valuation only. The value assessed herein may change significantly and unexpectedly over a relatively short period including as a result of general market movements or factors specific to the particular property. We do not accept liability for losses arising from such subsequent changes in value including consequential or economic loss. Without limiting the generality of the above comment, we do not assume any responsibility or accept any liability where this valuation is relied upon after the expiration of three months from the date of the valuation, or such earlier date if you become aware of any factors that have any effect on the valuation.
Unless specifically stated, where the valuation relates to a Strata Titled property, all parties should be aware that the market value is assessed without knowledge of orders against the Strata Company and without the benefit of a search of the Strata’s records, particularly relating to reserve funds. All parties should make their own enquiries in relation to this matter.
Plant and equipment and other items have not been individually tested or inspected to a standard other than that required by a prudent valuer in making this assessment. Sufficient enquiry has been made to enable the valuer to arrive at a fair assessment and the right to amend any valuation should an unknown condition or impediment be established by competent analysis is therefore reserved.
No soil tests or environmental studies have been made available for the valuer’s perusal. Therefore, it should be noted that the valuation is subject to there being no surface or sub-surface soil problems including instability, toxic/ hazardous wastes, toxic mould, asbestos or building material hazards in or on the property that would adversely affect, its existing or potential use or reduce its marketability. Should a problem be known or arise the valuation should be referred to the valuer for comment and review as deemed appropriate. We are not experts in this regard and if more detailed advice is required, an environmental consultant should be retained. The client acknowledges and recognizes that the Valuer is not expert in identifying environmental hazards and compliance requirements affecting properties. The Valuer has endeavoured to identify all matters of environmental concern and the effect they might have on the value of the property. However, the Valuer will not be held liable nor responsible for his/her failure to identify all such matters of environmental concern and the impact which any environmental related issue has on the property and its value.
Certificate of Title: Unless stated as otherwise in this report we advise that a copy of the current Certificate of Title has not been provided or searched. This valuation assumes clear title. Should any encumbrances, easements, leases or other restrictions not mentioned in this report be known or discovered then the valuation should be referred to the Valuer for comment.
Retrospective Kerbside Assessment: For the retrospective valuation where valuer does not have access to do the internal inspection. In this case our inspection will be kerbside inspection. The details regarding condition and presentation of the property sources will be property database with historical photographs, website, local agent and council resources. 
Valuation for Court Purposes:</t>
    </r>
    <r>
      <rPr>
        <sz val="8"/>
        <color rgb="FF000000"/>
        <rFont val="Avenir Next Demi Bold"/>
        <family val="2"/>
      </rPr>
      <t xml:space="preserve"> </t>
    </r>
    <r>
      <rPr>
        <sz val="8"/>
        <color rgb="FF000000"/>
        <rFont val="Avenir"/>
        <family val="2"/>
      </rPr>
      <t>Please note that our Valuation Report not suitable for Court Purposes. This report should not be used for litigation proceedings and does not meet the criteria of Property Disputes, Expert Witness, Family Court Matters.</t>
    </r>
  </si>
  <si>
    <t>Repairs Requirements</t>
  </si>
  <si>
    <t>Instructing Party</t>
  </si>
  <si>
    <t>Interest Valued</t>
  </si>
  <si>
    <t>Fee simple vacant possession</t>
  </si>
  <si>
    <t>10. Valuation Remarks</t>
  </si>
  <si>
    <t>Client/Authorised Party</t>
  </si>
  <si>
    <t>Access</t>
  </si>
  <si>
    <t>The subject property has good sealed roads with kerbs and improved footpaths.</t>
  </si>
  <si>
    <t>Interior Layout</t>
  </si>
  <si>
    <t>Functional floor plan</t>
  </si>
  <si>
    <t>Identification</t>
  </si>
  <si>
    <t>Street number, online Cadastral plan, RP Data mapping.</t>
  </si>
  <si>
    <t>Date Issued</t>
  </si>
  <si>
    <t>6. Environmental Issues</t>
  </si>
  <si>
    <t>Method 1: Direct Comparison</t>
  </si>
  <si>
    <t>1.2 Property Details</t>
  </si>
  <si>
    <t>Currency of Valuation</t>
  </si>
  <si>
    <t>90 days from the date of valuation or such earlier date if you become aware of any factor that have any effects on the valuation.</t>
  </si>
  <si>
    <t xml:space="preserve">The Subject property currently used for residential purposes which is considered to be low environmental risk. The past uses of the subject property are not known to the valuer. The property is considered to have a low to medium environmental risk profile. This valuation is subject to there being no surface or subsurface soil problems including stability, toxic, or hazardous waste, toxic fibres, asbestos or building material hazards in or on the property that would adversely affect its existing or potential use or reduce its value/marketability. We reserve the right to review/reconsider our valuation should an environmental audit reveal that the subject property is contaminated. The client acknowledges and recognises that the valuer is not an expert in identifying environmental hazards and compliance requirements affecting properties. </t>
  </si>
  <si>
    <t>Pecuniary Interest</t>
  </si>
  <si>
    <t>We confirm that the valuer does not have any pecuniary interest that would conflict with the proper valuation of the property.</t>
  </si>
  <si>
    <t>Signature</t>
  </si>
  <si>
    <t>Method 2: Summation</t>
  </si>
  <si>
    <t>Valuer</t>
  </si>
  <si>
    <t>Jugal Saha, Property Valuer, AAPI, CPV.
Certified Practicing Valuer 101474</t>
  </si>
  <si>
    <t>5. Improvements</t>
  </si>
  <si>
    <t>7. General Comments</t>
  </si>
  <si>
    <t>Important</t>
  </si>
  <si>
    <t>This executive summary must be read in conjunction with the remainder of this report. Executive summary is only a synopsis designed to provide a brief overview and must not be acted upon in isolation to the content of the valuation report.</t>
  </si>
  <si>
    <t>Fee Simple Vacant Possession</t>
  </si>
  <si>
    <t>3. Zoning &amp; Planning</t>
  </si>
  <si>
    <t>5.1 Main Building</t>
  </si>
  <si>
    <t>Third Party Disclaimer</t>
  </si>
  <si>
    <t>General Market Overview</t>
  </si>
  <si>
    <t>Tenure Type</t>
  </si>
  <si>
    <t>Freehold</t>
  </si>
  <si>
    <t>Highest &amp; Best Use</t>
  </si>
  <si>
    <t>Existing use</t>
  </si>
  <si>
    <t>Local Government Area</t>
  </si>
  <si>
    <t>Rough Build Date</t>
  </si>
  <si>
    <t>Encumbrances</t>
  </si>
  <si>
    <t>None apparent</t>
  </si>
  <si>
    <t>External Wall</t>
  </si>
  <si>
    <t>Digital Copies Reports</t>
  </si>
  <si>
    <t>Where a digital copy of the report has been provided and has not been received directly from us, the report contents, especially the valuation and critical assumption should be verified by contacting the using office to ensure contents are appropriate. In particular if this report appears to be suspicious - that the report is tampered or altered, we recommend to contact the office.</t>
  </si>
  <si>
    <t>Internal Wall</t>
  </si>
  <si>
    <t>Roof</t>
  </si>
  <si>
    <t>1.3 Assumptions &amp; Recommendations</t>
  </si>
  <si>
    <t>Parking</t>
  </si>
  <si>
    <t>We assess the subject property’s Fair Market Value in its present condition and on a vacant possession basis to be:</t>
  </si>
  <si>
    <t>Reliance on Whole Report</t>
  </si>
  <si>
    <t>This valuation should be read in its entirety, inclusive of any summary. The valuer and valuation firm does not accept any responsibility where part of this report has been relied upon without reference to the full context of the valuation report.</t>
  </si>
  <si>
    <t>Key assumptions</t>
  </si>
  <si>
    <t>The instructions and the information supplied contain a full disclosure of all information that is relevant
N/A</t>
  </si>
  <si>
    <t>Fair Market Value -</t>
  </si>
  <si>
    <t>Recommended documents</t>
  </si>
  <si>
    <t>Existing Use</t>
  </si>
  <si>
    <t>The existing land use is a conforming land use with no adverse effect/s.</t>
  </si>
  <si>
    <t>Expected selling period</t>
  </si>
  <si>
    <t>3 months - This is typical of locality and/or market segment condition</t>
  </si>
  <si>
    <t>Heritage Issue</t>
  </si>
  <si>
    <t xml:space="preserve"> N/A</t>
  </si>
  <si>
    <t>Source: RP Data</t>
  </si>
  <si>
    <r>
      <t>JUGAL SAHA, AAPI CPV</t>
    </r>
    <r>
      <rPr>
        <sz val="12"/>
        <color theme="1"/>
        <rFont val="Calibri"/>
        <family val="2"/>
        <scheme val="minor"/>
      </rPr>
      <t xml:space="preserve"> (</t>
    </r>
    <r>
      <rPr>
        <sz val="12"/>
        <color rgb="FF000000"/>
        <rFont val="Calibri"/>
        <family val="2"/>
        <scheme val="minor"/>
      </rPr>
      <t>Certified Practicing Valuer 101474</t>
    </r>
    <r>
      <rPr>
        <sz val="12"/>
        <color theme="1"/>
        <rFont val="Calibri"/>
        <family val="2"/>
        <scheme val="minor"/>
      </rPr>
      <t xml:space="preserve">)  </t>
    </r>
    <r>
      <rPr>
        <sz val="12"/>
        <color rgb="FF000000"/>
        <rFont val="Calibri"/>
        <family val="2"/>
        <scheme val="minor"/>
      </rPr>
      <t xml:space="preserve"> </t>
    </r>
  </si>
  <si>
    <t>NSW</t>
  </si>
  <si>
    <t>Permissible uses with development consent include Bed and breakfast, Community care accommodation, Tourist accommodation, Home based business, Informal outdoor recreation, Medical centre, Place of worship, Seniors housing, Railway, Residential aged care facility, Rooming house, Tramway, Roads etc.</t>
  </si>
  <si>
    <t>Jugal Saha</t>
  </si>
  <si>
    <t>Director (AAP Valuations)</t>
  </si>
  <si>
    <t>allianceaustraliaproperty.com.au</t>
  </si>
  <si>
    <t>info@allianceaustraliaproperty.com.au</t>
  </si>
  <si>
    <t>This report has been prepared for the private and confidential use of our client for the specified purpose. It should not be reproduced in whole or part without the express written authority of AAP Valuations or relied upon any other party for any purpose and the valuer shall not have any liability to any party who does so. Our warning is registered here, that any party other than those specifically named in this report should obtain their own valuation before acting in any way in respect of the subject property.</t>
  </si>
  <si>
    <t>Certificate of Property Valuation</t>
  </si>
  <si>
    <t>Sydney</t>
  </si>
  <si>
    <t>Ilhana Coralic</t>
  </si>
  <si>
    <t>29 Willan Drive</t>
  </si>
  <si>
    <t>Cartwright</t>
  </si>
  <si>
    <t>house</t>
  </si>
  <si>
    <t>LOT 321 DP233164</t>
  </si>
  <si>
    <t>R3: Medium Density Residential</t>
  </si>
  <si>
    <t>The Subject property is situated in Cartwright, is a suburb in south western of Sydney, in the state of New South Wales, Australia, located 38 kilometres south-west of the Sydney central business district. The local government area of City of Liverpool.</t>
  </si>
  <si>
    <t>City of Liverpool</t>
  </si>
  <si>
    <t>Nebo Pl</t>
  </si>
  <si>
    <t>Hoxton Park Rd at Balmain Rd</t>
  </si>
  <si>
    <t>Cartwright Public School</t>
  </si>
  <si>
    <t>Miller Technology High School</t>
  </si>
  <si>
    <t>Cartwright in NSW belongs to the LGA of the City of Liverpool. The past 12-months growth for median house prices is -2.7%. The current median house price is sitting at $825,000. Property median time on the market 50 days and 16 sold in the past 12 months. The average weekly rental is $560 based on the current median house price, with a gross rental yield of 3.4%.</t>
  </si>
  <si>
    <t>9 Avondale Place Cartwright</t>
  </si>
  <si>
    <t>Vinyl Cladding</t>
  </si>
  <si>
    <t>required</t>
  </si>
  <si>
    <t>Fibro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</si>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</sst>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quot;$&quot;#,##0"/>
    <numFmt numFmtId="166" formatCode="d\ mmmm\ yyyy"/>
    <numFmt numFmtId="167" formatCode="&quot;$&quot;#,##0.00"/>
    <numFmt numFmtId="168" formatCode="[$-C09]d\ mmmm\ yyyy;@"/>
  </numFmts>
  <fonts count="35">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u/>
      <sz val="11"/>
      <color theme="10"/>
      <name val="Calibri"/>
      <family val="2"/>
      <scheme val="minor"/>
    </font>
    <font>
      <sz val="11"/>
      <color theme="1"/>
      <name val="Avenir"/>
      <family val="2"/>
    </font>
    <font>
      <sz val="8"/>
      <color theme="1"/>
      <name val="Avenir"/>
      <family val="2"/>
    </font>
    <font>
      <sz val="16"/>
      <color theme="1"/>
      <name val="Avenir Next Demi Bold"/>
      <family val="2"/>
    </font>
    <font>
      <sz val="9.5"/>
      <color theme="1"/>
      <name val="Avenir Next Demi Bold"/>
      <family val="2"/>
    </font>
    <font>
      <sz val="9.5"/>
      <color theme="1"/>
      <name val="Avenir"/>
      <family val="2"/>
    </font>
    <font>
      <sz val="8"/>
      <name val="Calibri"/>
      <family val="2"/>
      <scheme val="minor"/>
    </font>
    <font>
      <sz val="11"/>
      <color theme="1"/>
      <name val="Avenir Next Demi Bold"/>
      <family val="2"/>
    </font>
    <font>
      <b/>
      <sz val="24"/>
      <color theme="1"/>
      <name val="Avenir Black"/>
      <family val="2"/>
    </font>
    <font>
      <sz val="13"/>
      <color theme="1"/>
      <name val="Avenir Heavy"/>
      <family val="2"/>
    </font>
    <font>
      <sz val="12"/>
      <color theme="1"/>
      <name val="Avenir Next Demi Bold"/>
      <family val="2"/>
    </font>
    <font>
      <sz val="14"/>
      <color rgb="FF505050"/>
      <name val="Source Sans Pro"/>
      <family val="2"/>
    </font>
    <font>
      <sz val="8"/>
      <color theme="1"/>
      <name val="Avenir Next Demi Bold"/>
      <family val="2"/>
    </font>
    <font>
      <sz val="5"/>
      <color theme="1"/>
      <name val="Avenir"/>
      <family val="2"/>
    </font>
    <font>
      <sz val="9"/>
      <color rgb="FF000000"/>
      <name val="Calibri"/>
      <family val="2"/>
      <scheme val="minor"/>
    </font>
    <font>
      <sz val="7"/>
      <color theme="1"/>
      <name val="Avenir"/>
      <family val="2"/>
    </font>
    <font>
      <sz val="9.5"/>
      <name val="Avenir"/>
      <family val="2"/>
    </font>
    <font>
      <sz val="11"/>
      <color theme="1"/>
      <name val="Avenir Black"/>
      <family val="2"/>
    </font>
    <font>
      <sz val="9"/>
      <color theme="1"/>
      <name val="Avenir"/>
      <family val="2"/>
    </font>
    <font>
      <sz val="9"/>
      <color theme="1"/>
      <name val="Avenir Black"/>
      <family val="2"/>
    </font>
    <font>
      <sz val="12"/>
      <color theme="1"/>
      <name val="Calibri"/>
      <family val="2"/>
      <scheme val="minor"/>
    </font>
    <font>
      <sz val="9"/>
      <color theme="1"/>
      <name val="Avenir Next Demi Bold"/>
      <family val="2"/>
    </font>
    <font>
      <sz val="12"/>
      <color rgb="FF000000"/>
      <name val="Calibri"/>
      <family val="2"/>
      <scheme val="minor"/>
    </font>
    <font>
      <sz val="9"/>
      <name val="Avenir"/>
      <family val="2"/>
    </font>
    <font>
      <sz val="8"/>
      <color rgb="FF000000"/>
      <name val="Avenir"/>
      <family val="2"/>
    </font>
    <font>
      <sz val="9.5"/>
      <color theme="1"/>
      <name val="Avenir Black"/>
      <family val="2"/>
    </font>
    <font>
      <sz val="8"/>
      <color rgb="FF000000"/>
      <name val="Avenir Next Demi Bold"/>
      <family val="2"/>
    </font>
    <font>
      <sz val="10"/>
      <color theme="1"/>
      <name val="Avenir Black"/>
      <family val="2"/>
    </font>
    <font>
      <sz val="8"/>
      <color rgb="FF000000"/>
      <name val="Segoe UI"/>
      <family val="2"/>
    </font>
    <font>
      <u/>
      <sz val="9"/>
      <color theme="10"/>
      <name val="Avenir Next Demi Bold"/>
      <family val="2"/>
    </font>
    <font>
      <sz val="9"/>
      <name val="Avenir Next Demi Bold"/>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6" tint="0.59999389629810485"/>
        <bgColor indexed="64"/>
      </patternFill>
    </fill>
  </fills>
  <borders count="22">
    <border>
      <left/>
      <right/>
      <top/>
      <bottom/>
      <diagonal/>
    </border>
    <border>
      <left/>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top/>
      <bottom style="thin">
        <color theme="0" tint="-0.14999847407452621"/>
      </bottom>
      <diagonal/>
    </border>
    <border>
      <left style="thin">
        <color theme="0" tint="-0.14999847407452621"/>
      </left>
      <right/>
      <top/>
      <bottom style="thin">
        <color theme="0" tint="-0.14999847407452621"/>
      </bottom>
      <diagonal/>
    </border>
    <border>
      <left/>
      <right/>
      <top/>
      <bottom style="thin">
        <color indexed="64"/>
      </bottom>
      <diagonal/>
    </border>
    <border>
      <left/>
      <right style="thin">
        <color theme="0" tint="-0.14999847407452621"/>
      </right>
      <top/>
      <bottom style="thin">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4">
    <xf numFmtId="0" fontId="0" fillId="0" borderId="0" xfId="0"/>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right" vertical="center" wrapText="1"/>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horizontal="righ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applyAlignment="1">
      <alignment horizontal="center" vertical="center" wrapText="1"/>
    </xf>
    <xf numFmtId="0" fontId="1" fillId="0" borderId="0" xfId="0" applyFont="1" applyAlignment="1">
      <alignment horizontal="left" vertical="center" indent="1"/>
    </xf>
    <xf numFmtId="0" fontId="0" fillId="0" borderId="0" xfId="0" applyAlignment="1">
      <alignment horizontal="left" vertical="center" indent="1"/>
    </xf>
    <xf numFmtId="14" fontId="0" fillId="0" borderId="0" xfId="0" applyNumberFormat="1" applyAlignment="1">
      <alignment horizontal="left" vertical="center" indent="1"/>
    </xf>
    <xf numFmtId="0" fontId="0" fillId="0" borderId="0" xfId="0" applyAlignment="1">
      <alignment horizontal="left" vertical="center" wrapText="1" indent="1"/>
    </xf>
    <xf numFmtId="0" fontId="9" fillId="0" borderId="0" xfId="0" applyFont="1" applyAlignment="1">
      <alignment horizontal="right" vertical="center" indent="1"/>
    </xf>
    <xf numFmtId="0" fontId="8" fillId="0" borderId="0" xfId="0" applyFont="1" applyAlignment="1">
      <alignment horizontal="right" vertical="center" indent="1"/>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1"/>
    </xf>
    <xf numFmtId="0" fontId="8" fillId="0" borderId="0" xfId="0" applyFont="1" applyAlignment="1">
      <alignment horizontal="left" vertical="center" indent="1"/>
    </xf>
    <xf numFmtId="0" fontId="1" fillId="0" borderId="0" xfId="0" applyFont="1" applyAlignment="1">
      <alignment horizontal="right" vertical="center" indent="1"/>
    </xf>
    <xf numFmtId="0" fontId="0" fillId="0" borderId="0" xfId="0" applyAlignment="1">
      <alignment horizontal="right" vertical="center" indent="1"/>
    </xf>
    <xf numFmtId="167" fontId="0" fillId="0" borderId="0" xfId="0" applyNumberFormat="1" applyAlignment="1">
      <alignment horizontal="left" vertical="center" indent="1"/>
    </xf>
    <xf numFmtId="0" fontId="6" fillId="0" borderId="0" xfId="0" applyFont="1" applyAlignment="1">
      <alignment horizontal="left" vertical="center" indent="1"/>
    </xf>
    <xf numFmtId="0" fontId="6" fillId="0" borderId="0" xfId="0" applyFont="1" applyAlignment="1">
      <alignment horizontal="left" indent="1"/>
    </xf>
    <xf numFmtId="0" fontId="2" fillId="2" borderId="0" xfId="0" applyFont="1" applyFill="1" applyAlignment="1">
      <alignment horizontal="left" vertical="center"/>
    </xf>
    <xf numFmtId="0" fontId="5" fillId="0" borderId="0" xfId="0" applyFont="1" applyAlignment="1">
      <alignment horizontal="left" vertical="center"/>
    </xf>
    <xf numFmtId="0" fontId="11" fillId="0" borderId="0" xfId="0" applyFont="1" applyAlignment="1">
      <alignment horizontal="left" vertical="center" indent="1"/>
    </xf>
    <xf numFmtId="0" fontId="11" fillId="0" borderId="0" xfId="0" applyFont="1" applyAlignment="1">
      <alignment horizontal="left" vertical="center"/>
    </xf>
    <xf numFmtId="0" fontId="11" fillId="0" borderId="0" xfId="0" applyFont="1" applyAlignment="1">
      <alignment horizontal="right" vertical="center" indent="1"/>
    </xf>
    <xf numFmtId="0" fontId="5" fillId="0" borderId="0" xfId="0" applyFont="1" applyAlignment="1">
      <alignment horizontal="left" vertical="center" indent="1"/>
    </xf>
    <xf numFmtId="0" fontId="5" fillId="0" borderId="0" xfId="0" applyFont="1" applyAlignment="1">
      <alignment horizontal="right" vertical="center" indent="1"/>
    </xf>
    <xf numFmtId="0" fontId="9" fillId="0" borderId="1" xfId="0" applyFont="1" applyBorder="1" applyAlignment="1">
      <alignment horizontal="left" vertical="center" indent="1"/>
    </xf>
    <xf numFmtId="0" fontId="8" fillId="0" borderId="5" xfId="0" applyFont="1" applyBorder="1" applyAlignment="1">
      <alignment horizontal="right" vertical="center" indent="1"/>
    </xf>
    <xf numFmtId="0" fontId="8" fillId="0" borderId="1" xfId="0" applyFont="1" applyBorder="1" applyAlignment="1">
      <alignment horizontal="right" vertical="center" indent="1"/>
    </xf>
    <xf numFmtId="0" fontId="9" fillId="0" borderId="1" xfId="0" applyFont="1" applyBorder="1" applyAlignment="1">
      <alignment horizontal="right" vertical="center" indent="1"/>
    </xf>
    <xf numFmtId="0" fontId="8" fillId="0" borderId="4" xfId="0" applyFont="1" applyBorder="1" applyAlignment="1">
      <alignment horizontal="right" vertical="center" indent="1"/>
    </xf>
    <xf numFmtId="0" fontId="9" fillId="0" borderId="1" xfId="0" applyFont="1" applyBorder="1" applyAlignment="1">
      <alignment vertical="center"/>
    </xf>
    <xf numFmtId="0" fontId="8" fillId="0" borderId="1" xfId="0" applyFont="1" applyBorder="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top"/>
    </xf>
    <xf numFmtId="0" fontId="5" fillId="0" borderId="0" xfId="0" applyFont="1" applyAlignment="1">
      <alignment horizontal="left" vertical="top"/>
    </xf>
    <xf numFmtId="0" fontId="14" fillId="0" borderId="0" xfId="0" applyFont="1" applyAlignment="1">
      <alignment vertical="top"/>
    </xf>
    <xf numFmtId="0" fontId="8" fillId="0" borderId="0" xfId="0" applyFont="1" applyAlignment="1">
      <alignment vertical="top"/>
    </xf>
    <xf numFmtId="0" fontId="8" fillId="0" borderId="0" xfId="0" applyFont="1" applyAlignment="1">
      <alignment horizontal="right" vertical="top" indent="1"/>
    </xf>
    <xf numFmtId="0" fontId="9" fillId="0" borderId="0" xfId="0" applyFont="1" applyAlignment="1">
      <alignment horizontal="left" vertical="top" indent="1"/>
    </xf>
    <xf numFmtId="0" fontId="8" fillId="0" borderId="0" xfId="0" applyFont="1" applyAlignment="1">
      <alignment horizontal="right" vertical="top"/>
    </xf>
    <xf numFmtId="0" fontId="9" fillId="0" borderId="0" xfId="0" applyFont="1" applyAlignment="1">
      <alignment horizontal="right" vertical="top"/>
    </xf>
    <xf numFmtId="14" fontId="9" fillId="0" borderId="0" xfId="0" applyNumberFormat="1" applyFont="1" applyAlignment="1">
      <alignment horizontal="left" vertical="top" indent="1"/>
    </xf>
    <xf numFmtId="0" fontId="9" fillId="0" borderId="0" xfId="0" applyFont="1" applyAlignment="1">
      <alignment vertical="top"/>
    </xf>
    <xf numFmtId="0" fontId="15" fillId="0" borderId="0" xfId="0" applyFont="1" applyAlignment="1">
      <alignment vertical="center" wrapText="1"/>
    </xf>
    <xf numFmtId="14" fontId="9" fillId="0" borderId="0" xfId="0" applyNumberFormat="1" applyFont="1" applyAlignment="1">
      <alignment vertical="top" wrapText="1"/>
    </xf>
    <xf numFmtId="14" fontId="9" fillId="0" borderId="0" xfId="0" applyNumberFormat="1" applyFont="1" applyAlignment="1">
      <alignment horizontal="left" vertical="top" wrapText="1"/>
    </xf>
    <xf numFmtId="0" fontId="5" fillId="0" borderId="0" xfId="0" applyFont="1" applyAlignment="1">
      <alignment horizontal="left" vertical="top" indent="1"/>
    </xf>
    <xf numFmtId="0" fontId="16" fillId="0" borderId="0" xfId="0" applyFont="1" applyAlignment="1">
      <alignment horizontal="right" vertical="top" indent="1"/>
    </xf>
    <xf numFmtId="14" fontId="9" fillId="0" borderId="0" xfId="0" applyNumberFormat="1" applyFont="1" applyAlignment="1">
      <alignment vertical="top"/>
    </xf>
    <xf numFmtId="14" fontId="17" fillId="0" borderId="0" xfId="0" applyNumberFormat="1" applyFont="1" applyAlignment="1">
      <alignment vertical="top"/>
    </xf>
    <xf numFmtId="0" fontId="18" fillId="0" borderId="0" xfId="0" applyFont="1" applyAlignment="1">
      <alignment horizontal="left" vertical="top" indent="1"/>
    </xf>
    <xf numFmtId="0" fontId="6" fillId="0" borderId="0" xfId="0" applyFont="1" applyAlignment="1">
      <alignment vertical="top" wrapText="1"/>
    </xf>
    <xf numFmtId="0" fontId="14" fillId="0" borderId="0" xfId="0" applyFont="1" applyAlignment="1">
      <alignment horizontal="left" vertical="top" indent="1"/>
    </xf>
    <xf numFmtId="0" fontId="19" fillId="0" borderId="0" xfId="0" applyFont="1" applyAlignment="1">
      <alignment vertical="top"/>
    </xf>
    <xf numFmtId="0" fontId="16" fillId="0" borderId="0" xfId="0" applyFont="1" applyAlignment="1">
      <alignment horizontal="right" vertical="center"/>
    </xf>
    <xf numFmtId="0" fontId="16" fillId="0" borderId="0" xfId="0" applyFont="1" applyAlignment="1">
      <alignment horizontal="right" vertical="center" indent="1"/>
    </xf>
    <xf numFmtId="0" fontId="5" fillId="0" borderId="0" xfId="0" applyFont="1" applyAlignment="1">
      <alignment vertical="top" wrapText="1"/>
    </xf>
    <xf numFmtId="0" fontId="21" fillId="0" borderId="0" xfId="0" applyFont="1" applyAlignment="1">
      <alignment horizontal="left" vertical="top" indent="1"/>
    </xf>
    <xf numFmtId="4" fontId="0" fillId="0" borderId="0" xfId="0" applyNumberFormat="1" applyAlignment="1">
      <alignment horizontal="left" vertical="center" indent="1"/>
    </xf>
    <xf numFmtId="0" fontId="23" fillId="0" borderId="0" xfId="0" applyFont="1" applyAlignment="1">
      <alignment horizontal="right" vertical="top" indent="1"/>
    </xf>
    <xf numFmtId="0" fontId="22" fillId="0" borderId="0" xfId="0" applyFont="1" applyAlignment="1">
      <alignment horizontal="left" vertical="top" indent="1"/>
    </xf>
    <xf numFmtId="0" fontId="8" fillId="0" borderId="5" xfId="0" applyFont="1" applyBorder="1" applyAlignment="1">
      <alignment horizontal="right" vertical="top" indent="1"/>
    </xf>
    <xf numFmtId="0" fontId="25" fillId="0" borderId="0" xfId="0" applyFont="1" applyAlignment="1">
      <alignment horizontal="right" vertical="top" indent="1"/>
    </xf>
    <xf numFmtId="0" fontId="25" fillId="0" borderId="0" xfId="0" applyFont="1" applyAlignment="1">
      <alignment horizontal="left" vertical="top" indent="1"/>
    </xf>
    <xf numFmtId="0" fontId="16" fillId="0" borderId="8" xfId="0" applyFont="1" applyBorder="1" applyAlignment="1">
      <alignment horizontal="left" vertical="top" indent="2"/>
    </xf>
    <xf numFmtId="0" fontId="5" fillId="0" borderId="8" xfId="0" applyFont="1" applyBorder="1" applyAlignment="1">
      <alignment horizontal="left" vertical="top"/>
    </xf>
    <xf numFmtId="0" fontId="21" fillId="0" borderId="8" xfId="0" applyFont="1" applyBorder="1" applyAlignment="1">
      <alignment horizontal="center" vertical="top"/>
    </xf>
    <xf numFmtId="0" fontId="21" fillId="0" borderId="0" xfId="0" applyFont="1" applyAlignment="1">
      <alignment horizontal="left" vertical="center" indent="1"/>
    </xf>
    <xf numFmtId="0" fontId="22" fillId="0" borderId="0" xfId="0" applyFont="1" applyAlignment="1">
      <alignment horizontal="left" vertical="center" indent="1"/>
    </xf>
    <xf numFmtId="0" fontId="26" fillId="0" borderId="0" xfId="0" applyFont="1" applyAlignment="1">
      <alignment horizontal="left" vertical="center" indent="1"/>
    </xf>
    <xf numFmtId="0" fontId="5" fillId="0" borderId="5" xfId="0" applyFont="1" applyBorder="1" applyAlignment="1">
      <alignment horizontal="left" vertical="center"/>
    </xf>
    <xf numFmtId="0" fontId="9" fillId="0" borderId="5" xfId="0" applyFont="1" applyBorder="1" applyAlignment="1">
      <alignment horizontal="left" vertical="center" indent="1"/>
    </xf>
    <xf numFmtId="0" fontId="9" fillId="0" borderId="4" xfId="0" applyFont="1" applyBorder="1" applyAlignment="1">
      <alignment horizontal="left" vertical="center" indent="1"/>
    </xf>
    <xf numFmtId="0" fontId="22" fillId="0" borderId="0" xfId="0" applyFont="1" applyAlignment="1">
      <alignment vertical="top" wrapText="1"/>
    </xf>
    <xf numFmtId="0" fontId="22" fillId="0" borderId="0" xfId="0" applyFont="1" applyAlignment="1">
      <alignment horizontal="left" vertical="top"/>
    </xf>
    <xf numFmtId="14" fontId="22" fillId="0" borderId="0" xfId="0" applyNumberFormat="1" applyFont="1" applyAlignment="1">
      <alignment horizontal="left" vertical="top" wrapText="1" indent="1"/>
    </xf>
    <xf numFmtId="14" fontId="22" fillId="0" borderId="0" xfId="0" applyNumberFormat="1" applyFont="1" applyAlignment="1">
      <alignment vertical="top" wrapText="1"/>
    </xf>
    <xf numFmtId="168" fontId="9" fillId="0" borderId="0" xfId="0" applyNumberFormat="1" applyFont="1" applyAlignment="1">
      <alignment horizontal="left" vertical="center" indent="1"/>
    </xf>
    <xf numFmtId="14" fontId="0" fillId="4" borderId="0" xfId="0" applyNumberFormat="1" applyFill="1" applyAlignment="1">
      <alignment horizontal="left" vertical="center" indent="1"/>
    </xf>
    <xf numFmtId="0" fontId="0" fillId="4" borderId="0" xfId="0" applyFill="1" applyAlignment="1">
      <alignment horizontal="left" vertical="center" indent="1"/>
    </xf>
    <xf numFmtId="4" fontId="0" fillId="4" borderId="0" xfId="0" applyNumberFormat="1" applyFill="1" applyAlignment="1">
      <alignment horizontal="left" vertical="center" indent="1"/>
    </xf>
    <xf numFmtId="0" fontId="4" fillId="4" borderId="0" xfId="1" applyFill="1" applyAlignment="1">
      <alignment horizontal="left" vertical="center" indent="1"/>
    </xf>
    <xf numFmtId="0" fontId="9" fillId="0" borderId="0" xfId="0" applyFont="1" applyAlignment="1">
      <alignment horizontal="left" vertical="top"/>
    </xf>
    <xf numFmtId="14" fontId="22" fillId="0" borderId="0" xfId="0" applyNumberFormat="1" applyFont="1" applyAlignment="1">
      <alignment horizontal="left" vertical="top"/>
    </xf>
    <xf numFmtId="164" fontId="0" fillId="0" borderId="0" xfId="0" applyNumberFormat="1" applyAlignment="1">
      <alignment horizontal="left" vertical="center" indent="1"/>
    </xf>
    <xf numFmtId="0" fontId="0" fillId="0" borderId="0" xfId="0" applyAlignment="1">
      <alignment horizontal="center"/>
    </xf>
    <xf numFmtId="14" fontId="0" fillId="0" borderId="0" xfId="0" applyNumberFormat="1" applyAlignment="1">
      <alignment horizontal="center"/>
    </xf>
    <xf numFmtId="0" fontId="0" fillId="2" borderId="0" xfId="0" applyFill="1"/>
    <xf numFmtId="14" fontId="17" fillId="0" borderId="0" xfId="0" applyNumberFormat="1" applyFont="1" applyAlignment="1">
      <alignment horizontal="left" vertical="center" indent="1"/>
    </xf>
    <xf numFmtId="0" fontId="5" fillId="2" borderId="0" xfId="0" applyFont="1" applyFill="1" applyAlignment="1">
      <alignment horizontal="left" vertical="top"/>
    </xf>
    <xf numFmtId="0" fontId="0" fillId="2" borderId="0" xfId="0" applyFill="1" applyAlignment="1">
      <alignment horizontal="right" indent="1"/>
    </xf>
    <xf numFmtId="14" fontId="17" fillId="0" borderId="0" xfId="0" applyNumberFormat="1" applyFont="1" applyAlignment="1">
      <alignment vertical="center"/>
    </xf>
    <xf numFmtId="0" fontId="5" fillId="2" borderId="0" xfId="0" applyFont="1" applyFill="1" applyAlignment="1">
      <alignment horizontal="left" vertical="center"/>
    </xf>
    <xf numFmtId="0" fontId="0" fillId="2" borderId="0" xfId="0" applyFill="1" applyAlignment="1">
      <alignment horizontal="left" indent="1"/>
    </xf>
    <xf numFmtId="0" fontId="0" fillId="0" borderId="10"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14" fontId="9" fillId="0" borderId="0" xfId="0" applyNumberFormat="1" applyFont="1" applyAlignment="1">
      <alignment horizontal="left" vertical="top" wrapText="1" indent="1"/>
    </xf>
    <xf numFmtId="0" fontId="29" fillId="0" borderId="0" xfId="0" applyFont="1" applyAlignment="1">
      <alignment horizontal="left" vertical="center" indent="1"/>
    </xf>
    <xf numFmtId="0" fontId="29" fillId="0" borderId="5" xfId="0" applyFont="1" applyBorder="1" applyAlignment="1">
      <alignment horizontal="left" vertical="center" indent="1"/>
    </xf>
    <xf numFmtId="0" fontId="8" fillId="0" borderId="7" xfId="0" applyFont="1" applyBorder="1" applyAlignment="1">
      <alignment horizontal="right" vertical="center" wrapText="1" indent="1"/>
    </xf>
    <xf numFmtId="0" fontId="8" fillId="0" borderId="6" xfId="0" applyFont="1" applyBorder="1" applyAlignment="1">
      <alignment horizontal="right" vertical="center" wrapText="1" indent="1"/>
    </xf>
    <xf numFmtId="0" fontId="8" fillId="0" borderId="9" xfId="0" applyFont="1" applyBorder="1" applyAlignment="1">
      <alignment horizontal="right" vertical="center" wrapText="1" indent="1"/>
    </xf>
    <xf numFmtId="0" fontId="0" fillId="5" borderId="0" xfId="0" applyFill="1" applyAlignment="1">
      <alignment horizontal="left" vertical="center" indent="1"/>
    </xf>
    <xf numFmtId="14" fontId="22" fillId="0" borderId="0" xfId="0" applyNumberFormat="1" applyFont="1" applyAlignment="1">
      <alignment horizontal="left" vertical="top" indent="1"/>
    </xf>
    <xf numFmtId="0" fontId="25" fillId="0" borderId="0" xfId="0" applyFont="1" applyAlignment="1">
      <alignment horizontal="right" vertical="center" indent="1"/>
    </xf>
    <xf numFmtId="0" fontId="9" fillId="0" borderId="0" xfId="0" applyFont="1" applyAlignment="1">
      <alignment horizontal="center" vertical="top"/>
    </xf>
    <xf numFmtId="0" fontId="9" fillId="0" borderId="0" xfId="0" applyFont="1" applyAlignment="1">
      <alignment horizontal="center" vertical="center"/>
    </xf>
    <xf numFmtId="0" fontId="8" fillId="0" borderId="0" xfId="0" applyFont="1" applyAlignment="1">
      <alignment horizontal="center" vertical="center"/>
    </xf>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14" fontId="22" fillId="0" borderId="0" xfId="0" applyNumberFormat="1" applyFont="1" applyAlignment="1">
      <alignment vertical="top"/>
    </xf>
    <xf numFmtId="0" fontId="0" fillId="0" borderId="21" xfId="0" applyBorder="1"/>
    <xf numFmtId="0" fontId="22" fillId="0" borderId="0" xfId="0" applyFont="1" applyAlignment="1">
      <alignment horizontal="justify" vertical="top"/>
    </xf>
    <xf numFmtId="14" fontId="27" fillId="0" borderId="0" xfId="0" applyNumberFormat="1" applyFont="1" applyAlignment="1">
      <alignment horizontal="justify" vertical="top" wrapText="1"/>
    </xf>
    <xf numFmtId="14" fontId="20" fillId="0" borderId="0" xfId="0" applyNumberFormat="1" applyFont="1" applyAlignment="1">
      <alignment horizontal="justify" vertical="top" wrapText="1"/>
    </xf>
    <xf numFmtId="0" fontId="22" fillId="0" borderId="0" xfId="0" applyFont="1" applyAlignment="1">
      <alignment horizontal="left" vertical="center"/>
    </xf>
    <xf numFmtId="0" fontId="25" fillId="0" borderId="0" xfId="0" applyFont="1" applyAlignment="1">
      <alignment horizontal="left" vertical="center"/>
    </xf>
    <xf numFmtId="0" fontId="33" fillId="0" borderId="0" xfId="1" applyFont="1" applyAlignment="1">
      <alignment horizontal="left" vertical="center"/>
    </xf>
    <xf numFmtId="0" fontId="25" fillId="0" borderId="0" xfId="0" applyFont="1" applyAlignment="1">
      <alignment horizontal="left" vertical="top"/>
    </xf>
    <xf numFmtId="14" fontId="34" fillId="0" borderId="0" xfId="0" applyNumberFormat="1" applyFont="1" applyAlignment="1">
      <alignment horizontal="justify" vertical="top" wrapText="1"/>
    </xf>
    <xf numFmtId="0" fontId="6" fillId="0" borderId="0" xfId="0" applyFont="1" applyAlignment="1">
      <alignment horizontal="justify" vertical="center" wrapText="1"/>
    </xf>
    <xf numFmtId="0" fontId="0" fillId="4" borderId="0" xfId="0" applyFill="1" applyAlignment="1">
      <alignment horizontal="left" vertical="center" wrapText="1" indent="1"/>
    </xf>
    <xf numFmtId="0" fontId="0" fillId="0" borderId="0" xfId="0" applyAlignment="1">
      <alignment horizontal="left" vertical="center" wrapText="1" indent="1"/>
    </xf>
    <xf numFmtId="167" fontId="0" fillId="4" borderId="0" xfId="0" applyNumberFormat="1" applyFill="1" applyAlignment="1">
      <alignment horizontal="left" vertical="center" wrapText="1" indent="1"/>
    </xf>
    <xf numFmtId="0" fontId="5" fillId="0" borderId="0" xfId="0" applyFont="1" applyAlignment="1">
      <alignment horizontal="left" vertical="center"/>
    </xf>
    <xf numFmtId="168" fontId="9" fillId="0" borderId="0" xfId="0" applyNumberFormat="1" applyFont="1" applyAlignment="1">
      <alignment horizontal="left" vertical="center" indent="1"/>
    </xf>
    <xf numFmtId="0" fontId="12" fillId="0" borderId="0" xfId="0" applyFont="1" applyAlignment="1">
      <alignment horizontal="left" vertical="center"/>
    </xf>
    <xf numFmtId="167" fontId="29" fillId="0" borderId="0" xfId="0" applyNumberFormat="1" applyFont="1" applyAlignment="1">
      <alignment horizontal="left" vertical="center" indent="1"/>
    </xf>
    <xf numFmtId="167" fontId="29" fillId="0" borderId="5" xfId="0" applyNumberFormat="1" applyFont="1" applyBorder="1" applyAlignment="1">
      <alignment horizontal="left" vertical="center" indent="1"/>
    </xf>
    <xf numFmtId="0" fontId="13" fillId="0" borderId="0" xfId="0" applyFont="1" applyAlignment="1">
      <alignment horizontal="left" vertical="center"/>
    </xf>
    <xf numFmtId="0" fontId="13" fillId="0" borderId="0" xfId="0" applyFont="1" applyAlignment="1">
      <alignment horizontal="left"/>
    </xf>
    <xf numFmtId="0" fontId="7" fillId="3" borderId="0" xfId="0" applyFont="1" applyFill="1" applyAlignment="1">
      <alignment horizontal="left" vertical="center" indent="1"/>
    </xf>
    <xf numFmtId="166" fontId="5" fillId="3" borderId="0" xfId="0" applyNumberFormat="1" applyFont="1" applyFill="1" applyAlignment="1">
      <alignment horizontal="right" vertical="center" indent="1"/>
    </xf>
    <xf numFmtId="0" fontId="9" fillId="0" borderId="3" xfId="0" applyFont="1" applyBorder="1" applyAlignment="1">
      <alignment horizontal="left" vertical="top" wrapText="1" indent="1"/>
    </xf>
    <xf numFmtId="0" fontId="9" fillId="0" borderId="0" xfId="0" applyFont="1" applyAlignment="1">
      <alignment horizontal="left" vertical="top" wrapText="1" indent="1"/>
    </xf>
    <xf numFmtId="0" fontId="9" fillId="0" borderId="5" xfId="0" applyFont="1" applyBorder="1" applyAlignment="1">
      <alignment horizontal="left" vertical="top" wrapText="1" indent="1"/>
    </xf>
    <xf numFmtId="0" fontId="9" fillId="0" borderId="7" xfId="0" applyFont="1" applyBorder="1" applyAlignment="1">
      <alignment horizontal="left" vertical="top" wrapText="1" indent="1"/>
    </xf>
    <xf numFmtId="0" fontId="9" fillId="0" borderId="6" xfId="0" applyFont="1" applyBorder="1" applyAlignment="1">
      <alignment horizontal="left" vertical="top" wrapText="1" indent="1"/>
    </xf>
    <xf numFmtId="0" fontId="9" fillId="0" borderId="9" xfId="0" applyFont="1" applyBorder="1" applyAlignment="1">
      <alignment horizontal="left" vertical="top" wrapText="1" indent="1"/>
    </xf>
    <xf numFmtId="0" fontId="8" fillId="0" borderId="2" xfId="0" applyFont="1" applyBorder="1" applyAlignment="1">
      <alignment horizontal="right" vertical="center" wrapText="1" indent="1"/>
    </xf>
    <xf numFmtId="0" fontId="8" fillId="0" borderId="1" xfId="0" applyFont="1" applyBorder="1" applyAlignment="1">
      <alignment horizontal="right" vertical="center" wrapText="1" indent="1"/>
    </xf>
    <xf numFmtId="0" fontId="8" fillId="0" borderId="4" xfId="0" applyFont="1" applyBorder="1" applyAlignment="1">
      <alignment horizontal="right" vertical="center" wrapText="1" indent="1"/>
    </xf>
    <xf numFmtId="0" fontId="8" fillId="0" borderId="3" xfId="0" applyFont="1" applyBorder="1" applyAlignment="1">
      <alignment horizontal="right" vertical="center" wrapText="1" indent="1"/>
    </xf>
    <xf numFmtId="0" fontId="8" fillId="0" borderId="0" xfId="0" applyFont="1" applyAlignment="1">
      <alignment horizontal="right" vertical="center" wrapText="1" indent="1"/>
    </xf>
    <xf numFmtId="0" fontId="8" fillId="0" borderId="5" xfId="0" applyFont="1" applyBorder="1" applyAlignment="1">
      <alignment horizontal="right" vertical="center" wrapText="1" indent="1"/>
    </xf>
    <xf numFmtId="0" fontId="31" fillId="0" borderId="2" xfId="0" applyFont="1" applyBorder="1" applyAlignment="1">
      <alignment horizontal="left" vertical="center" indent="1"/>
    </xf>
    <xf numFmtId="0" fontId="31" fillId="0" borderId="1" xfId="0" applyFont="1" applyBorder="1" applyAlignment="1">
      <alignment horizontal="left" vertical="center" indent="1"/>
    </xf>
    <xf numFmtId="0" fontId="31" fillId="0" borderId="4" xfId="0" applyFont="1" applyBorder="1" applyAlignment="1">
      <alignment horizontal="left" vertical="center" indent="1"/>
    </xf>
    <xf numFmtId="0" fontId="31" fillId="0" borderId="3" xfId="0" applyFont="1" applyBorder="1" applyAlignment="1">
      <alignment horizontal="left" vertical="center" indent="1"/>
    </xf>
    <xf numFmtId="0" fontId="31" fillId="0" borderId="0" xfId="0" applyFont="1" applyAlignment="1">
      <alignment horizontal="left" vertical="center" indent="1"/>
    </xf>
    <xf numFmtId="0" fontId="31" fillId="0" borderId="5" xfId="0" applyFont="1" applyBorder="1" applyAlignment="1">
      <alignment horizontal="left" vertical="center" indent="1"/>
    </xf>
    <xf numFmtId="0" fontId="9" fillId="0" borderId="3" xfId="0" applyFont="1" applyBorder="1" applyAlignment="1">
      <alignment horizontal="left" vertical="center" indent="1"/>
    </xf>
    <xf numFmtId="0" fontId="9" fillId="0" borderId="0" xfId="0" applyFont="1" applyAlignment="1">
      <alignment horizontal="left" vertical="center" indent="1"/>
    </xf>
    <xf numFmtId="0" fontId="9" fillId="0" borderId="5" xfId="0" applyFont="1" applyBorder="1" applyAlignment="1">
      <alignment horizontal="left" vertical="center" indent="1"/>
    </xf>
    <xf numFmtId="0" fontId="8" fillId="0" borderId="2" xfId="0" applyFont="1" applyBorder="1" applyAlignment="1">
      <alignment horizontal="right" vertical="center" indent="1"/>
    </xf>
    <xf numFmtId="0" fontId="8" fillId="0" borderId="1" xfId="0" applyFont="1" applyBorder="1" applyAlignment="1">
      <alignment horizontal="right" vertical="center" indent="1"/>
    </xf>
    <xf numFmtId="0" fontId="8" fillId="0" borderId="4" xfId="0" applyFont="1" applyBorder="1" applyAlignment="1">
      <alignment horizontal="right" vertical="center" indent="1"/>
    </xf>
    <xf numFmtId="0" fontId="8" fillId="0" borderId="3" xfId="0" applyFont="1" applyBorder="1" applyAlignment="1">
      <alignment horizontal="right" vertical="center" indent="1"/>
    </xf>
    <xf numFmtId="0" fontId="8" fillId="0" borderId="0" xfId="0" applyFont="1" applyAlignment="1">
      <alignment horizontal="right" vertical="center" indent="1"/>
    </xf>
    <xf numFmtId="0" fontId="8" fillId="0" borderId="5" xfId="0" applyFont="1" applyBorder="1" applyAlignment="1">
      <alignment horizontal="right" vertical="center" indent="1"/>
    </xf>
    <xf numFmtId="0" fontId="8" fillId="0" borderId="3" xfId="0" applyFont="1" applyBorder="1" applyAlignment="1">
      <alignment horizontal="right" vertical="top" indent="1"/>
    </xf>
    <xf numFmtId="0" fontId="8" fillId="0" borderId="0" xfId="0" applyFont="1" applyAlignment="1">
      <alignment horizontal="right" vertical="top" indent="1"/>
    </xf>
    <xf numFmtId="0" fontId="8" fillId="0" borderId="5" xfId="0" applyFont="1" applyBorder="1" applyAlignment="1">
      <alignment horizontal="right" vertical="top" indent="1"/>
    </xf>
    <xf numFmtId="0" fontId="8" fillId="0" borderId="7" xfId="0" applyFont="1" applyBorder="1" applyAlignment="1">
      <alignment horizontal="right" vertical="top" indent="1"/>
    </xf>
    <xf numFmtId="0" fontId="8" fillId="0" borderId="6" xfId="0" applyFont="1" applyBorder="1" applyAlignment="1">
      <alignment horizontal="right" vertical="top" indent="1"/>
    </xf>
    <xf numFmtId="0" fontId="8" fillId="0" borderId="9" xfId="0" applyFont="1" applyBorder="1" applyAlignment="1">
      <alignment horizontal="right" vertical="top" indent="1"/>
    </xf>
    <xf numFmtId="0" fontId="29" fillId="0" borderId="3" xfId="0" applyFont="1" applyBorder="1" applyAlignment="1">
      <alignment horizontal="left" vertical="top" wrapText="1" indent="1"/>
    </xf>
    <xf numFmtId="0" fontId="29" fillId="0" borderId="0" xfId="0" applyFont="1" applyAlignment="1">
      <alignment horizontal="left" vertical="top" wrapText="1" indent="1"/>
    </xf>
    <xf numFmtId="0" fontId="29" fillId="0" borderId="5" xfId="0" applyFont="1" applyBorder="1" applyAlignment="1">
      <alignment horizontal="left" vertical="top" wrapText="1" indent="1"/>
    </xf>
    <xf numFmtId="0" fontId="29" fillId="0" borderId="7" xfId="0" applyFont="1" applyBorder="1" applyAlignment="1">
      <alignment horizontal="left" vertical="top" wrapText="1" indent="1"/>
    </xf>
    <xf numFmtId="0" fontId="29" fillId="0" borderId="6" xfId="0" applyFont="1" applyBorder="1" applyAlignment="1">
      <alignment horizontal="left" vertical="top" wrapText="1" indent="1"/>
    </xf>
    <xf numFmtId="0" fontId="29" fillId="0" borderId="9" xfId="0" applyFont="1" applyBorder="1" applyAlignment="1">
      <alignment horizontal="left" vertical="top" wrapText="1" indent="1"/>
    </xf>
    <xf numFmtId="0" fontId="22" fillId="0" borderId="0" xfId="0" applyFont="1" applyAlignment="1">
      <alignment horizontal="justify" vertical="top" wrapText="1"/>
    </xf>
    <xf numFmtId="0" fontId="22" fillId="0" borderId="0" xfId="0" applyFont="1" applyAlignment="1">
      <alignment horizontal="left" vertical="center" wrapText="1" indent="1"/>
    </xf>
    <xf numFmtId="14" fontId="6" fillId="0" borderId="0" xfId="0" applyNumberFormat="1" applyFont="1" applyAlignment="1">
      <alignment horizontal="justify" vertical="top" wrapText="1"/>
    </xf>
    <xf numFmtId="0" fontId="28" fillId="0" borderId="0" xfId="0" applyFont="1" applyAlignment="1">
      <alignment horizontal="justify" vertical="top" wrapText="1"/>
    </xf>
    <xf numFmtId="0" fontId="6" fillId="0" borderId="0" xfId="0" applyFont="1" applyAlignment="1">
      <alignment horizontal="left" vertical="center" wrapText="1" indent="1"/>
    </xf>
    <xf numFmtId="0" fontId="22" fillId="0" borderId="0" xfId="0" applyFont="1" applyAlignment="1">
      <alignment horizontal="justify" vertical="top"/>
    </xf>
    <xf numFmtId="14" fontId="27" fillId="0" borderId="0" xfId="0" applyNumberFormat="1" applyFont="1" applyAlignment="1">
      <alignment horizontal="justify" vertical="top" wrapText="1"/>
    </xf>
    <xf numFmtId="14" fontId="22" fillId="0" borderId="0" xfId="0" applyNumberFormat="1" applyFont="1" applyAlignment="1">
      <alignment horizontal="left" vertical="top" wrapText="1"/>
    </xf>
    <xf numFmtId="0" fontId="9" fillId="0" borderId="0" xfId="0" applyFont="1" applyAlignment="1">
      <alignment horizontal="justify" vertical="top" wrapText="1"/>
    </xf>
    <xf numFmtId="14" fontId="20" fillId="0" borderId="0" xfId="0" applyNumberFormat="1" applyFont="1" applyAlignment="1">
      <alignment horizontal="justify" vertical="top" wrapText="1"/>
    </xf>
    <xf numFmtId="14" fontId="9" fillId="0" borderId="0" xfId="0" applyNumberFormat="1" applyFont="1" applyAlignment="1">
      <alignment horizontal="justify" vertical="top" wrapText="1"/>
    </xf>
    <xf numFmtId="14" fontId="9" fillId="0" borderId="0" xfId="0" applyNumberFormat="1" applyFont="1" applyAlignment="1">
      <alignment horizontal="left" vertical="top" wrapText="1"/>
    </xf>
    <xf numFmtId="0" fontId="6" fillId="0" borderId="0" xfId="0" applyFont="1" applyAlignment="1">
      <alignment horizontal="justify" vertical="top" wrapText="1"/>
    </xf>
    <xf numFmtId="168" fontId="9" fillId="0" borderId="0" xfId="0" applyNumberFormat="1" applyFont="1" applyAlignment="1">
      <alignment horizontal="left" vertical="top"/>
    </xf>
    <xf numFmtId="0" fontId="9" fillId="0" borderId="0" xfId="0" applyFont="1" applyAlignment="1">
      <alignment horizontal="left" vertical="top"/>
    </xf>
    <xf numFmtId="0" fontId="27" fillId="0" borderId="0" xfId="0" applyFont="1" applyAlignment="1">
      <alignment horizontal="justify" vertical="top" wrapText="1"/>
    </xf>
  </cellXfs>
  <cellStyles count="2">
    <cellStyle name="Hyperlink" xfId="1" builtinId="8"/>
    <cellStyle name="Normal" xfId="0" builtinId="0"/>
  </cellStyles>
  <dxfs count="9">
    <dxf>
      <font>
        <color theme="5"/>
      </font>
      <fill>
        <patternFill patternType="none">
          <bgColor auto="1"/>
        </patternFill>
      </fill>
    </dxf>
    <dxf>
      <font>
        <color theme="5"/>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EA6A00"/>
      <color rgb="FF3A1A00"/>
      <color rgb="FFFF8119"/>
      <color rgb="FFFF7401"/>
      <color rgb="FFFD9803"/>
      <color rgb="FF3333FF"/>
      <color rgb="FF26E2BE"/>
      <color rgb="FF19B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trlProps/ctrlProp1.xml><?xml version="1.0" encoding="utf-8"?>
<formControlPr xmlns="http://schemas.microsoft.com/office/spreadsheetml/2009/9/main" objectType="CheckBox" checked="Checked" fmlaLink="Data!$BL$8" lockText="1" noThreeD="1"/>
</file>

<file path=xl/ctrlProps/ctrlProp2.xml><?xml version="1.0" encoding="utf-8"?>
<formControlPr xmlns="http://schemas.microsoft.com/office/spreadsheetml/2009/9/main" objectType="CheckBox" fmlaLink="Data!$BL$9" lockText="1" noThreeD="1"/>
</file>

<file path=xl/ctrlProps/ctrlProp3.xml><?xml version="1.0" encoding="utf-8"?>
<formControlPr xmlns="http://schemas.microsoft.com/office/spreadsheetml/2009/9/main" objectType="CheckBox" fmlaLink="Data!$BL$10" lockText="1" noThreeD="1"/>
</file>

<file path=xl/ctrlProps/ctrlProp4.xml><?xml version="1.0" encoding="utf-8"?>
<formControlPr xmlns="http://schemas.microsoft.com/office/spreadsheetml/2009/9/main" objectType="CheckBox" checked="Checked" fmlaLink="Data!$BL$11" lockText="1" noThreeD="1"/>
</file>

<file path=xl/ctrlProps/ctrlProp5.xml><?xml version="1.0" encoding="utf-8"?>
<formControlPr xmlns="http://schemas.microsoft.com/office/spreadsheetml/2009/9/main" objectType="CheckBox" checked="Checked" fmlaLink="Data!$BL$12" lockText="1" noThreeD="1"/>
</file>

<file path=xl/ctrlProps/ctrlProp6.xml><?xml version="1.0" encoding="utf-8"?>
<formControlPr xmlns="http://schemas.microsoft.com/office/spreadsheetml/2009/9/main" objectType="CheckBox" checked="Checked" fmlaLink="Data!$BL$13" lockText="1" noThreeD="1"/>
</file>

<file path=xl/ctrlProps/ctrlProp7.xml><?xml version="1.0" encoding="utf-8"?>
<formControlPr xmlns="http://schemas.microsoft.com/office/spreadsheetml/2009/9/main" objectType="CheckBox" checked="Checked" fmlaLink="Data!$BC$8" lockText="1" noThreeD="1"/>
</file>

<file path=xl/ctrlProps/ctrlProp8.xml><?xml version="1.0" encoding="utf-8"?>
<formControlPr xmlns="http://schemas.microsoft.com/office/spreadsheetml/2009/9/main" objectType="CheckBox" checked="Checked" fmlaLink="Data!$BC$9" lockText="1" noThreeD="1"/>
</file>

<file path=xl/ctrlProps/ctrlProp9.xml><?xml version="1.0" encoding="utf-8"?>
<formControlPr xmlns="http://schemas.microsoft.com/office/spreadsheetml/2009/9/main" objectType="CheckBox" checked="Checked" fmlaLink="Data!$BC$10" lockText="1" noThreeD="1"/>
</file>

<file path=xl/ctrlProps/ctrlProp10.xml><?xml version="1.0" encoding="utf-8"?>
<formControlPr xmlns="http://schemas.microsoft.com/office/spreadsheetml/2009/9/main" objectType="CheckBox" checked="Checked" fmlaLink="Data!$BC$11" lockText="1" noThreeD="1"/>
</file>

<file path=xl/ctrlProps/ctrlProp11.xml><?xml version="1.0" encoding="utf-8"?>
<formControlPr xmlns="http://schemas.microsoft.com/office/spreadsheetml/2009/9/main" objectType="CheckBox" fmlaLink="Data!$BC$12" lockText="1" noThreeD="1"/>
</file>

<file path=xl/ctrlProps/ctrlProp12.xml><?xml version="1.0" encoding="utf-8"?>
<formControlPr xmlns="http://schemas.microsoft.com/office/spreadsheetml/2009/9/main" objectType="CheckBox" checked="Checked" fmlaLink="Data!$CV$8" lockText="1" noThreeD="1"/>
</file>

<file path=xl/ctrlProps/ctrlProp13.xml><?xml version="1.0" encoding="utf-8"?>
<formControlPr xmlns="http://schemas.microsoft.com/office/spreadsheetml/2009/9/main" objectType="CheckBox" checked="Checked" fmlaLink="Data!$CY$8" lockText="1" noThreeD="1"/>
</file>

<file path=xl/ctrlProps/ctrlProp14.xml><?xml version="1.0" encoding="utf-8"?>
<formControlPr xmlns="http://schemas.microsoft.com/office/spreadsheetml/2009/9/main" objectType="CheckBox" fmlaLink="Data!$CY$10" lockText="1" noThreeD="1"/>
</file>

<file path=xl/ctrlProps/ctrlProp15.xml><?xml version="1.0" encoding="utf-8"?>
<formControlPr xmlns="http://schemas.microsoft.com/office/spreadsheetml/2009/9/main" objectType="CheckBox" fmlaLink="Data!$CY$11" lockText="1" noThreeD="1"/>
</file>

<file path=xl/ctrlProps/ctrlProp16.xml><?xml version="1.0" encoding="utf-8"?>
<formControlPr xmlns="http://schemas.microsoft.com/office/spreadsheetml/2009/9/main" objectType="CheckBox" fmlaLink="Data!$CY$9" lockText="1" noThreeD="1"/>
</file>

<file path=xl/ctrlProps/ctrlProp17.xml><?xml version="1.0" encoding="utf-8"?>
<formControlPr xmlns="http://schemas.microsoft.com/office/spreadsheetml/2009/9/main" objectType="CheckBox" checked="Checked" fmlaLink="Data!$DE$8" lockText="1" noThreeD="1"/>
</file>

<file path=xl/ctrlProps/ctrlProp18.xml><?xml version="1.0" encoding="utf-8"?>
<formControlPr xmlns="http://schemas.microsoft.com/office/spreadsheetml/2009/9/main" objectType="CheckBox" fmlaLink="Data!DE9" lockText="1" noThreeD="1"/>
</file>

<file path=xl/ctrlProps/ctrlProp19.xml><?xml version="1.0" encoding="utf-8"?>
<formControlPr xmlns="http://schemas.microsoft.com/office/spreadsheetml/2009/9/main" objectType="CheckBox" fmlaLink="Data!DE10" lockText="1" noThreeD="1"/>
</file>

<file path=xl/ctrlProps/ctrlProp20.xml><?xml version="1.0" encoding="utf-8"?>
<formControlPr xmlns="http://schemas.microsoft.com/office/spreadsheetml/2009/9/main" objectType="CheckBox" checked="Checked" fmlaLink="Data!DE11" lockText="1" noThreeD="1"/>
</file>

<file path=xl/ctrlProps/ctrlProp21.xml><?xml version="1.0" encoding="utf-8"?>
<formControlPr xmlns="http://schemas.microsoft.com/office/spreadsheetml/2009/9/main" objectType="CheckBox" fmlaLink="Data!DE12" lockText="1" noThreeD="1"/>
</file>

<file path=xl/ctrlProps/ctrlProp22.xml><?xml version="1.0" encoding="utf-8"?>
<formControlPr xmlns="http://schemas.microsoft.com/office/spreadsheetml/2009/9/main" objectType="CheckBox" checked="Checked" fmlaLink="Data!EF10" lockText="1" noThreeD="1"/>
</file>

<file path=xl/ctrlProps/ctrlProp23.xml><?xml version="1.0" encoding="utf-8"?>
<formControlPr xmlns="http://schemas.microsoft.com/office/spreadsheetml/2009/9/main" objectType="CheckBox" checked="Checked" fmlaLink="Data!EF11" lockText="1" noThreeD="1"/>
</file>

<file path=xl/ctrlProps/ctrlProp24.xml><?xml version="1.0" encoding="utf-8"?>
<formControlPr xmlns="http://schemas.microsoft.com/office/spreadsheetml/2009/9/main" objectType="CheckBox" checked="Checked" fmlaLink="Data!EI10" lockText="1" noThreeD="1"/>
</file>

<file path=xl/ctrlProps/ctrlProp25.xml><?xml version="1.0" encoding="utf-8"?>
<formControlPr xmlns="http://schemas.microsoft.com/office/spreadsheetml/2009/9/main" objectType="CheckBox" fmlaLink="Data!EI13" lockText="1" noThreeD="1"/>
</file>

<file path=xl/ctrlProps/ctrlProp26.xml><?xml version="1.0" encoding="utf-8"?>
<formControlPr xmlns="http://schemas.microsoft.com/office/spreadsheetml/2009/9/main" objectType="CheckBox" checked="Checked" fmlaLink="Data!DW8" lockText="1" noThreeD="1"/>
</file>

<file path=xl/ctrlProps/ctrlProp27.xml><?xml version="1.0" encoding="utf-8"?>
<formControlPr xmlns="http://schemas.microsoft.com/office/spreadsheetml/2009/9/main" objectType="CheckBox" checked="Checked" fmlaLink="Data!DW9" lockText="1" noThreeD="1"/>
</file>

<file path=xl/ctrlProps/ctrlProp28.xml><?xml version="1.0" encoding="utf-8"?>
<formControlPr xmlns="http://schemas.microsoft.com/office/spreadsheetml/2009/9/main" objectType="CheckBox" fmlaLink="Data!FS8" lockText="1" noThreeD="1"/>
</file>

<file path=xl/ctrlProps/ctrlProp29.xml><?xml version="1.0" encoding="utf-8"?>
<formControlPr xmlns="http://schemas.microsoft.com/office/spreadsheetml/2009/9/main" objectType="CheckBox" fmlaLink="Data!FS9" lockText="1" noThreeD="1"/>
</file>

<file path=xl/ctrlProps/ctrlProp30.xml><?xml version="1.0" encoding="utf-8"?>
<formControlPr xmlns="http://schemas.microsoft.com/office/spreadsheetml/2009/9/main" objectType="CheckBox" fmlaLink="Data!$BF$8" lockText="1" noThreeD="1"/>
</file>

<file path=xl/ctrlProps/ctrlProp31.xml><?xml version="1.0" encoding="utf-8"?>
<formControlPr xmlns="http://schemas.microsoft.com/office/spreadsheetml/2009/9/main" objectType="CheckBox" fmlaLink="Data!$BF$9" lockText="1" noThreeD="1"/>
</file>

<file path=xl/ctrlProps/ctrlProp32.xml><?xml version="1.0" encoding="utf-8"?>
<formControlPr xmlns="http://schemas.microsoft.com/office/spreadsheetml/2009/9/main" objectType="CheckBox" fmlaLink="Data!$BF$10" lockText="1" noThreeD="1"/>
</file>

<file path=xl/ctrlProps/ctrlProp33.xml><?xml version="1.0" encoding="utf-8"?>
<formControlPr xmlns="http://schemas.microsoft.com/office/spreadsheetml/2009/9/main" objectType="CheckBox" fmlaLink="Data!$BF$11" lockText="1" noThreeD="1"/>
</file>

<file path=xl/ctrlProps/ctrlProp34.xml><?xml version="1.0" encoding="utf-8"?>
<formControlPr xmlns="http://schemas.microsoft.com/office/spreadsheetml/2009/9/main" objectType="CheckBox" fmlaLink="Data!$BF$12" lockText="1" noThreeD="1"/>
</file>

<file path=xl/ctrlProps/ctrlProp35.xml><?xml version="1.0" encoding="utf-8"?>
<formControlPr xmlns="http://schemas.microsoft.com/office/spreadsheetml/2009/9/main" objectType="CheckBox" checked="Checked" fmlaLink="Data!DH8" lockText="1" noThreeD="1"/>
</file>

<file path=xl/ctrlProps/ctrlProp36.xml><?xml version="1.0" encoding="utf-8"?>
<formControlPr xmlns="http://schemas.microsoft.com/office/spreadsheetml/2009/9/main" objectType="CheckBox" fmlaLink="Data!DH9" lockText="1" noThreeD="1"/>
</file>

<file path=xl/ctrlProps/ctrlProp37.xml><?xml version="1.0" encoding="utf-8"?>
<formControlPr xmlns="http://schemas.microsoft.com/office/spreadsheetml/2009/9/main" objectType="CheckBox" fmlaLink="Data!DH10" lockText="1" noThreeD="1"/>
</file>

<file path=xl/ctrlProps/ctrlProp38.xml><?xml version="1.0" encoding="utf-8"?>
<formControlPr xmlns="http://schemas.microsoft.com/office/spreadsheetml/2009/9/main" objectType="CheckBox" checked="Checked" fmlaLink="Data!DH11" lockText="1" noThreeD="1"/>
</file>

<file path=xl/ctrlProps/ctrlProp39.xml><?xml version="1.0" encoding="utf-8"?>
<formControlPr xmlns="http://schemas.microsoft.com/office/spreadsheetml/2009/9/main" objectType="CheckBox" fmlaLink="Data!DH12" lockText="1" noThreeD="1"/>
</file>

<file path=xl/ctrlProps/ctrlProp40.xml><?xml version="1.0" encoding="utf-8"?>
<formControlPr xmlns="http://schemas.microsoft.com/office/spreadsheetml/2009/9/main" objectType="CheckBox" checked="Checked" fmlaLink="Data!DK8" lockText="1" noThreeD="1"/>
</file>

<file path=xl/ctrlProps/ctrlProp41.xml><?xml version="1.0" encoding="utf-8"?>
<formControlPr xmlns="http://schemas.microsoft.com/office/spreadsheetml/2009/9/main" objectType="CheckBox" fmlaLink="Data!DK9" lockText="1" noThreeD="1"/>
</file>

<file path=xl/ctrlProps/ctrlProp42.xml><?xml version="1.0" encoding="utf-8"?>
<formControlPr xmlns="http://schemas.microsoft.com/office/spreadsheetml/2009/9/main" objectType="CheckBox" fmlaLink="Data!DK10" lockText="1" noThreeD="1"/>
</file>

<file path=xl/ctrlProps/ctrlProp43.xml><?xml version="1.0" encoding="utf-8"?>
<formControlPr xmlns="http://schemas.microsoft.com/office/spreadsheetml/2009/9/main" objectType="CheckBox" checked="Checked" fmlaLink="Data!DK11" lockText="1" noThreeD="1"/>
</file>

<file path=xl/ctrlProps/ctrlProp44.xml><?xml version="1.0" encoding="utf-8"?>
<formControlPr xmlns="http://schemas.microsoft.com/office/spreadsheetml/2009/9/main" objectType="CheckBox" fmlaLink="Data!DK12" lockText="1" noThreeD="1"/>
</file>

<file path=xl/ctrlProps/ctrlProp45.xml><?xml version="1.0" encoding="utf-8"?>
<formControlPr xmlns="http://schemas.microsoft.com/office/spreadsheetml/2009/9/main" objectType="CheckBox" fmlaLink="Data!DN8" lockText="1" noThreeD="1"/>
</file>

<file path=xl/ctrlProps/ctrlProp46.xml><?xml version="1.0" encoding="utf-8"?>
<formControlPr xmlns="http://schemas.microsoft.com/office/spreadsheetml/2009/9/main" objectType="CheckBox" fmlaLink="Data!DN9" lockText="1" noThreeD="1"/>
</file>

<file path=xl/ctrlProps/ctrlProp47.xml><?xml version="1.0" encoding="utf-8"?>
<formControlPr xmlns="http://schemas.microsoft.com/office/spreadsheetml/2009/9/main" objectType="CheckBox" fmlaLink="Data!DN10" lockText="1" noThreeD="1"/>
</file>

<file path=xl/ctrlProps/ctrlProp48.xml><?xml version="1.0" encoding="utf-8"?>
<formControlPr xmlns="http://schemas.microsoft.com/office/spreadsheetml/2009/9/main" objectType="CheckBox" fmlaLink="Data!DN11" lockText="1" noThreeD="1"/>
</file>

<file path=xl/ctrlProps/ctrlProp49.xml><?xml version="1.0" encoding="utf-8"?>
<formControlPr xmlns="http://schemas.microsoft.com/office/spreadsheetml/2009/9/main" objectType="CheckBox" fmlaLink="Data!DN12" lockText="1" noThreeD="1"/>
</file>

<file path=xl/ctrlProps/ctrlProp50.xml><?xml version="1.0" encoding="utf-8"?>
<formControlPr xmlns="http://schemas.microsoft.com/office/spreadsheetml/2009/9/main" objectType="CheckBox" fmlaLink="Data!DQ8" lockText="1" noThreeD="1"/>
</file>

<file path=xl/ctrlProps/ctrlProp51.xml><?xml version="1.0" encoding="utf-8"?>
<formControlPr xmlns="http://schemas.microsoft.com/office/spreadsheetml/2009/9/main" objectType="CheckBox" fmlaLink="Data!DQ9" lockText="1" noThreeD="1"/>
</file>

<file path=xl/ctrlProps/ctrlProp52.xml><?xml version="1.0" encoding="utf-8"?>
<formControlPr xmlns="http://schemas.microsoft.com/office/spreadsheetml/2009/9/main" objectType="CheckBox" fmlaLink="Data!DQ10" lockText="1" noThreeD="1"/>
</file>

<file path=xl/ctrlProps/ctrlProp53.xml><?xml version="1.0" encoding="utf-8"?>
<formControlPr xmlns="http://schemas.microsoft.com/office/spreadsheetml/2009/9/main" objectType="CheckBox" fmlaLink="Data!DQ11" lockText="1" noThreeD="1"/>
</file>

<file path=xl/ctrlProps/ctrlProp54.xml><?xml version="1.0" encoding="utf-8"?>
<formControlPr xmlns="http://schemas.microsoft.com/office/spreadsheetml/2009/9/main" objectType="CheckBox" fmlaLink="Data!DQ12" lockText="1" noThreeD="1"/>
</file>

<file path=xl/ctrlProps/ctrlProp55.xml><?xml version="1.0" encoding="utf-8"?>
<formControlPr xmlns="http://schemas.microsoft.com/office/spreadsheetml/2009/9/main" objectType="CheckBox" fmlaLink="Data!EC8" lockText="1" noThreeD="1"/>
</file>

<file path=xl/ctrlProps/ctrlProp56.xml><?xml version="1.0" encoding="utf-8"?>
<formControlPr xmlns="http://schemas.microsoft.com/office/spreadsheetml/2009/9/main" objectType="CheckBox" fmlaLink="Data!EC9" lockText="1" noThreeD="1"/>
</file>

<file path=xl/ctrlProps/ctrlProp57.xml><?xml version="1.0" encoding="utf-8"?>
<formControlPr xmlns="http://schemas.microsoft.com/office/spreadsheetml/2009/9/main" objectType="CheckBox" fmlaLink="Data!EC10" lockText="1" noThreeD="1"/>
</file>

<file path=xl/ctrlProps/ctrlProp58.xml><?xml version="1.0" encoding="utf-8"?>
<formControlPr xmlns="http://schemas.microsoft.com/office/spreadsheetml/2009/9/main" objectType="CheckBox" fmlaLink="Data!EC11" lockText="1" noThreeD="1"/>
</file>

<file path=xl/ctrlProps/ctrlProp59.xml><?xml version="1.0" encoding="utf-8"?>
<formControlPr xmlns="http://schemas.microsoft.com/office/spreadsheetml/2009/9/main" objectType="CheckBox" fmlaLink="Data!EC12" lockText="1" noThreeD="1"/>
</file>

<file path=xl/ctrlProps/ctrlProp60.xml><?xml version="1.0" encoding="utf-8"?>
<formControlPr xmlns="http://schemas.microsoft.com/office/spreadsheetml/2009/9/main" objectType="CheckBox" fmlaLink="Data!EL8" lockText="1" noThreeD="1"/>
</file>

<file path=xl/ctrlProps/ctrlProp61.xml><?xml version="1.0" encoding="utf-8"?>
<formControlPr xmlns="http://schemas.microsoft.com/office/spreadsheetml/2009/9/main" objectType="CheckBox" fmlaLink="Data!EL9" lockText="1" noThreeD="1"/>
</file>

<file path=xl/ctrlProps/ctrlProp62.xml><?xml version="1.0" encoding="utf-8"?>
<formControlPr xmlns="http://schemas.microsoft.com/office/spreadsheetml/2009/9/main" objectType="CheckBox" fmlaLink="Data!EL11" lockText="1" noThreeD="1"/>
</file>

<file path=xl/ctrlProps/ctrlProp63.xml><?xml version="1.0" encoding="utf-8"?>
<formControlPr xmlns="http://schemas.microsoft.com/office/spreadsheetml/2009/9/main" objectType="CheckBox" fmlaLink="Data!EL12" lockText="1" noThreeD="1"/>
</file>

<file path=xl/ctrlProps/ctrlProp64.xml><?xml version="1.0" encoding="utf-8"?>
<formControlPr xmlns="http://schemas.microsoft.com/office/spreadsheetml/2009/9/main" objectType="CheckBox" checked="Checked" fmlaLink="Data!EO8" lockText="1" noThreeD="1"/>
</file>

<file path=xl/ctrlProps/ctrlProp65.xml><?xml version="1.0" encoding="utf-8"?>
<formControlPr xmlns="http://schemas.microsoft.com/office/spreadsheetml/2009/9/main" objectType="CheckBox" fmlaLink="Data!EO9" lockText="1" noThreeD="1"/>
</file>

<file path=xl/ctrlProps/ctrlProp66.xml><?xml version="1.0" encoding="utf-8"?>
<formControlPr xmlns="http://schemas.microsoft.com/office/spreadsheetml/2009/9/main" objectType="CheckBox" checked="Checked" fmlaLink="Data!EO11" lockText="1" noThreeD="1"/>
</file>

<file path=xl/ctrlProps/ctrlProp67.xml><?xml version="1.0" encoding="utf-8"?>
<formControlPr xmlns="http://schemas.microsoft.com/office/spreadsheetml/2009/9/main" objectType="CheckBox" fmlaLink="Data!EO12" lockText="1" noThreeD="1"/>
</file>

<file path=xl/ctrlProps/ctrlProp68.xml><?xml version="1.0" encoding="utf-8"?>
<formControlPr xmlns="http://schemas.microsoft.com/office/spreadsheetml/2009/9/main" objectType="CheckBox" fmlaLink="Data!ER8" lockText="1" noThreeD="1"/>
</file>

<file path=xl/ctrlProps/ctrlProp69.xml><?xml version="1.0" encoding="utf-8"?>
<formControlPr xmlns="http://schemas.microsoft.com/office/spreadsheetml/2009/9/main" objectType="CheckBox" fmlaLink="Data!ER9" lockText="1" noThreeD="1"/>
</file>

<file path=xl/ctrlProps/ctrlProp70.xml><?xml version="1.0" encoding="utf-8"?>
<formControlPr xmlns="http://schemas.microsoft.com/office/spreadsheetml/2009/9/main" objectType="CheckBox" fmlaLink="Data!ER11" lockText="1" noThreeD="1"/>
</file>

<file path=xl/ctrlProps/ctrlProp71.xml><?xml version="1.0" encoding="utf-8"?>
<formControlPr xmlns="http://schemas.microsoft.com/office/spreadsheetml/2009/9/main" objectType="CheckBox" fmlaLink="Data!ER12" lockText="1" noThreeD="1"/>
</file>

<file path=xl/ctrlProps/ctrlProp72.xml><?xml version="1.0" encoding="utf-8"?>
<formControlPr xmlns="http://schemas.microsoft.com/office/spreadsheetml/2009/9/main" objectType="CheckBox" fmlaLink="Data!EU8" lockText="1" noThreeD="1"/>
</file>

<file path=xl/ctrlProps/ctrlProp73.xml><?xml version="1.0" encoding="utf-8"?>
<formControlPr xmlns="http://schemas.microsoft.com/office/spreadsheetml/2009/9/main" objectType="CheckBox" fmlaLink="Data!EU9" lockText="1" noThreeD="1"/>
</file>

<file path=xl/ctrlProps/ctrlProp74.xml><?xml version="1.0" encoding="utf-8"?>
<formControlPr xmlns="http://schemas.microsoft.com/office/spreadsheetml/2009/9/main" objectType="CheckBox" fmlaLink="Data!EU11" lockText="1" noThreeD="1"/>
</file>

<file path=xl/ctrlProps/ctrlProp75.xml><?xml version="1.0" encoding="utf-8"?>
<formControlPr xmlns="http://schemas.microsoft.com/office/spreadsheetml/2009/9/main" objectType="CheckBox" fmlaLink="Data!EU12" lockText="1" noThreeD="1"/>
</file>

<file path=xl/ctrlProps/ctrlProp76.xml><?xml version="1.0" encoding="utf-8"?>
<formControlPr xmlns="http://schemas.microsoft.com/office/spreadsheetml/2009/9/main" objectType="CheckBox" checked="Checked" fmlaLink="Data!EF12" lockText="1" noThreeD="1"/>
</file>

<file path=xl/ctrlProps/ctrlProp77.xml><?xml version="1.0" encoding="utf-8"?>
<formControlPr xmlns="http://schemas.microsoft.com/office/spreadsheetml/2009/9/main" objectType="CheckBox" fmlaLink="Data!EF13" lockText="1" noThreeD="1"/>
</file>

<file path=xl/ctrlProps/ctrlProp78.xml><?xml version="1.0" encoding="utf-8"?>
<formControlPr xmlns="http://schemas.microsoft.com/office/spreadsheetml/2009/9/main" objectType="CheckBox" checked="Checked" fmlaLink="Data!EI11" lockText="1" noThreeD="1"/>
</file>

<file path=xl/ctrlProps/ctrlProp79.xml><?xml version="1.0" encoding="utf-8"?>
<formControlPr xmlns="http://schemas.microsoft.com/office/spreadsheetml/2009/9/main" objectType="CheckBox" fmlaLink="Data!EI12" lockText="1" noThreeD="1"/>
</file>

<file path=xl/ctrlProps/ctrlProp80.xml><?xml version="1.0" encoding="utf-8"?>
<formControlPr xmlns="http://schemas.microsoft.com/office/spreadsheetml/2009/9/main" objectType="CheckBox" checked="Checked" fmlaLink="Data!DW10" lockText="1" noThreeD="1"/>
</file>

<file path=xl/ctrlProps/ctrlProp81.xml><?xml version="1.0" encoding="utf-8"?>
<formControlPr xmlns="http://schemas.microsoft.com/office/spreadsheetml/2009/9/main" objectType="CheckBox" fmlaLink="Data!DW11" lockText="1" noThreeD="1"/>
</file>

<file path=xl/ctrlProps/ctrlProp82.xml><?xml version="1.0" encoding="utf-8"?>
<formControlPr xmlns="http://schemas.microsoft.com/office/spreadsheetml/2009/9/main" objectType="CheckBox" fmlaLink="Data!DZ10" lockText="1" noThreeD="1"/>
</file>

<file path=xl/ctrlProps/ctrlProp83.xml><?xml version="1.0" encoding="utf-8"?>
<formControlPr xmlns="http://schemas.microsoft.com/office/spreadsheetml/2009/9/main" objectType="CheckBox" fmlaLink="Data!DZ11" lockText="1" noThreeD="1"/>
</file>

<file path=xl/ctrlProps/ctrlProp84.xml><?xml version="1.0" encoding="utf-8"?>
<formControlPr xmlns="http://schemas.microsoft.com/office/spreadsheetml/2009/9/main" objectType="CheckBox" checked="Checked" fmlaLink="Data!FP8" lockText="1" noThreeD="1"/>
</file>

<file path=xl/ctrlProps/ctrlProp85.xml><?xml version="1.0" encoding="utf-8"?>
<formControlPr xmlns="http://schemas.microsoft.com/office/spreadsheetml/2009/9/main" objectType="CheckBox" fmlaLink="Data!FP9" lockText="1" noThreeD="1"/>
</file>

<file path=xl/ctrlProps/ctrlProp86.xml><?xml version="1.0" encoding="utf-8"?>
<formControlPr xmlns="http://schemas.microsoft.com/office/spreadsheetml/2009/9/main" objectType="CheckBox" fmlaLink="Data!FA8" lockText="1" noThreeD="1"/>
</file>

<file path=xl/ctrlProps/ctrlProp87.xml><?xml version="1.0" encoding="utf-8"?>
<formControlPr xmlns="http://schemas.microsoft.com/office/spreadsheetml/2009/9/main" objectType="CheckBox" fmlaLink="Data!FA9" lockText="1" noThreeD="1"/>
</file>

<file path=xl/ctrlProps/ctrlProp88.xml><?xml version="1.0" encoding="utf-8"?>
<formControlPr xmlns="http://schemas.microsoft.com/office/spreadsheetml/2009/9/main" objectType="CheckBox" fmlaLink="Data!FA11" lockText="1" noThreeD="1"/>
</file>

<file path=xl/ctrlProps/ctrlProp89.xml><?xml version="1.0" encoding="utf-8"?>
<formControlPr xmlns="http://schemas.microsoft.com/office/spreadsheetml/2009/9/main" objectType="CheckBox" fmlaLink="Data!FA12" lockText="1" noThreeD="1"/>
</file>

<file path=xl/ctrlProps/ctrlProp90.xml><?xml version="1.0" encoding="utf-8"?>
<formControlPr xmlns="http://schemas.microsoft.com/office/spreadsheetml/2009/9/main" objectType="CheckBox" checked="Checked" fmlaLink="Data!EF8" lockText="1" noThreeD="1"/>
</file>

<file path=xl/ctrlProps/ctrlProp91.xml><?xml version="1.0" encoding="utf-8"?>
<formControlPr xmlns="http://schemas.microsoft.com/office/spreadsheetml/2009/9/main" objectType="CheckBox" fmlaLink="Data!EF9" lockText="1" noThreeD="1"/>
</file>

<file path=xl/ctrlProps/ctrlProp92.xml><?xml version="1.0" encoding="utf-8"?>
<formControlPr xmlns="http://schemas.microsoft.com/office/spreadsheetml/2009/9/main" objectType="CheckBox" checked="Checked" fmlaLink="Data!EI8" lockText="1" noThreeD="1"/>
</file>

<file path=xl/ctrlProps/ctrlProp93.xml><?xml version="1.0" encoding="utf-8"?>
<formControlPr xmlns="http://schemas.microsoft.com/office/spreadsheetml/2009/9/main" objectType="CheckBox" fmlaLink="Data!EI9" lockText="1" noThreeD="1"/>
</file>

<file path=xl/ctrlProps/ctrlProp94.xml><?xml version="1.0" encoding="utf-8"?>
<formControlPr xmlns="http://schemas.microsoft.com/office/spreadsheetml/2009/9/main" objectType="CheckBox" fmlaLink="Data!EL10" lockText="1" noThreeD="1"/>
</file>

<file path=xl/ctrlProps/ctrlProp95.xml><?xml version="1.0" encoding="utf-8"?>
<formControlPr xmlns="http://schemas.microsoft.com/office/spreadsheetml/2009/9/main" objectType="CheckBox" fmlaLink="Data!EO10" lockText="1" noThreeD="1"/>
</file>

<file path=xl/ctrlProps/ctrlProp96.xml><?xml version="1.0" encoding="utf-8"?>
<formControlPr xmlns="http://schemas.microsoft.com/office/spreadsheetml/2009/9/main" objectType="CheckBox" fmlaLink="Data!ER10" lockText="1" noThreeD="1"/>
</file>

<file path=xl/ctrlProps/ctrlProp97.xml><?xml version="1.0" encoding="utf-8"?>
<formControlPr xmlns="http://schemas.microsoft.com/office/spreadsheetml/2009/9/main" objectType="CheckBox" fmlaLink="Data!EU10" lockText="1" noThreeD="1"/>
</file>

<file path=xl/ctrlProps/ctrlProp98.xml><?xml version="1.0" encoding="utf-8"?>
<formControlPr xmlns="http://schemas.microsoft.com/office/spreadsheetml/2009/9/main" objectType="CheckBox" fmlaLink="Data!FA10" lockText="1" noThreeD="1"/>
</file>

<file path=xl/ctrlProps/ctrlProp99.xml><?xml version="1.0" encoding="utf-8"?>
<formControlPr xmlns="http://schemas.microsoft.com/office/spreadsheetml/2009/9/main" objectType="CheckBox" fmlaLink="Data!DZ8" lockText="1" noThreeD="1"/>
</file>

<file path=xl/ctrlProps/ctrlProp100.xml><?xml version="1.0" encoding="utf-8"?>
<formControlPr xmlns="http://schemas.microsoft.com/office/spreadsheetml/2009/9/main" objectType="CheckBox" fmlaLink="Data!DZ9" lockText="1" noThreeD="1"/>
</file>

<file path=xl/ctrlProps/ctrlProp101.xml><?xml version="1.0" encoding="utf-8"?>
<formControlPr xmlns="http://schemas.microsoft.com/office/spreadsheetml/2009/9/main" objectType="CheckBox" fmlaLink="Data!DT8" lockText="1" noThreeD="1"/>
</file>

<file path=xl/ctrlProps/ctrlProp102.xml><?xml version="1.0" encoding="utf-8"?>
<formControlPr xmlns="http://schemas.microsoft.com/office/spreadsheetml/2009/9/main" objectType="CheckBox" fmlaLink="Data!DT9" lockText="1" noThreeD="1"/>
</file>

<file path=xl/ctrlProps/ctrlProp103.xml><?xml version="1.0" encoding="utf-8"?>
<formControlPr xmlns="http://schemas.microsoft.com/office/spreadsheetml/2009/9/main" objectType="CheckBox" fmlaLink="Data!DT10" lockText="1" noThreeD="1"/>
</file>

<file path=xl/ctrlProps/ctrlProp104.xml><?xml version="1.0" encoding="utf-8"?>
<formControlPr xmlns="http://schemas.microsoft.com/office/spreadsheetml/2009/9/main" objectType="CheckBox" fmlaLink="Data!DT11" lockText="1" noThreeD="1"/>
</file>

<file path=xl/ctrlProps/ctrlProp105.xml><?xml version="1.0" encoding="utf-8"?>
<formControlPr xmlns="http://schemas.microsoft.com/office/spreadsheetml/2009/9/main" objectType="CheckBox" fmlaLink="Data!DT12" lockText="1" noThreeD="1"/>
</file>

<file path=xl/ctrlProps/ctrlProp106.xml><?xml version="1.0" encoding="utf-8"?>
<formControlPr xmlns="http://schemas.microsoft.com/office/spreadsheetml/2009/9/main" objectType="CheckBox" fmlaLink="Data!$CY$13" lockText="1" noThreeD="1"/>
</file>

<file path=xl/ctrlProps/ctrlProp107.xml><?xml version="1.0" encoding="utf-8"?>
<formControlPr xmlns="http://schemas.microsoft.com/office/spreadsheetml/2009/9/main" objectType="CheckBox" fmlaLink="Data!$CY$12" lockText="1" noThreeD="1"/>
</file>

<file path=xl/ctrlProps/ctrlProp108.xml><?xml version="1.0" encoding="utf-8"?>
<formControlPr xmlns="http://schemas.microsoft.com/office/spreadsheetml/2009/9/main" objectType="CheckBox" fmlaLink="Data!$CY$14" lockText="1" noThreeD="1"/>
</file>

<file path=xl/ctrlProps/ctrlProp109.xml><?xml version="1.0" encoding="utf-8"?>
<formControlPr xmlns="http://schemas.microsoft.com/office/spreadsheetml/2009/9/main" objectType="CheckBox" fmlaLink="Data!$CY$15" lockText="1" noThreeD="1"/>
</file>

<file path=xl/ctrlProps/ctrlProp110.xml><?xml version="1.0" encoding="utf-8"?>
<formControlPr xmlns="http://schemas.microsoft.com/office/spreadsheetml/2009/9/main" objectType="CheckBox" fmlaLink="Data!$CY$16" lockText="1" noThreeD="1"/>
</file>

<file path=xl/ctrlProps/ctrlProp111.xml><?xml version="1.0" encoding="utf-8"?>
<formControlPr xmlns="http://schemas.microsoft.com/office/spreadsheetml/2009/9/main" objectType="CheckBox" checked="Checked" fmlaLink="Data!$BL$14" lockText="1" noThreeD="1"/>
</file>

<file path=xl/ctrlProps/ctrlProp112.xml><?xml version="1.0" encoding="utf-8"?>
<formControlPr xmlns="http://schemas.microsoft.com/office/spreadsheetml/2009/9/main" objectType="CheckBox" fmlaLink="Data!$GD$12" lockText="1" noThreeD="1"/>
</file>

<file path=xl/ctrlProps/ctrlProp113.xml><?xml version="1.0" encoding="utf-8"?>
<formControlPr xmlns="http://schemas.microsoft.com/office/spreadsheetml/2009/9/main" objectType="CheckBox" fmlaLink="Data!$GD$13" lockText="1" noThreeD="1"/>
</file>

<file path=xl/ctrlProps/ctrlProp114.xml><?xml version="1.0" encoding="utf-8"?>
<formControlPr xmlns="http://schemas.microsoft.com/office/spreadsheetml/2009/9/main" objectType="CheckBox" checked="Checked" fmlaLink="Data!$GD$10" lockText="1" noThreeD="1"/>
</file>

<file path=xl/ctrlProps/ctrlProp115.xml><?xml version="1.0" encoding="utf-8"?>
<formControlPr xmlns="http://schemas.microsoft.com/office/spreadsheetml/2009/9/main" objectType="CheckBox" fmlaLink="Data!$GD$11" lockText="1" noThreeD="1"/>
</file>

<file path=xl/ctrlProps/ctrlProp116.xml><?xml version="1.0" encoding="utf-8"?>
<formControlPr xmlns="http://schemas.microsoft.com/office/spreadsheetml/2009/9/main" objectType="CheckBox" fmlaLink="Data!$GD$14" lockText="1" noThreeD="1"/>
</file>

<file path=xl/ctrlProps/ctrlProp117.xml><?xml version="1.0" encoding="utf-8"?>
<formControlPr xmlns="http://schemas.microsoft.com/office/spreadsheetml/2009/9/main" objectType="CheckBox" fmlaLink="Data!$GD$15"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96</xdr:row>
          <xdr:rowOff>30480</xdr:rowOff>
        </xdr:from>
        <xdr:to>
          <xdr:col>3</xdr:col>
          <xdr:colOff>38100</xdr:colOff>
          <xdr:row>97</xdr:row>
          <xdr:rowOff>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1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Double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96</xdr:row>
          <xdr:rowOff>30480</xdr:rowOff>
        </xdr:from>
        <xdr:to>
          <xdr:col>4</xdr:col>
          <xdr:colOff>0</xdr:colOff>
          <xdr:row>97</xdr:row>
          <xdr:rowOff>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1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Single bowl sink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96</xdr:row>
          <xdr:rowOff>30480</xdr:rowOff>
        </xdr:from>
        <xdr:to>
          <xdr:col>5</xdr:col>
          <xdr:colOff>0</xdr:colOff>
          <xdr:row>97</xdr:row>
          <xdr:rowOff>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1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Rangehood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96</xdr:row>
          <xdr:rowOff>30480</xdr:rowOff>
        </xdr:from>
        <xdr:to>
          <xdr:col>6</xdr:col>
          <xdr:colOff>0</xdr:colOff>
          <xdr:row>97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1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96</xdr:row>
          <xdr:rowOff>30480</xdr:rowOff>
        </xdr:from>
        <xdr:to>
          <xdr:col>7</xdr:col>
          <xdr:colOff>0</xdr:colOff>
          <xdr:row>97</xdr:row>
          <xdr:rowOff>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1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96</xdr:row>
          <xdr:rowOff>30480</xdr:rowOff>
        </xdr:from>
        <xdr:to>
          <xdr:col>8</xdr:col>
          <xdr:colOff>0</xdr:colOff>
          <xdr:row>97</xdr:row>
          <xdr:rowOff>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1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Freestanding cooktop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93</xdr:row>
          <xdr:rowOff>30480</xdr:rowOff>
        </xdr:from>
        <xdr:to>
          <xdr:col>3</xdr:col>
          <xdr:colOff>38100</xdr:colOff>
          <xdr:row>94</xdr:row>
          <xdr:rowOff>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1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93</xdr:row>
          <xdr:rowOff>30480</xdr:rowOff>
        </xdr:from>
        <xdr:to>
          <xdr:col>4</xdr:col>
          <xdr:colOff>0</xdr:colOff>
          <xdr:row>94</xdr:row>
          <xdr:rowOff>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1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93</xdr:row>
          <xdr:rowOff>30480</xdr:rowOff>
        </xdr:from>
        <xdr:to>
          <xdr:col>5</xdr:col>
          <xdr:colOff>0</xdr:colOff>
          <xdr:row>94</xdr:row>
          <xdr:rowOff>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1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93</xdr:row>
          <xdr:rowOff>30480</xdr:rowOff>
        </xdr:from>
        <xdr:to>
          <xdr:col>6</xdr:col>
          <xdr:colOff>0</xdr:colOff>
          <xdr:row>94</xdr:row>
          <xdr:rowOff>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1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93</xdr:row>
          <xdr:rowOff>30480</xdr:rowOff>
        </xdr:from>
        <xdr:to>
          <xdr:col>7</xdr:col>
          <xdr:colOff>0</xdr:colOff>
          <xdr:row>94</xdr:row>
          <xdr:rowOff>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1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108</xdr:row>
          <xdr:rowOff>30480</xdr:rowOff>
        </xdr:from>
        <xdr:to>
          <xdr:col>3</xdr:col>
          <xdr:colOff>38100</xdr:colOff>
          <xdr:row>109</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1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Stainless steel laundry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109</xdr:row>
          <xdr:rowOff>30480</xdr:rowOff>
        </xdr:from>
        <xdr:to>
          <xdr:col>3</xdr:col>
          <xdr:colOff>0</xdr:colOff>
          <xdr:row>109</xdr:row>
          <xdr:rowOff>228600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1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Hot water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109</xdr:row>
          <xdr:rowOff>30480</xdr:rowOff>
        </xdr:from>
        <xdr:to>
          <xdr:col>5</xdr:col>
          <xdr:colOff>0</xdr:colOff>
          <xdr:row>110</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100-00002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Split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109</xdr:row>
          <xdr:rowOff>30480</xdr:rowOff>
        </xdr:from>
        <xdr:to>
          <xdr:col>6</xdr:col>
          <xdr:colOff>0</xdr:colOff>
          <xdr:row>110</xdr:row>
          <xdr:rowOff>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100-00002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air con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109</xdr:row>
          <xdr:rowOff>30480</xdr:rowOff>
        </xdr:from>
        <xdr:to>
          <xdr:col>4</xdr:col>
          <xdr:colOff>0</xdr:colOff>
          <xdr:row>110</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100-00002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Room unit air conditioning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112</xdr:row>
          <xdr:rowOff>30480</xdr:rowOff>
        </xdr:from>
        <xdr:to>
          <xdr:col>3</xdr:col>
          <xdr:colOff>0</xdr:colOff>
          <xdr:row>113</xdr:row>
          <xdr:rowOff>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100-00002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112</xdr:row>
          <xdr:rowOff>30480</xdr:rowOff>
        </xdr:from>
        <xdr:to>
          <xdr:col>4</xdr:col>
          <xdr:colOff>0</xdr:colOff>
          <xdr:row>113</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112</xdr:row>
          <xdr:rowOff>30480</xdr:rowOff>
        </xdr:from>
        <xdr:to>
          <xdr:col>5</xdr:col>
          <xdr:colOff>0</xdr:colOff>
          <xdr:row>113</xdr:row>
          <xdr:rowOff>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112</xdr:row>
          <xdr:rowOff>30480</xdr:rowOff>
        </xdr:from>
        <xdr:to>
          <xdr:col>6</xdr:col>
          <xdr:colOff>0</xdr:colOff>
          <xdr:row>113</xdr:row>
          <xdr:rowOff>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112</xdr:row>
          <xdr:rowOff>30480</xdr:rowOff>
        </xdr:from>
        <xdr:to>
          <xdr:col>7</xdr:col>
          <xdr:colOff>0</xdr:colOff>
          <xdr:row>113</xdr:row>
          <xdr:rowOff>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121</xdr:row>
          <xdr:rowOff>30480</xdr:rowOff>
        </xdr:from>
        <xdr:to>
          <xdr:col>5</xdr:col>
          <xdr:colOff>0</xdr:colOff>
          <xdr:row>122</xdr:row>
          <xdr:rowOff>0</xdr:rowOff>
        </xdr:to>
        <xdr:sp macro="" textlink="">
          <xdr:nvSpPr>
            <xdr:cNvPr id="4177" name="Check Box 81" hidden="1">
              <a:extLst>
                <a:ext uri="{63B3BB69-23CF-44E3-9099-C40C66FF867C}">
                  <a14:compatExt spid="_x0000_s4177"/>
                </a:ext>
                <a:ext uri="{FF2B5EF4-FFF2-40B4-BE49-F238E27FC236}">
                  <a16:creationId xmlns:a16="http://schemas.microsoft.com/office/drawing/2014/main" id="{00000000-0008-0000-0100-00005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Kitchen cupboards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121</xdr:row>
          <xdr:rowOff>30480</xdr:rowOff>
        </xdr:from>
        <xdr:to>
          <xdr:col>6</xdr:col>
          <xdr:colOff>0</xdr:colOff>
          <xdr:row>122</xdr:row>
          <xdr:rowOff>0</xdr:rowOff>
        </xdr:to>
        <xdr:sp macro="" textlink="">
          <xdr:nvSpPr>
            <xdr:cNvPr id="4178" name="Check Box 82" hidden="1">
              <a:extLst>
                <a:ext uri="{63B3BB69-23CF-44E3-9099-C40C66FF867C}">
                  <a14:compatExt spid="_x0000_s4178"/>
                </a:ext>
                <a:ext uri="{FF2B5EF4-FFF2-40B4-BE49-F238E27FC236}">
                  <a16:creationId xmlns:a16="http://schemas.microsoft.com/office/drawing/2014/main" id="{00000000-0008-0000-0100-00005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Overhead cupboard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122</xdr:row>
          <xdr:rowOff>30480</xdr:rowOff>
        </xdr:from>
        <xdr:to>
          <xdr:col>5</xdr:col>
          <xdr:colOff>0</xdr:colOff>
          <xdr:row>123</xdr:row>
          <xdr:rowOff>0</xdr:rowOff>
        </xdr:to>
        <xdr:sp macro="" textlink="">
          <xdr:nvSpPr>
            <xdr:cNvPr id="4183" name="Check Box 87" hidden="1">
              <a:extLst>
                <a:ext uri="{63B3BB69-23CF-44E3-9099-C40C66FF867C}">
                  <a14:compatExt spid="_x0000_s4183"/>
                </a:ext>
                <a:ext uri="{FF2B5EF4-FFF2-40B4-BE49-F238E27FC236}">
                  <a16:creationId xmlns:a16="http://schemas.microsoft.com/office/drawing/2014/main" id="{00000000-0008-0000-0100-00005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122</xdr:row>
          <xdr:rowOff>30480</xdr:rowOff>
        </xdr:from>
        <xdr:to>
          <xdr:col>8</xdr:col>
          <xdr:colOff>0</xdr:colOff>
          <xdr:row>123</xdr:row>
          <xdr:rowOff>0</xdr:rowOff>
        </xdr:to>
        <xdr:sp macro="" textlink="">
          <xdr:nvSpPr>
            <xdr:cNvPr id="4186" name="Check Box 90" hidden="1">
              <a:extLst>
                <a:ext uri="{63B3BB69-23CF-44E3-9099-C40C66FF867C}">
                  <a14:compatExt spid="_x0000_s4186"/>
                </a:ext>
                <a:ext uri="{FF2B5EF4-FFF2-40B4-BE49-F238E27FC236}">
                  <a16:creationId xmlns:a16="http://schemas.microsoft.com/office/drawing/2014/main" id="{00000000-0008-0000-0100-00005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118</xdr:row>
          <xdr:rowOff>30480</xdr:rowOff>
        </xdr:from>
        <xdr:to>
          <xdr:col>3</xdr:col>
          <xdr:colOff>0</xdr:colOff>
          <xdr:row>119</xdr:row>
          <xdr:rowOff>0</xdr:rowOff>
        </xdr:to>
        <xdr:sp macro="" textlink="">
          <xdr:nvSpPr>
            <xdr:cNvPr id="4212" name="Check Box 116" hidden="1">
              <a:extLst>
                <a:ext uri="{63B3BB69-23CF-44E3-9099-C40C66FF867C}">
                  <a14:compatExt spid="_x0000_s4212"/>
                </a:ext>
                <a:ext uri="{FF2B5EF4-FFF2-40B4-BE49-F238E27FC236}">
                  <a16:creationId xmlns:a16="http://schemas.microsoft.com/office/drawing/2014/main" id="{00000000-0008-0000-0100-00007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118</xdr:row>
          <xdr:rowOff>30480</xdr:rowOff>
        </xdr:from>
        <xdr:to>
          <xdr:col>4</xdr:col>
          <xdr:colOff>0</xdr:colOff>
          <xdr:row>119</xdr:row>
          <xdr:rowOff>0</xdr:rowOff>
        </xdr:to>
        <xdr:sp macro="" textlink="">
          <xdr:nvSpPr>
            <xdr:cNvPr id="4213" name="Check Box 117" hidden="1">
              <a:extLst>
                <a:ext uri="{63B3BB69-23CF-44E3-9099-C40C66FF867C}">
                  <a14:compatExt spid="_x0000_s4213"/>
                </a:ext>
                <a:ext uri="{FF2B5EF4-FFF2-40B4-BE49-F238E27FC236}">
                  <a16:creationId xmlns:a16="http://schemas.microsoft.com/office/drawing/2014/main" id="{00000000-0008-0000-0100-00007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134</xdr:row>
          <xdr:rowOff>30480</xdr:rowOff>
        </xdr:from>
        <xdr:to>
          <xdr:col>3</xdr:col>
          <xdr:colOff>0</xdr:colOff>
          <xdr:row>135</xdr:row>
          <xdr:rowOff>0</xdr:rowOff>
        </xdr:to>
        <xdr:sp macro="" textlink="">
          <xdr:nvSpPr>
            <xdr:cNvPr id="4222" name="Check Box 126" hidden="1">
              <a:extLst>
                <a:ext uri="{63B3BB69-23CF-44E3-9099-C40C66FF867C}">
                  <a14:compatExt spid="_x0000_s4222"/>
                </a:ext>
                <a:ext uri="{FF2B5EF4-FFF2-40B4-BE49-F238E27FC236}">
                  <a16:creationId xmlns:a16="http://schemas.microsoft.com/office/drawing/2014/main" id="{00000000-0008-0000-0100-00007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Security system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134</xdr:row>
          <xdr:rowOff>30480</xdr:rowOff>
        </xdr:from>
        <xdr:to>
          <xdr:col>4</xdr:col>
          <xdr:colOff>0</xdr:colOff>
          <xdr:row>135</xdr:row>
          <xdr:rowOff>0</xdr:rowOff>
        </xdr:to>
        <xdr:sp macro="" textlink="">
          <xdr:nvSpPr>
            <xdr:cNvPr id="4223" name="Check Box 127" hidden="1">
              <a:extLst>
                <a:ext uri="{63B3BB69-23CF-44E3-9099-C40C66FF867C}">
                  <a14:compatExt spid="_x0000_s4223"/>
                </a:ext>
                <a:ext uri="{FF2B5EF4-FFF2-40B4-BE49-F238E27FC236}">
                  <a16:creationId xmlns:a16="http://schemas.microsoft.com/office/drawing/2014/main" id="{00000000-0008-0000-0100-00007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Smoke alarm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94</xdr:row>
          <xdr:rowOff>30480</xdr:rowOff>
        </xdr:from>
        <xdr:to>
          <xdr:col>3</xdr:col>
          <xdr:colOff>38100</xdr:colOff>
          <xdr:row>95</xdr:row>
          <xdr:rowOff>0</xdr:rowOff>
        </xdr:to>
        <xdr:sp macro="" textlink="">
          <xdr:nvSpPr>
            <xdr:cNvPr id="4224" name="Check Box 128" hidden="1">
              <a:extLst>
                <a:ext uri="{63B3BB69-23CF-44E3-9099-C40C66FF867C}">
                  <a14:compatExt spid="_x0000_s4224"/>
                </a:ext>
                <a:ext uri="{FF2B5EF4-FFF2-40B4-BE49-F238E27FC236}">
                  <a16:creationId xmlns:a16="http://schemas.microsoft.com/office/drawing/2014/main" id="{00000000-0008-0000-0100-00008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Toilet suite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94</xdr:row>
          <xdr:rowOff>30480</xdr:rowOff>
        </xdr:from>
        <xdr:to>
          <xdr:col>4</xdr:col>
          <xdr:colOff>0</xdr:colOff>
          <xdr:row>95</xdr:row>
          <xdr:rowOff>0</xdr:rowOff>
        </xdr:to>
        <xdr:sp macro="" textlink="">
          <xdr:nvSpPr>
            <xdr:cNvPr id="4225" name="Check Box 129" hidden="1">
              <a:extLst>
                <a:ext uri="{63B3BB69-23CF-44E3-9099-C40C66FF867C}">
                  <a14:compatExt spid="_x0000_s4225"/>
                </a:ext>
                <a:ext uri="{FF2B5EF4-FFF2-40B4-BE49-F238E27FC236}">
                  <a16:creationId xmlns:a16="http://schemas.microsoft.com/office/drawing/2014/main" id="{00000000-0008-0000-0100-00008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Shower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94</xdr:row>
          <xdr:rowOff>30480</xdr:rowOff>
        </xdr:from>
        <xdr:to>
          <xdr:col>5</xdr:col>
          <xdr:colOff>0</xdr:colOff>
          <xdr:row>95</xdr:row>
          <xdr:rowOff>0</xdr:rowOff>
        </xdr:to>
        <xdr:sp macro="" textlink="">
          <xdr:nvSpPr>
            <xdr:cNvPr id="4226" name="Check Box 130" hidden="1">
              <a:extLst>
                <a:ext uri="{63B3BB69-23CF-44E3-9099-C40C66FF867C}">
                  <a14:compatExt spid="_x0000_s4226"/>
                </a:ext>
                <a:ext uri="{FF2B5EF4-FFF2-40B4-BE49-F238E27FC236}">
                  <a16:creationId xmlns:a16="http://schemas.microsoft.com/office/drawing/2014/main" id="{00000000-0008-0000-0100-00008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Vanity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94</xdr:row>
          <xdr:rowOff>30480</xdr:rowOff>
        </xdr:from>
        <xdr:to>
          <xdr:col>6</xdr:col>
          <xdr:colOff>0</xdr:colOff>
          <xdr:row>95</xdr:row>
          <xdr:rowOff>0</xdr:rowOff>
        </xdr:to>
        <xdr:sp macro="" textlink="">
          <xdr:nvSpPr>
            <xdr:cNvPr id="4227" name="Check Box 131" hidden="1">
              <a:extLst>
                <a:ext uri="{63B3BB69-23CF-44E3-9099-C40C66FF867C}">
                  <a14:compatExt spid="_x0000_s4227"/>
                </a:ext>
                <a:ext uri="{FF2B5EF4-FFF2-40B4-BE49-F238E27FC236}">
                  <a16:creationId xmlns:a16="http://schemas.microsoft.com/office/drawing/2014/main" id="{00000000-0008-0000-0100-00008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Exhaust fan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94</xdr:row>
          <xdr:rowOff>30480</xdr:rowOff>
        </xdr:from>
        <xdr:to>
          <xdr:col>7</xdr:col>
          <xdr:colOff>0</xdr:colOff>
          <xdr:row>95</xdr:row>
          <xdr:rowOff>0</xdr:rowOff>
        </xdr:to>
        <xdr:sp macro="" textlink="">
          <xdr:nvSpPr>
            <xdr:cNvPr id="4228" name="Check Box 132" hidden="1">
              <a:extLst>
                <a:ext uri="{63B3BB69-23CF-44E3-9099-C40C66FF867C}">
                  <a14:compatExt spid="_x0000_s4228"/>
                </a:ext>
                <a:ext uri="{FF2B5EF4-FFF2-40B4-BE49-F238E27FC236}">
                  <a16:creationId xmlns:a16="http://schemas.microsoft.com/office/drawing/2014/main" id="{00000000-0008-0000-0100-00008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Heater lighting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113</xdr:row>
          <xdr:rowOff>30480</xdr:rowOff>
        </xdr:from>
        <xdr:to>
          <xdr:col>3</xdr:col>
          <xdr:colOff>0</xdr:colOff>
          <xdr:row>114</xdr:row>
          <xdr:rowOff>0</xdr:rowOff>
        </xdr:to>
        <xdr:sp macro="" textlink="">
          <xdr:nvSpPr>
            <xdr:cNvPr id="4230" name="Check Box 134" hidden="1">
              <a:extLst>
                <a:ext uri="{63B3BB69-23CF-44E3-9099-C40C66FF867C}">
                  <a14:compatExt spid="_x0000_s4230"/>
                </a:ext>
                <a:ext uri="{FF2B5EF4-FFF2-40B4-BE49-F238E27FC236}">
                  <a16:creationId xmlns:a16="http://schemas.microsoft.com/office/drawing/2014/main" id="{00000000-0008-0000-0100-00008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113</xdr:row>
          <xdr:rowOff>30480</xdr:rowOff>
        </xdr:from>
        <xdr:to>
          <xdr:col>4</xdr:col>
          <xdr:colOff>0</xdr:colOff>
          <xdr:row>114</xdr:row>
          <xdr:rowOff>0</xdr:rowOff>
        </xdr:to>
        <xdr:sp macro="" textlink="">
          <xdr:nvSpPr>
            <xdr:cNvPr id="4231" name="Check Box 135" hidden="1">
              <a:extLst>
                <a:ext uri="{63B3BB69-23CF-44E3-9099-C40C66FF867C}">
                  <a14:compatExt spid="_x0000_s4231"/>
                </a:ext>
                <a:ext uri="{FF2B5EF4-FFF2-40B4-BE49-F238E27FC236}">
                  <a16:creationId xmlns:a16="http://schemas.microsoft.com/office/drawing/2014/main" id="{00000000-0008-0000-0100-00008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113</xdr:row>
          <xdr:rowOff>30480</xdr:rowOff>
        </xdr:from>
        <xdr:to>
          <xdr:col>5</xdr:col>
          <xdr:colOff>0</xdr:colOff>
          <xdr:row>114</xdr:row>
          <xdr:rowOff>0</xdr:rowOff>
        </xdr:to>
        <xdr:sp macro="" textlink="">
          <xdr:nvSpPr>
            <xdr:cNvPr id="4232" name="Check Box 136" hidden="1">
              <a:extLst>
                <a:ext uri="{63B3BB69-23CF-44E3-9099-C40C66FF867C}">
                  <a14:compatExt spid="_x0000_s4232"/>
                </a:ext>
                <a:ext uri="{FF2B5EF4-FFF2-40B4-BE49-F238E27FC236}">
                  <a16:creationId xmlns:a16="http://schemas.microsoft.com/office/drawing/2014/main" id="{00000000-0008-0000-0100-00008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113</xdr:row>
          <xdr:rowOff>30480</xdr:rowOff>
        </xdr:from>
        <xdr:to>
          <xdr:col>6</xdr:col>
          <xdr:colOff>0</xdr:colOff>
          <xdr:row>114</xdr:row>
          <xdr:rowOff>0</xdr:rowOff>
        </xdr:to>
        <xdr:sp macro="" textlink="">
          <xdr:nvSpPr>
            <xdr:cNvPr id="4233" name="Check Box 137" hidden="1">
              <a:extLst>
                <a:ext uri="{63B3BB69-23CF-44E3-9099-C40C66FF867C}">
                  <a14:compatExt spid="_x0000_s4233"/>
                </a:ext>
                <a:ext uri="{FF2B5EF4-FFF2-40B4-BE49-F238E27FC236}">
                  <a16:creationId xmlns:a16="http://schemas.microsoft.com/office/drawing/2014/main" id="{00000000-0008-0000-0100-00008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113</xdr:row>
          <xdr:rowOff>30480</xdr:rowOff>
        </xdr:from>
        <xdr:to>
          <xdr:col>7</xdr:col>
          <xdr:colOff>0</xdr:colOff>
          <xdr:row>114</xdr:row>
          <xdr:rowOff>0</xdr:rowOff>
        </xdr:to>
        <xdr:sp macro="" textlink="">
          <xdr:nvSpPr>
            <xdr:cNvPr id="4234" name="Check Box 138" hidden="1">
              <a:extLst>
                <a:ext uri="{63B3BB69-23CF-44E3-9099-C40C66FF867C}">
                  <a14:compatExt spid="_x0000_s4234"/>
                </a:ext>
                <a:ext uri="{FF2B5EF4-FFF2-40B4-BE49-F238E27FC236}">
                  <a16:creationId xmlns:a16="http://schemas.microsoft.com/office/drawing/2014/main" id="{00000000-0008-0000-0100-00008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114</xdr:row>
          <xdr:rowOff>30480</xdr:rowOff>
        </xdr:from>
        <xdr:to>
          <xdr:col>3</xdr:col>
          <xdr:colOff>0</xdr:colOff>
          <xdr:row>115</xdr:row>
          <xdr:rowOff>0</xdr:rowOff>
        </xdr:to>
        <xdr:sp macro="" textlink="">
          <xdr:nvSpPr>
            <xdr:cNvPr id="4235" name="Check Box 139" hidden="1">
              <a:extLst>
                <a:ext uri="{63B3BB69-23CF-44E3-9099-C40C66FF867C}">
                  <a14:compatExt spid="_x0000_s4235"/>
                </a:ext>
                <a:ext uri="{FF2B5EF4-FFF2-40B4-BE49-F238E27FC236}">
                  <a16:creationId xmlns:a16="http://schemas.microsoft.com/office/drawing/2014/main" id="{00000000-0008-0000-0100-00008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114</xdr:row>
          <xdr:rowOff>30480</xdr:rowOff>
        </xdr:from>
        <xdr:to>
          <xdr:col>4</xdr:col>
          <xdr:colOff>0</xdr:colOff>
          <xdr:row>115</xdr:row>
          <xdr:rowOff>0</xdr:rowOff>
        </xdr:to>
        <xdr:sp macro="" textlink="">
          <xdr:nvSpPr>
            <xdr:cNvPr id="4236" name="Check Box 140" hidden="1">
              <a:extLst>
                <a:ext uri="{63B3BB69-23CF-44E3-9099-C40C66FF867C}">
                  <a14:compatExt spid="_x0000_s4236"/>
                </a:ext>
                <a:ext uri="{FF2B5EF4-FFF2-40B4-BE49-F238E27FC236}">
                  <a16:creationId xmlns:a16="http://schemas.microsoft.com/office/drawing/2014/main" id="{00000000-0008-0000-0100-00008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114</xdr:row>
          <xdr:rowOff>30480</xdr:rowOff>
        </xdr:from>
        <xdr:to>
          <xdr:col>5</xdr:col>
          <xdr:colOff>0</xdr:colOff>
          <xdr:row>115</xdr:row>
          <xdr:rowOff>0</xdr:rowOff>
        </xdr:to>
        <xdr:sp macro="" textlink="">
          <xdr:nvSpPr>
            <xdr:cNvPr id="4237" name="Check Box 141" hidden="1">
              <a:extLst>
                <a:ext uri="{63B3BB69-23CF-44E3-9099-C40C66FF867C}">
                  <a14:compatExt spid="_x0000_s4237"/>
                </a:ext>
                <a:ext uri="{FF2B5EF4-FFF2-40B4-BE49-F238E27FC236}">
                  <a16:creationId xmlns:a16="http://schemas.microsoft.com/office/drawing/2014/main" id="{00000000-0008-0000-0100-00008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114</xdr:row>
          <xdr:rowOff>30480</xdr:rowOff>
        </xdr:from>
        <xdr:to>
          <xdr:col>6</xdr:col>
          <xdr:colOff>0</xdr:colOff>
          <xdr:row>115</xdr:row>
          <xdr:rowOff>0</xdr:rowOff>
        </xdr:to>
        <xdr:sp macro="" textlink="">
          <xdr:nvSpPr>
            <xdr:cNvPr id="4238" name="Check Box 142" hidden="1">
              <a:extLst>
                <a:ext uri="{63B3BB69-23CF-44E3-9099-C40C66FF867C}">
                  <a14:compatExt spid="_x0000_s4238"/>
                </a:ext>
                <a:ext uri="{FF2B5EF4-FFF2-40B4-BE49-F238E27FC236}">
                  <a16:creationId xmlns:a16="http://schemas.microsoft.com/office/drawing/2014/main" id="{00000000-0008-0000-0100-00008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114</xdr:row>
          <xdr:rowOff>30480</xdr:rowOff>
        </xdr:from>
        <xdr:to>
          <xdr:col>7</xdr:col>
          <xdr:colOff>0</xdr:colOff>
          <xdr:row>115</xdr:row>
          <xdr:rowOff>0</xdr:rowOff>
        </xdr:to>
        <xdr:sp macro="" textlink="">
          <xdr:nvSpPr>
            <xdr:cNvPr id="4239" name="Check Box 143" hidden="1">
              <a:extLst>
                <a:ext uri="{63B3BB69-23CF-44E3-9099-C40C66FF867C}">
                  <a14:compatExt spid="_x0000_s4239"/>
                </a:ext>
                <a:ext uri="{FF2B5EF4-FFF2-40B4-BE49-F238E27FC236}">
                  <a16:creationId xmlns:a16="http://schemas.microsoft.com/office/drawing/2014/main" id="{00000000-0008-0000-0100-00008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115</xdr:row>
          <xdr:rowOff>30480</xdr:rowOff>
        </xdr:from>
        <xdr:to>
          <xdr:col>3</xdr:col>
          <xdr:colOff>0</xdr:colOff>
          <xdr:row>116</xdr:row>
          <xdr:rowOff>0</xdr:rowOff>
        </xdr:to>
        <xdr:sp macro="" textlink="">
          <xdr:nvSpPr>
            <xdr:cNvPr id="4240" name="Check Box 144" hidden="1">
              <a:extLst>
                <a:ext uri="{63B3BB69-23CF-44E3-9099-C40C66FF867C}">
                  <a14:compatExt spid="_x0000_s4240"/>
                </a:ext>
                <a:ext uri="{FF2B5EF4-FFF2-40B4-BE49-F238E27FC236}">
                  <a16:creationId xmlns:a16="http://schemas.microsoft.com/office/drawing/2014/main" id="{00000000-0008-0000-0100-00009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115</xdr:row>
          <xdr:rowOff>30480</xdr:rowOff>
        </xdr:from>
        <xdr:to>
          <xdr:col>4</xdr:col>
          <xdr:colOff>0</xdr:colOff>
          <xdr:row>116</xdr:row>
          <xdr:rowOff>0</xdr:rowOff>
        </xdr:to>
        <xdr:sp macro="" textlink="">
          <xdr:nvSpPr>
            <xdr:cNvPr id="4241" name="Check Box 145" hidden="1">
              <a:extLst>
                <a:ext uri="{63B3BB69-23CF-44E3-9099-C40C66FF867C}">
                  <a14:compatExt spid="_x0000_s4241"/>
                </a:ext>
                <a:ext uri="{FF2B5EF4-FFF2-40B4-BE49-F238E27FC236}">
                  <a16:creationId xmlns:a16="http://schemas.microsoft.com/office/drawing/2014/main" id="{00000000-0008-0000-0100-00009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115</xdr:row>
          <xdr:rowOff>30480</xdr:rowOff>
        </xdr:from>
        <xdr:to>
          <xdr:col>5</xdr:col>
          <xdr:colOff>0</xdr:colOff>
          <xdr:row>116</xdr:row>
          <xdr:rowOff>0</xdr:rowOff>
        </xdr:to>
        <xdr:sp macro="" textlink="">
          <xdr:nvSpPr>
            <xdr:cNvPr id="4242" name="Check Box 146" hidden="1">
              <a:extLst>
                <a:ext uri="{63B3BB69-23CF-44E3-9099-C40C66FF867C}">
                  <a14:compatExt spid="_x0000_s4242"/>
                </a:ext>
                <a:ext uri="{FF2B5EF4-FFF2-40B4-BE49-F238E27FC236}">
                  <a16:creationId xmlns:a16="http://schemas.microsoft.com/office/drawing/2014/main" id="{00000000-0008-0000-0100-00009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115</xdr:row>
          <xdr:rowOff>30480</xdr:rowOff>
        </xdr:from>
        <xdr:to>
          <xdr:col>6</xdr:col>
          <xdr:colOff>0</xdr:colOff>
          <xdr:row>116</xdr:row>
          <xdr:rowOff>0</xdr:rowOff>
        </xdr:to>
        <xdr:sp macro="" textlink="">
          <xdr:nvSpPr>
            <xdr:cNvPr id="4243" name="Check Box 147" hidden="1">
              <a:extLst>
                <a:ext uri="{63B3BB69-23CF-44E3-9099-C40C66FF867C}">
                  <a14:compatExt spid="_x0000_s4243"/>
                </a:ext>
                <a:ext uri="{FF2B5EF4-FFF2-40B4-BE49-F238E27FC236}">
                  <a16:creationId xmlns:a16="http://schemas.microsoft.com/office/drawing/2014/main" id="{00000000-0008-0000-0100-00009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115</xdr:row>
          <xdr:rowOff>30480</xdr:rowOff>
        </xdr:from>
        <xdr:to>
          <xdr:col>7</xdr:col>
          <xdr:colOff>0</xdr:colOff>
          <xdr:row>116</xdr:row>
          <xdr:rowOff>0</xdr:rowOff>
        </xdr:to>
        <xdr:sp macro="" textlink="">
          <xdr:nvSpPr>
            <xdr:cNvPr id="4244" name="Check Box 148" hidden="1">
              <a:extLst>
                <a:ext uri="{63B3BB69-23CF-44E3-9099-C40C66FF867C}">
                  <a14:compatExt spid="_x0000_s4244"/>
                </a:ext>
                <a:ext uri="{FF2B5EF4-FFF2-40B4-BE49-F238E27FC236}">
                  <a16:creationId xmlns:a16="http://schemas.microsoft.com/office/drawing/2014/main" id="{00000000-0008-0000-0100-00009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116</xdr:row>
          <xdr:rowOff>30480</xdr:rowOff>
        </xdr:from>
        <xdr:to>
          <xdr:col>3</xdr:col>
          <xdr:colOff>0</xdr:colOff>
          <xdr:row>117</xdr:row>
          <xdr:rowOff>0</xdr:rowOff>
        </xdr:to>
        <xdr:sp macro="" textlink="">
          <xdr:nvSpPr>
            <xdr:cNvPr id="4250" name="Check Box 154" hidden="1">
              <a:extLst>
                <a:ext uri="{63B3BB69-23CF-44E3-9099-C40C66FF867C}">
                  <a14:compatExt spid="_x0000_s4250"/>
                </a:ext>
                <a:ext uri="{FF2B5EF4-FFF2-40B4-BE49-F238E27FC236}">
                  <a16:creationId xmlns:a16="http://schemas.microsoft.com/office/drawing/2014/main" id="{00000000-0008-0000-0100-00009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116</xdr:row>
          <xdr:rowOff>30480</xdr:rowOff>
        </xdr:from>
        <xdr:to>
          <xdr:col>4</xdr:col>
          <xdr:colOff>0</xdr:colOff>
          <xdr:row>117</xdr:row>
          <xdr:rowOff>0</xdr:rowOff>
        </xdr:to>
        <xdr:sp macro="" textlink="">
          <xdr:nvSpPr>
            <xdr:cNvPr id="4251" name="Check Box 155" hidden="1">
              <a:extLst>
                <a:ext uri="{63B3BB69-23CF-44E3-9099-C40C66FF867C}">
                  <a14:compatExt spid="_x0000_s4251"/>
                </a:ext>
                <a:ext uri="{FF2B5EF4-FFF2-40B4-BE49-F238E27FC236}">
                  <a16:creationId xmlns:a16="http://schemas.microsoft.com/office/drawing/2014/main" id="{00000000-0008-0000-0100-00009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116</xdr:row>
          <xdr:rowOff>30480</xdr:rowOff>
        </xdr:from>
        <xdr:to>
          <xdr:col>5</xdr:col>
          <xdr:colOff>0</xdr:colOff>
          <xdr:row>117</xdr:row>
          <xdr:rowOff>0</xdr:rowOff>
        </xdr:to>
        <xdr:sp macro="" textlink="">
          <xdr:nvSpPr>
            <xdr:cNvPr id="4252" name="Check Box 156" hidden="1">
              <a:extLst>
                <a:ext uri="{63B3BB69-23CF-44E3-9099-C40C66FF867C}">
                  <a14:compatExt spid="_x0000_s4252"/>
                </a:ext>
                <a:ext uri="{FF2B5EF4-FFF2-40B4-BE49-F238E27FC236}">
                  <a16:creationId xmlns:a16="http://schemas.microsoft.com/office/drawing/2014/main" id="{00000000-0008-0000-0100-00009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116</xdr:row>
          <xdr:rowOff>30480</xdr:rowOff>
        </xdr:from>
        <xdr:to>
          <xdr:col>6</xdr:col>
          <xdr:colOff>0</xdr:colOff>
          <xdr:row>117</xdr:row>
          <xdr:rowOff>0</xdr:rowOff>
        </xdr:to>
        <xdr:sp macro="" textlink="">
          <xdr:nvSpPr>
            <xdr:cNvPr id="4253" name="Check Box 157" hidden="1">
              <a:extLst>
                <a:ext uri="{63B3BB69-23CF-44E3-9099-C40C66FF867C}">
                  <a14:compatExt spid="_x0000_s4253"/>
                </a:ext>
                <a:ext uri="{FF2B5EF4-FFF2-40B4-BE49-F238E27FC236}">
                  <a16:creationId xmlns:a16="http://schemas.microsoft.com/office/drawing/2014/main" id="{00000000-0008-0000-0100-00009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116</xdr:row>
          <xdr:rowOff>30480</xdr:rowOff>
        </xdr:from>
        <xdr:to>
          <xdr:col>7</xdr:col>
          <xdr:colOff>0</xdr:colOff>
          <xdr:row>117</xdr:row>
          <xdr:rowOff>0</xdr:rowOff>
        </xdr:to>
        <xdr:sp macro="" textlink="">
          <xdr:nvSpPr>
            <xdr:cNvPr id="4254" name="Check Box 158" hidden="1">
              <a:extLst>
                <a:ext uri="{63B3BB69-23CF-44E3-9099-C40C66FF867C}">
                  <a14:compatExt spid="_x0000_s4254"/>
                </a:ext>
                <a:ext uri="{FF2B5EF4-FFF2-40B4-BE49-F238E27FC236}">
                  <a16:creationId xmlns:a16="http://schemas.microsoft.com/office/drawing/2014/main" id="{00000000-0008-0000-0100-00009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120</xdr:row>
          <xdr:rowOff>30480</xdr:rowOff>
        </xdr:from>
        <xdr:to>
          <xdr:col>3</xdr:col>
          <xdr:colOff>0</xdr:colOff>
          <xdr:row>121</xdr:row>
          <xdr:rowOff>0</xdr:rowOff>
        </xdr:to>
        <xdr:sp macro="" textlink="">
          <xdr:nvSpPr>
            <xdr:cNvPr id="4255" name="Check Box 159" hidden="1">
              <a:extLst>
                <a:ext uri="{63B3BB69-23CF-44E3-9099-C40C66FF867C}">
                  <a14:compatExt spid="_x0000_s4255"/>
                </a:ext>
                <a:ext uri="{FF2B5EF4-FFF2-40B4-BE49-F238E27FC236}">
                  <a16:creationId xmlns:a16="http://schemas.microsoft.com/office/drawing/2014/main" id="{00000000-0008-0000-0100-00009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120</xdr:row>
          <xdr:rowOff>30480</xdr:rowOff>
        </xdr:from>
        <xdr:to>
          <xdr:col>4</xdr:col>
          <xdr:colOff>0</xdr:colOff>
          <xdr:row>121</xdr:row>
          <xdr:rowOff>0</xdr:rowOff>
        </xdr:to>
        <xdr:sp macro="" textlink="">
          <xdr:nvSpPr>
            <xdr:cNvPr id="4256" name="Check Box 160" hidden="1">
              <a:extLst>
                <a:ext uri="{63B3BB69-23CF-44E3-9099-C40C66FF867C}">
                  <a14:compatExt spid="_x0000_s4256"/>
                </a:ext>
                <a:ext uri="{FF2B5EF4-FFF2-40B4-BE49-F238E27FC236}">
                  <a16:creationId xmlns:a16="http://schemas.microsoft.com/office/drawing/2014/main" id="{00000000-0008-0000-0100-0000A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120</xdr:row>
          <xdr:rowOff>30480</xdr:rowOff>
        </xdr:from>
        <xdr:to>
          <xdr:col>5</xdr:col>
          <xdr:colOff>0</xdr:colOff>
          <xdr:row>121</xdr:row>
          <xdr:rowOff>0</xdr:rowOff>
        </xdr:to>
        <xdr:sp macro="" textlink="">
          <xdr:nvSpPr>
            <xdr:cNvPr id="4257" name="Check Box 161" hidden="1">
              <a:extLst>
                <a:ext uri="{63B3BB69-23CF-44E3-9099-C40C66FF867C}">
                  <a14:compatExt spid="_x0000_s4257"/>
                </a:ext>
                <a:ext uri="{FF2B5EF4-FFF2-40B4-BE49-F238E27FC236}">
                  <a16:creationId xmlns:a16="http://schemas.microsoft.com/office/drawing/2014/main" id="{00000000-0008-0000-0100-0000A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120</xdr:row>
          <xdr:rowOff>30480</xdr:rowOff>
        </xdr:from>
        <xdr:to>
          <xdr:col>6</xdr:col>
          <xdr:colOff>0</xdr:colOff>
          <xdr:row>121</xdr:row>
          <xdr:rowOff>0</xdr:rowOff>
        </xdr:to>
        <xdr:sp macro="" textlink="">
          <xdr:nvSpPr>
            <xdr:cNvPr id="4258" name="Check Box 162" hidden="1">
              <a:extLst>
                <a:ext uri="{63B3BB69-23CF-44E3-9099-C40C66FF867C}">
                  <a14:compatExt spid="_x0000_s4258"/>
                </a:ext>
                <a:ext uri="{FF2B5EF4-FFF2-40B4-BE49-F238E27FC236}">
                  <a16:creationId xmlns:a16="http://schemas.microsoft.com/office/drawing/2014/main" id="{00000000-0008-0000-0100-0000A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120</xdr:row>
          <xdr:rowOff>30480</xdr:rowOff>
        </xdr:from>
        <xdr:to>
          <xdr:col>7</xdr:col>
          <xdr:colOff>0</xdr:colOff>
          <xdr:row>121</xdr:row>
          <xdr:rowOff>0</xdr:rowOff>
        </xdr:to>
        <xdr:sp macro="" textlink="">
          <xdr:nvSpPr>
            <xdr:cNvPr id="4259" name="Check Box 163" hidden="1">
              <a:extLst>
                <a:ext uri="{63B3BB69-23CF-44E3-9099-C40C66FF867C}">
                  <a14:compatExt spid="_x0000_s4259"/>
                </a:ext>
                <a:ext uri="{FF2B5EF4-FFF2-40B4-BE49-F238E27FC236}">
                  <a16:creationId xmlns:a16="http://schemas.microsoft.com/office/drawing/2014/main" id="{00000000-0008-0000-0100-0000A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123</xdr:row>
          <xdr:rowOff>30480</xdr:rowOff>
        </xdr:from>
        <xdr:to>
          <xdr:col>3</xdr:col>
          <xdr:colOff>0</xdr:colOff>
          <xdr:row>124</xdr:row>
          <xdr:rowOff>0</xdr:rowOff>
        </xdr:to>
        <xdr:sp macro="" textlink="">
          <xdr:nvSpPr>
            <xdr:cNvPr id="4260" name="Check Box 164" hidden="1">
              <a:extLst>
                <a:ext uri="{63B3BB69-23CF-44E3-9099-C40C66FF867C}">
                  <a14:compatExt spid="_x0000_s4260"/>
                </a:ext>
                <a:ext uri="{FF2B5EF4-FFF2-40B4-BE49-F238E27FC236}">
                  <a16:creationId xmlns:a16="http://schemas.microsoft.com/office/drawing/2014/main" id="{00000000-0008-0000-0100-0000A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123</xdr:row>
          <xdr:rowOff>30480</xdr:rowOff>
        </xdr:from>
        <xdr:to>
          <xdr:col>4</xdr:col>
          <xdr:colOff>0</xdr:colOff>
          <xdr:row>124</xdr:row>
          <xdr:rowOff>0</xdr:rowOff>
        </xdr:to>
        <xdr:sp macro="" textlink="">
          <xdr:nvSpPr>
            <xdr:cNvPr id="4261" name="Check Box 165" hidden="1">
              <a:extLst>
                <a:ext uri="{63B3BB69-23CF-44E3-9099-C40C66FF867C}">
                  <a14:compatExt spid="_x0000_s4261"/>
                </a:ext>
                <a:ext uri="{FF2B5EF4-FFF2-40B4-BE49-F238E27FC236}">
                  <a16:creationId xmlns:a16="http://schemas.microsoft.com/office/drawing/2014/main" id="{00000000-0008-0000-0100-0000A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123</xdr:row>
          <xdr:rowOff>30480</xdr:rowOff>
        </xdr:from>
        <xdr:to>
          <xdr:col>6</xdr:col>
          <xdr:colOff>0</xdr:colOff>
          <xdr:row>124</xdr:row>
          <xdr:rowOff>0</xdr:rowOff>
        </xdr:to>
        <xdr:sp macro="" textlink="">
          <xdr:nvSpPr>
            <xdr:cNvPr id="4263" name="Check Box 167" hidden="1">
              <a:extLst>
                <a:ext uri="{63B3BB69-23CF-44E3-9099-C40C66FF867C}">
                  <a14:compatExt spid="_x0000_s4263"/>
                </a:ext>
                <a:ext uri="{FF2B5EF4-FFF2-40B4-BE49-F238E27FC236}">
                  <a16:creationId xmlns:a16="http://schemas.microsoft.com/office/drawing/2014/main" id="{00000000-0008-0000-0100-0000A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123</xdr:row>
          <xdr:rowOff>30480</xdr:rowOff>
        </xdr:from>
        <xdr:to>
          <xdr:col>7</xdr:col>
          <xdr:colOff>0</xdr:colOff>
          <xdr:row>124</xdr:row>
          <xdr:rowOff>0</xdr:rowOff>
        </xdr:to>
        <xdr:sp macro="" textlink="">
          <xdr:nvSpPr>
            <xdr:cNvPr id="4264" name="Check Box 168" hidden="1">
              <a:extLst>
                <a:ext uri="{63B3BB69-23CF-44E3-9099-C40C66FF867C}">
                  <a14:compatExt spid="_x0000_s4264"/>
                </a:ext>
                <a:ext uri="{FF2B5EF4-FFF2-40B4-BE49-F238E27FC236}">
                  <a16:creationId xmlns:a16="http://schemas.microsoft.com/office/drawing/2014/main" id="{00000000-0008-0000-0100-0000A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124</xdr:row>
          <xdr:rowOff>30480</xdr:rowOff>
        </xdr:from>
        <xdr:to>
          <xdr:col>3</xdr:col>
          <xdr:colOff>0</xdr:colOff>
          <xdr:row>125</xdr:row>
          <xdr:rowOff>0</xdr:rowOff>
        </xdr:to>
        <xdr:sp macro="" textlink="">
          <xdr:nvSpPr>
            <xdr:cNvPr id="4265" name="Check Box 169" hidden="1">
              <a:extLst>
                <a:ext uri="{63B3BB69-23CF-44E3-9099-C40C66FF867C}">
                  <a14:compatExt spid="_x0000_s4265"/>
                </a:ext>
                <a:ext uri="{FF2B5EF4-FFF2-40B4-BE49-F238E27FC236}">
                  <a16:creationId xmlns:a16="http://schemas.microsoft.com/office/drawing/2014/main" id="{00000000-0008-0000-0100-0000A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124</xdr:row>
          <xdr:rowOff>30480</xdr:rowOff>
        </xdr:from>
        <xdr:to>
          <xdr:col>4</xdr:col>
          <xdr:colOff>0</xdr:colOff>
          <xdr:row>125</xdr:row>
          <xdr:rowOff>0</xdr:rowOff>
        </xdr:to>
        <xdr:sp macro="" textlink="">
          <xdr:nvSpPr>
            <xdr:cNvPr id="4266" name="Check Box 170" hidden="1">
              <a:extLst>
                <a:ext uri="{63B3BB69-23CF-44E3-9099-C40C66FF867C}">
                  <a14:compatExt spid="_x0000_s4266"/>
                </a:ext>
                <a:ext uri="{FF2B5EF4-FFF2-40B4-BE49-F238E27FC236}">
                  <a16:creationId xmlns:a16="http://schemas.microsoft.com/office/drawing/2014/main" id="{00000000-0008-0000-0100-0000A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124</xdr:row>
          <xdr:rowOff>30480</xdr:rowOff>
        </xdr:from>
        <xdr:to>
          <xdr:col>6</xdr:col>
          <xdr:colOff>0</xdr:colOff>
          <xdr:row>125</xdr:row>
          <xdr:rowOff>0</xdr:rowOff>
        </xdr:to>
        <xdr:sp macro="" textlink="">
          <xdr:nvSpPr>
            <xdr:cNvPr id="4268" name="Check Box 172" hidden="1">
              <a:extLst>
                <a:ext uri="{63B3BB69-23CF-44E3-9099-C40C66FF867C}">
                  <a14:compatExt spid="_x0000_s4268"/>
                </a:ext>
                <a:ext uri="{FF2B5EF4-FFF2-40B4-BE49-F238E27FC236}">
                  <a16:creationId xmlns:a16="http://schemas.microsoft.com/office/drawing/2014/main" id="{00000000-0008-0000-0100-0000A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124</xdr:row>
          <xdr:rowOff>30480</xdr:rowOff>
        </xdr:from>
        <xdr:to>
          <xdr:col>7</xdr:col>
          <xdr:colOff>0</xdr:colOff>
          <xdr:row>125</xdr:row>
          <xdr:rowOff>0</xdr:rowOff>
        </xdr:to>
        <xdr:sp macro="" textlink="">
          <xdr:nvSpPr>
            <xdr:cNvPr id="4269" name="Check Box 173" hidden="1">
              <a:extLst>
                <a:ext uri="{63B3BB69-23CF-44E3-9099-C40C66FF867C}">
                  <a14:compatExt spid="_x0000_s4269"/>
                </a:ext>
                <a:ext uri="{FF2B5EF4-FFF2-40B4-BE49-F238E27FC236}">
                  <a16:creationId xmlns:a16="http://schemas.microsoft.com/office/drawing/2014/main" id="{00000000-0008-0000-0100-0000A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125</xdr:row>
          <xdr:rowOff>30480</xdr:rowOff>
        </xdr:from>
        <xdr:to>
          <xdr:col>3</xdr:col>
          <xdr:colOff>0</xdr:colOff>
          <xdr:row>126</xdr:row>
          <xdr:rowOff>0</xdr:rowOff>
        </xdr:to>
        <xdr:sp macro="" textlink="">
          <xdr:nvSpPr>
            <xdr:cNvPr id="4270" name="Check Box 174" hidden="1">
              <a:extLst>
                <a:ext uri="{63B3BB69-23CF-44E3-9099-C40C66FF867C}">
                  <a14:compatExt spid="_x0000_s4270"/>
                </a:ext>
                <a:ext uri="{FF2B5EF4-FFF2-40B4-BE49-F238E27FC236}">
                  <a16:creationId xmlns:a16="http://schemas.microsoft.com/office/drawing/2014/main" id="{00000000-0008-0000-0100-0000A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125</xdr:row>
          <xdr:rowOff>30480</xdr:rowOff>
        </xdr:from>
        <xdr:to>
          <xdr:col>4</xdr:col>
          <xdr:colOff>0</xdr:colOff>
          <xdr:row>126</xdr:row>
          <xdr:rowOff>0</xdr:rowOff>
        </xdr:to>
        <xdr:sp macro="" textlink="">
          <xdr:nvSpPr>
            <xdr:cNvPr id="4271" name="Check Box 175" hidden="1">
              <a:extLst>
                <a:ext uri="{63B3BB69-23CF-44E3-9099-C40C66FF867C}">
                  <a14:compatExt spid="_x0000_s4271"/>
                </a:ext>
                <a:ext uri="{FF2B5EF4-FFF2-40B4-BE49-F238E27FC236}">
                  <a16:creationId xmlns:a16="http://schemas.microsoft.com/office/drawing/2014/main" id="{00000000-0008-0000-0100-0000A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125</xdr:row>
          <xdr:rowOff>30480</xdr:rowOff>
        </xdr:from>
        <xdr:to>
          <xdr:col>6</xdr:col>
          <xdr:colOff>0</xdr:colOff>
          <xdr:row>126</xdr:row>
          <xdr:rowOff>0</xdr:rowOff>
        </xdr:to>
        <xdr:sp macro="" textlink="">
          <xdr:nvSpPr>
            <xdr:cNvPr id="4273" name="Check Box 177" hidden="1">
              <a:extLst>
                <a:ext uri="{63B3BB69-23CF-44E3-9099-C40C66FF867C}">
                  <a14:compatExt spid="_x0000_s4273"/>
                </a:ext>
                <a:ext uri="{FF2B5EF4-FFF2-40B4-BE49-F238E27FC236}">
                  <a16:creationId xmlns:a16="http://schemas.microsoft.com/office/drawing/2014/main" id="{00000000-0008-0000-0100-0000B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125</xdr:row>
          <xdr:rowOff>30480</xdr:rowOff>
        </xdr:from>
        <xdr:to>
          <xdr:col>7</xdr:col>
          <xdr:colOff>0</xdr:colOff>
          <xdr:row>126</xdr:row>
          <xdr:rowOff>0</xdr:rowOff>
        </xdr:to>
        <xdr:sp macro="" textlink="">
          <xdr:nvSpPr>
            <xdr:cNvPr id="4274" name="Check Box 178" hidden="1">
              <a:extLst>
                <a:ext uri="{63B3BB69-23CF-44E3-9099-C40C66FF867C}">
                  <a14:compatExt spid="_x0000_s4274"/>
                </a:ext>
                <a:ext uri="{FF2B5EF4-FFF2-40B4-BE49-F238E27FC236}">
                  <a16:creationId xmlns:a16="http://schemas.microsoft.com/office/drawing/2014/main" id="{00000000-0008-0000-0100-0000B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126</xdr:row>
          <xdr:rowOff>30480</xdr:rowOff>
        </xdr:from>
        <xdr:to>
          <xdr:col>3</xdr:col>
          <xdr:colOff>0</xdr:colOff>
          <xdr:row>127</xdr:row>
          <xdr:rowOff>0</xdr:rowOff>
        </xdr:to>
        <xdr:sp macro="" textlink="">
          <xdr:nvSpPr>
            <xdr:cNvPr id="4275" name="Check Box 179" hidden="1">
              <a:extLst>
                <a:ext uri="{63B3BB69-23CF-44E3-9099-C40C66FF867C}">
                  <a14:compatExt spid="_x0000_s4275"/>
                </a:ext>
                <a:ext uri="{FF2B5EF4-FFF2-40B4-BE49-F238E27FC236}">
                  <a16:creationId xmlns:a16="http://schemas.microsoft.com/office/drawing/2014/main" id="{00000000-0008-0000-0100-0000B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126</xdr:row>
          <xdr:rowOff>30480</xdr:rowOff>
        </xdr:from>
        <xdr:to>
          <xdr:col>4</xdr:col>
          <xdr:colOff>0</xdr:colOff>
          <xdr:row>127</xdr:row>
          <xdr:rowOff>0</xdr:rowOff>
        </xdr:to>
        <xdr:sp macro="" textlink="">
          <xdr:nvSpPr>
            <xdr:cNvPr id="4276" name="Check Box 180" hidden="1">
              <a:extLst>
                <a:ext uri="{63B3BB69-23CF-44E3-9099-C40C66FF867C}">
                  <a14:compatExt spid="_x0000_s4276"/>
                </a:ext>
                <a:ext uri="{FF2B5EF4-FFF2-40B4-BE49-F238E27FC236}">
                  <a16:creationId xmlns:a16="http://schemas.microsoft.com/office/drawing/2014/main" id="{00000000-0008-0000-0100-0000B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126</xdr:row>
          <xdr:rowOff>30480</xdr:rowOff>
        </xdr:from>
        <xdr:to>
          <xdr:col>6</xdr:col>
          <xdr:colOff>0</xdr:colOff>
          <xdr:row>127</xdr:row>
          <xdr:rowOff>0</xdr:rowOff>
        </xdr:to>
        <xdr:sp macro="" textlink="">
          <xdr:nvSpPr>
            <xdr:cNvPr id="4278" name="Check Box 182" hidden="1">
              <a:extLst>
                <a:ext uri="{63B3BB69-23CF-44E3-9099-C40C66FF867C}">
                  <a14:compatExt spid="_x0000_s4278"/>
                </a:ext>
                <a:ext uri="{FF2B5EF4-FFF2-40B4-BE49-F238E27FC236}">
                  <a16:creationId xmlns:a16="http://schemas.microsoft.com/office/drawing/2014/main" id="{00000000-0008-0000-0100-0000B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126</xdr:row>
          <xdr:rowOff>30480</xdr:rowOff>
        </xdr:from>
        <xdr:to>
          <xdr:col>7</xdr:col>
          <xdr:colOff>0</xdr:colOff>
          <xdr:row>127</xdr:row>
          <xdr:rowOff>0</xdr:rowOff>
        </xdr:to>
        <xdr:sp macro="" textlink="">
          <xdr:nvSpPr>
            <xdr:cNvPr id="4279" name="Check Box 183" hidden="1">
              <a:extLst>
                <a:ext uri="{63B3BB69-23CF-44E3-9099-C40C66FF867C}">
                  <a14:compatExt spid="_x0000_s4279"/>
                </a:ext>
                <a:ext uri="{FF2B5EF4-FFF2-40B4-BE49-F238E27FC236}">
                  <a16:creationId xmlns:a16="http://schemas.microsoft.com/office/drawing/2014/main" id="{00000000-0008-0000-0100-0000B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121</xdr:row>
          <xdr:rowOff>30480</xdr:rowOff>
        </xdr:from>
        <xdr:to>
          <xdr:col>7</xdr:col>
          <xdr:colOff>0</xdr:colOff>
          <xdr:row>122</xdr:row>
          <xdr:rowOff>0</xdr:rowOff>
        </xdr:to>
        <xdr:sp macro="" textlink="">
          <xdr:nvSpPr>
            <xdr:cNvPr id="4285" name="Check Box 189" hidden="1">
              <a:extLst>
                <a:ext uri="{63B3BB69-23CF-44E3-9099-C40C66FF867C}">
                  <a14:compatExt spid="_x0000_s4285"/>
                </a:ext>
                <a:ext uri="{FF2B5EF4-FFF2-40B4-BE49-F238E27FC236}">
                  <a16:creationId xmlns:a16="http://schemas.microsoft.com/office/drawing/2014/main" id="{00000000-0008-0000-0100-0000B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121</xdr:row>
          <xdr:rowOff>30480</xdr:rowOff>
        </xdr:from>
        <xdr:to>
          <xdr:col>8</xdr:col>
          <xdr:colOff>0</xdr:colOff>
          <xdr:row>122</xdr:row>
          <xdr:rowOff>0</xdr:rowOff>
        </xdr:to>
        <xdr:sp macro="" textlink="">
          <xdr:nvSpPr>
            <xdr:cNvPr id="4286" name="Check Box 190" hidden="1">
              <a:extLst>
                <a:ext uri="{63B3BB69-23CF-44E3-9099-C40C66FF867C}">
                  <a14:compatExt spid="_x0000_s4286"/>
                </a:ext>
                <a:ext uri="{FF2B5EF4-FFF2-40B4-BE49-F238E27FC236}">
                  <a16:creationId xmlns:a16="http://schemas.microsoft.com/office/drawing/2014/main" id="{00000000-0008-0000-0100-0000B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122</xdr:row>
          <xdr:rowOff>30480</xdr:rowOff>
        </xdr:from>
        <xdr:to>
          <xdr:col>6</xdr:col>
          <xdr:colOff>0</xdr:colOff>
          <xdr:row>123</xdr:row>
          <xdr:rowOff>0</xdr:rowOff>
        </xdr:to>
        <xdr:sp macro="" textlink="">
          <xdr:nvSpPr>
            <xdr:cNvPr id="4287" name="Check Box 191" hidden="1">
              <a:extLst>
                <a:ext uri="{63B3BB69-23CF-44E3-9099-C40C66FF867C}">
                  <a14:compatExt spid="_x0000_s4287"/>
                </a:ext>
                <a:ext uri="{FF2B5EF4-FFF2-40B4-BE49-F238E27FC236}">
                  <a16:creationId xmlns:a16="http://schemas.microsoft.com/office/drawing/2014/main" id="{00000000-0008-0000-0100-0000B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122</xdr:row>
          <xdr:rowOff>30480</xdr:rowOff>
        </xdr:from>
        <xdr:to>
          <xdr:col>7</xdr:col>
          <xdr:colOff>0</xdr:colOff>
          <xdr:row>123</xdr:row>
          <xdr:rowOff>0</xdr:rowOff>
        </xdr:to>
        <xdr:sp macro="" textlink="">
          <xdr:nvSpPr>
            <xdr:cNvPr id="4288" name="Check Box 192" hidden="1">
              <a:extLst>
                <a:ext uri="{63B3BB69-23CF-44E3-9099-C40C66FF867C}">
                  <a14:compatExt spid="_x0000_s4288"/>
                </a:ext>
                <a:ext uri="{FF2B5EF4-FFF2-40B4-BE49-F238E27FC236}">
                  <a16:creationId xmlns:a16="http://schemas.microsoft.com/office/drawing/2014/main" id="{00000000-0008-0000-0100-0000C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118</xdr:row>
          <xdr:rowOff>30480</xdr:rowOff>
        </xdr:from>
        <xdr:to>
          <xdr:col>5</xdr:col>
          <xdr:colOff>0</xdr:colOff>
          <xdr:row>119</xdr:row>
          <xdr:rowOff>0</xdr:rowOff>
        </xdr:to>
        <xdr:sp macro="" textlink="">
          <xdr:nvSpPr>
            <xdr:cNvPr id="4289" name="Check Box 193" hidden="1">
              <a:extLst>
                <a:ext uri="{63B3BB69-23CF-44E3-9099-C40C66FF867C}">
                  <a14:compatExt spid="_x0000_s4289"/>
                </a:ext>
                <a:ext uri="{FF2B5EF4-FFF2-40B4-BE49-F238E27FC236}">
                  <a16:creationId xmlns:a16="http://schemas.microsoft.com/office/drawing/2014/main" id="{00000000-0008-0000-0100-0000C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118</xdr:row>
          <xdr:rowOff>30480</xdr:rowOff>
        </xdr:from>
        <xdr:to>
          <xdr:col>6</xdr:col>
          <xdr:colOff>0</xdr:colOff>
          <xdr:row>119</xdr:row>
          <xdr:rowOff>0</xdr:rowOff>
        </xdr:to>
        <xdr:sp macro="" textlink="">
          <xdr:nvSpPr>
            <xdr:cNvPr id="4290" name="Check Box 194" hidden="1">
              <a:extLst>
                <a:ext uri="{63B3BB69-23CF-44E3-9099-C40C66FF867C}">
                  <a14:compatExt spid="_x0000_s4290"/>
                </a:ext>
                <a:ext uri="{FF2B5EF4-FFF2-40B4-BE49-F238E27FC236}">
                  <a16:creationId xmlns:a16="http://schemas.microsoft.com/office/drawing/2014/main" id="{00000000-0008-0000-0100-0000C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119</xdr:row>
          <xdr:rowOff>30480</xdr:rowOff>
        </xdr:from>
        <xdr:to>
          <xdr:col>5</xdr:col>
          <xdr:colOff>0</xdr:colOff>
          <xdr:row>120</xdr:row>
          <xdr:rowOff>0</xdr:rowOff>
        </xdr:to>
        <xdr:sp macro="" textlink="">
          <xdr:nvSpPr>
            <xdr:cNvPr id="4291" name="Check Box 195" hidden="1">
              <a:extLst>
                <a:ext uri="{63B3BB69-23CF-44E3-9099-C40C66FF867C}">
                  <a14:compatExt spid="_x0000_s4291"/>
                </a:ext>
                <a:ext uri="{FF2B5EF4-FFF2-40B4-BE49-F238E27FC236}">
                  <a16:creationId xmlns:a16="http://schemas.microsoft.com/office/drawing/2014/main" id="{00000000-0008-0000-0100-0000C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119</xdr:row>
          <xdr:rowOff>30480</xdr:rowOff>
        </xdr:from>
        <xdr:to>
          <xdr:col>6</xdr:col>
          <xdr:colOff>0</xdr:colOff>
          <xdr:row>120</xdr:row>
          <xdr:rowOff>0</xdr:rowOff>
        </xdr:to>
        <xdr:sp macro="" textlink="">
          <xdr:nvSpPr>
            <xdr:cNvPr id="4292" name="Check Box 196" hidden="1">
              <a:extLst>
                <a:ext uri="{63B3BB69-23CF-44E3-9099-C40C66FF867C}">
                  <a14:compatExt spid="_x0000_s4292"/>
                </a:ext>
                <a:ext uri="{FF2B5EF4-FFF2-40B4-BE49-F238E27FC236}">
                  <a16:creationId xmlns:a16="http://schemas.microsoft.com/office/drawing/2014/main" id="{00000000-0008-0000-0100-0000C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133</xdr:row>
          <xdr:rowOff>30480</xdr:rowOff>
        </xdr:from>
        <xdr:to>
          <xdr:col>3</xdr:col>
          <xdr:colOff>0</xdr:colOff>
          <xdr:row>134</xdr:row>
          <xdr:rowOff>0</xdr:rowOff>
        </xdr:to>
        <xdr:sp macro="" textlink="">
          <xdr:nvSpPr>
            <xdr:cNvPr id="4293" name="Check Box 197" hidden="1">
              <a:extLst>
                <a:ext uri="{63B3BB69-23CF-44E3-9099-C40C66FF867C}">
                  <a14:compatExt spid="_x0000_s4293"/>
                </a:ext>
                <a:ext uri="{FF2B5EF4-FFF2-40B4-BE49-F238E27FC236}">
                  <a16:creationId xmlns:a16="http://schemas.microsoft.com/office/drawing/2014/main" id="{00000000-0008-0000-0100-0000C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glazed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133</xdr:row>
          <xdr:rowOff>30480</xdr:rowOff>
        </xdr:from>
        <xdr:to>
          <xdr:col>4</xdr:col>
          <xdr:colOff>0</xdr:colOff>
          <xdr:row>134</xdr:row>
          <xdr:rowOff>0</xdr:rowOff>
        </xdr:to>
        <xdr:sp macro="" textlink="">
          <xdr:nvSpPr>
            <xdr:cNvPr id="4294" name="Check Box 198" hidden="1">
              <a:extLst>
                <a:ext uri="{63B3BB69-23CF-44E3-9099-C40C66FF867C}">
                  <a14:compatExt spid="_x0000_s4294"/>
                </a:ext>
                <a:ext uri="{FF2B5EF4-FFF2-40B4-BE49-F238E27FC236}">
                  <a16:creationId xmlns:a16="http://schemas.microsoft.com/office/drawing/2014/main" id="{00000000-0008-0000-0100-0000C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128</xdr:row>
          <xdr:rowOff>30480</xdr:rowOff>
        </xdr:from>
        <xdr:to>
          <xdr:col>3</xdr:col>
          <xdr:colOff>0</xdr:colOff>
          <xdr:row>129</xdr:row>
          <xdr:rowOff>0</xdr:rowOff>
        </xdr:to>
        <xdr:sp macro="" textlink="">
          <xdr:nvSpPr>
            <xdr:cNvPr id="4295" name="Check Box 199" hidden="1">
              <a:extLst>
                <a:ext uri="{63B3BB69-23CF-44E3-9099-C40C66FF867C}">
                  <a14:compatExt spid="_x0000_s4295"/>
                </a:ext>
                <a:ext uri="{FF2B5EF4-FFF2-40B4-BE49-F238E27FC236}">
                  <a16:creationId xmlns:a16="http://schemas.microsoft.com/office/drawing/2014/main" id="{00000000-0008-0000-0100-0000C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128</xdr:row>
          <xdr:rowOff>30480</xdr:rowOff>
        </xdr:from>
        <xdr:to>
          <xdr:col>4</xdr:col>
          <xdr:colOff>0</xdr:colOff>
          <xdr:row>129</xdr:row>
          <xdr:rowOff>0</xdr:rowOff>
        </xdr:to>
        <xdr:sp macro="" textlink="">
          <xdr:nvSpPr>
            <xdr:cNvPr id="4296" name="Check Box 200" hidden="1">
              <a:extLst>
                <a:ext uri="{63B3BB69-23CF-44E3-9099-C40C66FF867C}">
                  <a14:compatExt spid="_x0000_s4296"/>
                </a:ext>
                <a:ext uri="{FF2B5EF4-FFF2-40B4-BE49-F238E27FC236}">
                  <a16:creationId xmlns:a16="http://schemas.microsoft.com/office/drawing/2014/main" id="{00000000-0008-0000-0100-0000C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128</xdr:row>
          <xdr:rowOff>30480</xdr:rowOff>
        </xdr:from>
        <xdr:to>
          <xdr:col>6</xdr:col>
          <xdr:colOff>0</xdr:colOff>
          <xdr:row>129</xdr:row>
          <xdr:rowOff>0</xdr:rowOff>
        </xdr:to>
        <xdr:sp macro="" textlink="">
          <xdr:nvSpPr>
            <xdr:cNvPr id="4298" name="Check Box 202" hidden="1">
              <a:extLst>
                <a:ext uri="{63B3BB69-23CF-44E3-9099-C40C66FF867C}">
                  <a14:compatExt spid="_x0000_s4298"/>
                </a:ext>
                <a:ext uri="{FF2B5EF4-FFF2-40B4-BE49-F238E27FC236}">
                  <a16:creationId xmlns:a16="http://schemas.microsoft.com/office/drawing/2014/main" id="{00000000-0008-0000-0100-0000C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128</xdr:row>
          <xdr:rowOff>30480</xdr:rowOff>
        </xdr:from>
        <xdr:to>
          <xdr:col>7</xdr:col>
          <xdr:colOff>0</xdr:colOff>
          <xdr:row>129</xdr:row>
          <xdr:rowOff>0</xdr:rowOff>
        </xdr:to>
        <xdr:sp macro="" textlink="">
          <xdr:nvSpPr>
            <xdr:cNvPr id="4299" name="Check Box 203" hidden="1">
              <a:extLst>
                <a:ext uri="{63B3BB69-23CF-44E3-9099-C40C66FF867C}">
                  <a14:compatExt spid="_x0000_s4299"/>
                </a:ext>
                <a:ext uri="{FF2B5EF4-FFF2-40B4-BE49-F238E27FC236}">
                  <a16:creationId xmlns:a16="http://schemas.microsoft.com/office/drawing/2014/main" id="{00000000-0008-0000-0100-0000C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121</xdr:row>
          <xdr:rowOff>30480</xdr:rowOff>
        </xdr:from>
        <xdr:to>
          <xdr:col>3</xdr:col>
          <xdr:colOff>0</xdr:colOff>
          <xdr:row>122</xdr:row>
          <xdr:rowOff>0</xdr:rowOff>
        </xdr:to>
        <xdr:sp macro="" textlink="">
          <xdr:nvSpPr>
            <xdr:cNvPr id="4300" name="Check Box 204" hidden="1">
              <a:extLst>
                <a:ext uri="{63B3BB69-23CF-44E3-9099-C40C66FF867C}">
                  <a14:compatExt spid="_x0000_s4300"/>
                </a:ext>
                <a:ext uri="{FF2B5EF4-FFF2-40B4-BE49-F238E27FC236}">
                  <a16:creationId xmlns:a16="http://schemas.microsoft.com/office/drawing/2014/main" id="{00000000-0008-0000-0100-0000C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121</xdr:row>
          <xdr:rowOff>30480</xdr:rowOff>
        </xdr:from>
        <xdr:to>
          <xdr:col>4</xdr:col>
          <xdr:colOff>0</xdr:colOff>
          <xdr:row>122</xdr:row>
          <xdr:rowOff>0</xdr:rowOff>
        </xdr:to>
        <xdr:sp macro="" textlink="">
          <xdr:nvSpPr>
            <xdr:cNvPr id="4301" name="Check Box 205" hidden="1">
              <a:extLst>
                <a:ext uri="{63B3BB69-23CF-44E3-9099-C40C66FF867C}">
                  <a14:compatExt spid="_x0000_s4301"/>
                </a:ext>
                <a:ext uri="{FF2B5EF4-FFF2-40B4-BE49-F238E27FC236}">
                  <a16:creationId xmlns:a16="http://schemas.microsoft.com/office/drawing/2014/main" id="{00000000-0008-0000-0100-0000C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122</xdr:row>
          <xdr:rowOff>30480</xdr:rowOff>
        </xdr:from>
        <xdr:to>
          <xdr:col>3</xdr:col>
          <xdr:colOff>0</xdr:colOff>
          <xdr:row>123</xdr:row>
          <xdr:rowOff>0</xdr:rowOff>
        </xdr:to>
        <xdr:sp macro="" textlink="">
          <xdr:nvSpPr>
            <xdr:cNvPr id="4302" name="Check Box 206" hidden="1">
              <a:extLst>
                <a:ext uri="{63B3BB69-23CF-44E3-9099-C40C66FF867C}">
                  <a14:compatExt spid="_x0000_s4302"/>
                </a:ext>
                <a:ext uri="{FF2B5EF4-FFF2-40B4-BE49-F238E27FC236}">
                  <a16:creationId xmlns:a16="http://schemas.microsoft.com/office/drawing/2014/main" id="{00000000-0008-0000-0100-0000C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122</xdr:row>
          <xdr:rowOff>30480</xdr:rowOff>
        </xdr:from>
        <xdr:to>
          <xdr:col>4</xdr:col>
          <xdr:colOff>0</xdr:colOff>
          <xdr:row>123</xdr:row>
          <xdr:rowOff>0</xdr:rowOff>
        </xdr:to>
        <xdr:sp macro="" textlink="">
          <xdr:nvSpPr>
            <xdr:cNvPr id="4303" name="Check Box 207" hidden="1">
              <a:extLst>
                <a:ext uri="{63B3BB69-23CF-44E3-9099-C40C66FF867C}">
                  <a14:compatExt spid="_x0000_s4303"/>
                </a:ext>
                <a:ext uri="{FF2B5EF4-FFF2-40B4-BE49-F238E27FC236}">
                  <a16:creationId xmlns:a16="http://schemas.microsoft.com/office/drawing/2014/main" id="{00000000-0008-0000-0100-0000C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123</xdr:row>
          <xdr:rowOff>30480</xdr:rowOff>
        </xdr:from>
        <xdr:to>
          <xdr:col>5</xdr:col>
          <xdr:colOff>0</xdr:colOff>
          <xdr:row>124</xdr:row>
          <xdr:rowOff>0</xdr:rowOff>
        </xdr:to>
        <xdr:sp macro="" textlink="">
          <xdr:nvSpPr>
            <xdr:cNvPr id="4304" name="Check Box 208" hidden="1">
              <a:extLst>
                <a:ext uri="{63B3BB69-23CF-44E3-9099-C40C66FF867C}">
                  <a14:compatExt spid="_x0000_s4304"/>
                </a:ext>
                <a:ext uri="{FF2B5EF4-FFF2-40B4-BE49-F238E27FC236}">
                  <a16:creationId xmlns:a16="http://schemas.microsoft.com/office/drawing/2014/main" id="{00000000-0008-0000-0100-0000D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124</xdr:row>
          <xdr:rowOff>30480</xdr:rowOff>
        </xdr:from>
        <xdr:to>
          <xdr:col>5</xdr:col>
          <xdr:colOff>0</xdr:colOff>
          <xdr:row>125</xdr:row>
          <xdr:rowOff>0</xdr:rowOff>
        </xdr:to>
        <xdr:sp macro="" textlink="">
          <xdr:nvSpPr>
            <xdr:cNvPr id="4305" name="Check Box 209" hidden="1">
              <a:extLst>
                <a:ext uri="{63B3BB69-23CF-44E3-9099-C40C66FF867C}">
                  <a14:compatExt spid="_x0000_s4305"/>
                </a:ext>
                <a:ext uri="{FF2B5EF4-FFF2-40B4-BE49-F238E27FC236}">
                  <a16:creationId xmlns:a16="http://schemas.microsoft.com/office/drawing/2014/main" id="{00000000-0008-0000-0100-0000D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125</xdr:row>
          <xdr:rowOff>30480</xdr:rowOff>
        </xdr:from>
        <xdr:to>
          <xdr:col>5</xdr:col>
          <xdr:colOff>0</xdr:colOff>
          <xdr:row>126</xdr:row>
          <xdr:rowOff>0</xdr:rowOff>
        </xdr:to>
        <xdr:sp macro="" textlink="">
          <xdr:nvSpPr>
            <xdr:cNvPr id="4306" name="Check Box 210" hidden="1">
              <a:extLst>
                <a:ext uri="{63B3BB69-23CF-44E3-9099-C40C66FF867C}">
                  <a14:compatExt spid="_x0000_s4306"/>
                </a:ext>
                <a:ext uri="{FF2B5EF4-FFF2-40B4-BE49-F238E27FC236}">
                  <a16:creationId xmlns:a16="http://schemas.microsoft.com/office/drawing/2014/main" id="{00000000-0008-0000-0100-0000D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126</xdr:row>
          <xdr:rowOff>30480</xdr:rowOff>
        </xdr:from>
        <xdr:to>
          <xdr:col>5</xdr:col>
          <xdr:colOff>0</xdr:colOff>
          <xdr:row>127</xdr:row>
          <xdr:rowOff>0</xdr:rowOff>
        </xdr:to>
        <xdr:sp macro="" textlink="">
          <xdr:nvSpPr>
            <xdr:cNvPr id="4307" name="Check Box 211" hidden="1">
              <a:extLst>
                <a:ext uri="{63B3BB69-23CF-44E3-9099-C40C66FF867C}">
                  <a14:compatExt spid="_x0000_s4307"/>
                </a:ext>
                <a:ext uri="{FF2B5EF4-FFF2-40B4-BE49-F238E27FC236}">
                  <a16:creationId xmlns:a16="http://schemas.microsoft.com/office/drawing/2014/main" id="{00000000-0008-0000-0100-0000D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128</xdr:row>
          <xdr:rowOff>30480</xdr:rowOff>
        </xdr:from>
        <xdr:to>
          <xdr:col>5</xdr:col>
          <xdr:colOff>0</xdr:colOff>
          <xdr:row>129</xdr:row>
          <xdr:rowOff>0</xdr:rowOff>
        </xdr:to>
        <xdr:sp macro="" textlink="">
          <xdr:nvSpPr>
            <xdr:cNvPr id="4308" name="Check Box 212" hidden="1">
              <a:extLst>
                <a:ext uri="{63B3BB69-23CF-44E3-9099-C40C66FF867C}">
                  <a14:compatExt spid="_x0000_s4308"/>
                </a:ext>
                <a:ext uri="{FF2B5EF4-FFF2-40B4-BE49-F238E27FC236}">
                  <a16:creationId xmlns:a16="http://schemas.microsoft.com/office/drawing/2014/main" id="{00000000-0008-0000-0100-0000D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Sliding door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119</xdr:row>
          <xdr:rowOff>30480</xdr:rowOff>
        </xdr:from>
        <xdr:to>
          <xdr:col>3</xdr:col>
          <xdr:colOff>0</xdr:colOff>
          <xdr:row>120</xdr:row>
          <xdr:rowOff>0</xdr:rowOff>
        </xdr:to>
        <xdr:sp macro="" textlink="">
          <xdr:nvSpPr>
            <xdr:cNvPr id="4309" name="Check Box 213" hidden="1">
              <a:extLst>
                <a:ext uri="{63B3BB69-23CF-44E3-9099-C40C66FF867C}">
                  <a14:compatExt spid="_x0000_s4309"/>
                </a:ext>
                <a:ext uri="{FF2B5EF4-FFF2-40B4-BE49-F238E27FC236}">
                  <a16:creationId xmlns:a16="http://schemas.microsoft.com/office/drawing/2014/main" id="{00000000-0008-0000-0100-0000D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Bath tub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119</xdr:row>
          <xdr:rowOff>30480</xdr:rowOff>
        </xdr:from>
        <xdr:to>
          <xdr:col>4</xdr:col>
          <xdr:colOff>0</xdr:colOff>
          <xdr:row>120</xdr:row>
          <xdr:rowOff>0</xdr:rowOff>
        </xdr:to>
        <xdr:sp macro="" textlink="">
          <xdr:nvSpPr>
            <xdr:cNvPr id="4310" name="Check Box 214" hidden="1">
              <a:extLst>
                <a:ext uri="{63B3BB69-23CF-44E3-9099-C40C66FF867C}">
                  <a14:compatExt spid="_x0000_s4310"/>
                </a:ext>
                <a:ext uri="{FF2B5EF4-FFF2-40B4-BE49-F238E27FC236}">
                  <a16:creationId xmlns:a16="http://schemas.microsoft.com/office/drawing/2014/main" id="{00000000-0008-0000-0100-0000D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Fitted mirror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117</xdr:row>
          <xdr:rowOff>30480</xdr:rowOff>
        </xdr:from>
        <xdr:to>
          <xdr:col>3</xdr:col>
          <xdr:colOff>0</xdr:colOff>
          <xdr:row>118</xdr:row>
          <xdr:rowOff>0</xdr:rowOff>
        </xdr:to>
        <xdr:sp macro="" textlink="">
          <xdr:nvSpPr>
            <xdr:cNvPr id="4319" name="Check Box 223" hidden="1">
              <a:extLst>
                <a:ext uri="{63B3BB69-23CF-44E3-9099-C40C66FF867C}">
                  <a14:compatExt spid="_x0000_s4319"/>
                </a:ext>
                <a:ext uri="{FF2B5EF4-FFF2-40B4-BE49-F238E27FC236}">
                  <a16:creationId xmlns:a16="http://schemas.microsoft.com/office/drawing/2014/main" id="{00000000-0008-0000-0100-0000D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Blinds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117</xdr:row>
          <xdr:rowOff>30480</xdr:rowOff>
        </xdr:from>
        <xdr:to>
          <xdr:col>4</xdr:col>
          <xdr:colOff>0</xdr:colOff>
          <xdr:row>118</xdr:row>
          <xdr:rowOff>0</xdr:rowOff>
        </xdr:to>
        <xdr:sp macro="" textlink="">
          <xdr:nvSpPr>
            <xdr:cNvPr id="4320" name="Check Box 224" hidden="1">
              <a:extLst>
                <a:ext uri="{63B3BB69-23CF-44E3-9099-C40C66FF867C}">
                  <a14:compatExt spid="_x0000_s4320"/>
                </a:ext>
                <a:ext uri="{FF2B5EF4-FFF2-40B4-BE49-F238E27FC236}">
                  <a16:creationId xmlns:a16="http://schemas.microsoft.com/office/drawing/2014/main" id="{00000000-0008-0000-0100-0000E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Plantation shutters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117</xdr:row>
          <xdr:rowOff>30480</xdr:rowOff>
        </xdr:from>
        <xdr:to>
          <xdr:col>5</xdr:col>
          <xdr:colOff>0</xdr:colOff>
          <xdr:row>118</xdr:row>
          <xdr:rowOff>0</xdr:rowOff>
        </xdr:to>
        <xdr:sp macro="" textlink="">
          <xdr:nvSpPr>
            <xdr:cNvPr id="4321" name="Check Box 225" hidden="1">
              <a:extLst>
                <a:ext uri="{63B3BB69-23CF-44E3-9099-C40C66FF867C}">
                  <a14:compatExt spid="_x0000_s4321"/>
                </a:ext>
                <a:ext uri="{FF2B5EF4-FFF2-40B4-BE49-F238E27FC236}">
                  <a16:creationId xmlns:a16="http://schemas.microsoft.com/office/drawing/2014/main" id="{00000000-0008-0000-0100-0000E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Built-in wardrobe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117</xdr:row>
          <xdr:rowOff>30480</xdr:rowOff>
        </xdr:from>
        <xdr:to>
          <xdr:col>6</xdr:col>
          <xdr:colOff>0</xdr:colOff>
          <xdr:row>118</xdr:row>
          <xdr:rowOff>0</xdr:rowOff>
        </xdr:to>
        <xdr:sp macro="" textlink="">
          <xdr:nvSpPr>
            <xdr:cNvPr id="4322" name="Check Box 226" hidden="1">
              <a:extLst>
                <a:ext uri="{63B3BB69-23CF-44E3-9099-C40C66FF867C}">
                  <a14:compatExt spid="_x0000_s4322"/>
                </a:ext>
                <a:ext uri="{FF2B5EF4-FFF2-40B4-BE49-F238E27FC236}">
                  <a16:creationId xmlns:a16="http://schemas.microsoft.com/office/drawing/2014/main" id="{00000000-0008-0000-0100-0000E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Aluminium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117</xdr:row>
          <xdr:rowOff>30480</xdr:rowOff>
        </xdr:from>
        <xdr:to>
          <xdr:col>7</xdr:col>
          <xdr:colOff>0</xdr:colOff>
          <xdr:row>118</xdr:row>
          <xdr:rowOff>0</xdr:rowOff>
        </xdr:to>
        <xdr:sp macro="" textlink="">
          <xdr:nvSpPr>
            <xdr:cNvPr id="4323" name="Check Box 227" hidden="1">
              <a:extLst>
                <a:ext uri="{63B3BB69-23CF-44E3-9099-C40C66FF867C}">
                  <a14:compatExt spid="_x0000_s4323"/>
                </a:ext>
                <a:ext uri="{FF2B5EF4-FFF2-40B4-BE49-F238E27FC236}">
                  <a16:creationId xmlns:a16="http://schemas.microsoft.com/office/drawing/2014/main" id="{00000000-0008-0000-0100-0000E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Timber framed windows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109</xdr:row>
          <xdr:rowOff>30480</xdr:rowOff>
        </xdr:from>
        <xdr:to>
          <xdr:col>8</xdr:col>
          <xdr:colOff>0</xdr:colOff>
          <xdr:row>110</xdr:row>
          <xdr:rowOff>0</xdr:rowOff>
        </xdr:to>
        <xdr:sp macro="" textlink="">
          <xdr:nvSpPr>
            <xdr:cNvPr id="4329" name="Check Box 233" hidden="1">
              <a:extLst>
                <a:ext uri="{63B3BB69-23CF-44E3-9099-C40C66FF867C}">
                  <a14:compatExt spid="_x0000_s4329"/>
                </a:ext>
                <a:ext uri="{FF2B5EF4-FFF2-40B4-BE49-F238E27FC236}">
                  <a16:creationId xmlns:a16="http://schemas.microsoft.com/office/drawing/2014/main" id="{00000000-0008-0000-0100-0000E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109</xdr:row>
          <xdr:rowOff>30480</xdr:rowOff>
        </xdr:from>
        <xdr:to>
          <xdr:col>7</xdr:col>
          <xdr:colOff>0</xdr:colOff>
          <xdr:row>110</xdr:row>
          <xdr:rowOff>0</xdr:rowOff>
        </xdr:to>
        <xdr:sp macro="" textlink="">
          <xdr:nvSpPr>
            <xdr:cNvPr id="4330" name="Check Box 234" hidden="1">
              <a:extLst>
                <a:ext uri="{63B3BB69-23CF-44E3-9099-C40C66FF867C}">
                  <a14:compatExt spid="_x0000_s4330"/>
                </a:ext>
                <a:ext uri="{FF2B5EF4-FFF2-40B4-BE49-F238E27FC236}">
                  <a16:creationId xmlns:a16="http://schemas.microsoft.com/office/drawing/2014/main" id="{00000000-0008-0000-0100-0000E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Ceiling fans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109</xdr:row>
          <xdr:rowOff>30480</xdr:rowOff>
        </xdr:from>
        <xdr:to>
          <xdr:col>9</xdr:col>
          <xdr:colOff>0</xdr:colOff>
          <xdr:row>110</xdr:row>
          <xdr:rowOff>0</xdr:rowOff>
        </xdr:to>
        <xdr:sp macro="" textlink="">
          <xdr:nvSpPr>
            <xdr:cNvPr id="4336" name="Check Box 240" hidden="1">
              <a:extLst>
                <a:ext uri="{63B3BB69-23CF-44E3-9099-C40C66FF867C}">
                  <a14:compatExt spid="_x0000_s4336"/>
                </a:ext>
                <a:ext uri="{FF2B5EF4-FFF2-40B4-BE49-F238E27FC236}">
                  <a16:creationId xmlns:a16="http://schemas.microsoft.com/office/drawing/2014/main" id="{00000000-0008-0000-0100-0000F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Shed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109</xdr:row>
          <xdr:rowOff>30480</xdr:rowOff>
        </xdr:from>
        <xdr:to>
          <xdr:col>10</xdr:col>
          <xdr:colOff>0</xdr:colOff>
          <xdr:row>110</xdr:row>
          <xdr:rowOff>0</xdr:rowOff>
        </xdr:to>
        <xdr:sp macro="" textlink="">
          <xdr:nvSpPr>
            <xdr:cNvPr id="4337" name="Check Box 241" hidden="1">
              <a:extLst>
                <a:ext uri="{63B3BB69-23CF-44E3-9099-C40C66FF867C}">
                  <a14:compatExt spid="_x0000_s4337"/>
                </a:ext>
                <a:ext uri="{FF2B5EF4-FFF2-40B4-BE49-F238E27FC236}">
                  <a16:creationId xmlns:a16="http://schemas.microsoft.com/office/drawing/2014/main" id="{00000000-0008-0000-0100-0000F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30480</xdr:colOff>
          <xdr:row>109</xdr:row>
          <xdr:rowOff>30480</xdr:rowOff>
        </xdr:from>
        <xdr:to>
          <xdr:col>11</xdr:col>
          <xdr:colOff>0</xdr:colOff>
          <xdr:row>110</xdr:row>
          <xdr:rowOff>0</xdr:rowOff>
        </xdr:to>
        <xdr:sp macro="" textlink="">
          <xdr:nvSpPr>
            <xdr:cNvPr id="4340" name="Check Box 244" hidden="1">
              <a:extLst>
                <a:ext uri="{63B3BB69-23CF-44E3-9099-C40C66FF867C}">
                  <a14:compatExt spid="_x0000_s4340"/>
                </a:ext>
                <a:ext uri="{FF2B5EF4-FFF2-40B4-BE49-F238E27FC236}">
                  <a16:creationId xmlns:a16="http://schemas.microsoft.com/office/drawing/2014/main" id="{00000000-0008-0000-0100-0000F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Ducted heater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xdr:colOff>
          <xdr:row>96</xdr:row>
          <xdr:rowOff>30480</xdr:rowOff>
        </xdr:from>
        <xdr:to>
          <xdr:col>9</xdr:col>
          <xdr:colOff>0</xdr:colOff>
          <xdr:row>97</xdr:row>
          <xdr:rowOff>0</xdr:rowOff>
        </xdr:to>
        <xdr:sp macro="" textlink="">
          <xdr:nvSpPr>
            <xdr:cNvPr id="4341" name="Check Box 245" hidden="1">
              <a:extLst>
                <a:ext uri="{63B3BB69-23CF-44E3-9099-C40C66FF867C}">
                  <a14:compatExt spid="_x0000_s4341"/>
                </a:ext>
                <a:ext uri="{FF2B5EF4-FFF2-40B4-BE49-F238E27FC236}">
                  <a16:creationId xmlns:a16="http://schemas.microsoft.com/office/drawing/2014/main" id="{00000000-0008-0000-0100-0000F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Dishwasher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84</xdr:row>
          <xdr:rowOff>30480</xdr:rowOff>
        </xdr:from>
        <xdr:to>
          <xdr:col>5</xdr:col>
          <xdr:colOff>38100</xdr:colOff>
          <xdr:row>85</xdr:row>
          <xdr:rowOff>0</xdr:rowOff>
        </xdr:to>
        <xdr:sp macro="" textlink="">
          <xdr:nvSpPr>
            <xdr:cNvPr id="4346" name="Check Box 250" hidden="1">
              <a:extLst>
                <a:ext uri="{63B3BB69-23CF-44E3-9099-C40C66FF867C}">
                  <a14:compatExt spid="_x0000_s4346"/>
                </a:ext>
                <a:ext uri="{FF2B5EF4-FFF2-40B4-BE49-F238E27FC236}">
                  <a16:creationId xmlns:a16="http://schemas.microsoft.com/office/drawing/2014/main" id="{00000000-0008-0000-0100-0000F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Pergola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84</xdr:row>
          <xdr:rowOff>30480</xdr:rowOff>
        </xdr:from>
        <xdr:to>
          <xdr:col>6</xdr:col>
          <xdr:colOff>38100</xdr:colOff>
          <xdr:row>85</xdr:row>
          <xdr:rowOff>0</xdr:rowOff>
        </xdr:to>
        <xdr:sp macro="" textlink="">
          <xdr:nvSpPr>
            <xdr:cNvPr id="4347" name="Check Box 251" hidden="1">
              <a:extLst>
                <a:ext uri="{63B3BB69-23CF-44E3-9099-C40C66FF867C}">
                  <a14:compatExt spid="_x0000_s4347"/>
                </a:ext>
                <a:ext uri="{FF2B5EF4-FFF2-40B4-BE49-F238E27FC236}">
                  <a16:creationId xmlns:a16="http://schemas.microsoft.com/office/drawing/2014/main" id="{00000000-0008-0000-0100-0000F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Solar Panels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84</xdr:row>
          <xdr:rowOff>30480</xdr:rowOff>
        </xdr:from>
        <xdr:to>
          <xdr:col>3</xdr:col>
          <xdr:colOff>38100</xdr:colOff>
          <xdr:row>85</xdr:row>
          <xdr:rowOff>0</xdr:rowOff>
        </xdr:to>
        <xdr:sp macro="" textlink="">
          <xdr:nvSpPr>
            <xdr:cNvPr id="4349" name="Check Box 253" hidden="1">
              <a:extLst>
                <a:ext uri="{63B3BB69-23CF-44E3-9099-C40C66FF867C}">
                  <a14:compatExt spid="_x0000_s4349"/>
                </a:ext>
                <a:ext uri="{FF2B5EF4-FFF2-40B4-BE49-F238E27FC236}">
                  <a16:creationId xmlns:a16="http://schemas.microsoft.com/office/drawing/2014/main" id="{00000000-0008-0000-0100-0000F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Paths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xdr:colOff>
          <xdr:row>84</xdr:row>
          <xdr:rowOff>30480</xdr:rowOff>
        </xdr:from>
        <xdr:to>
          <xdr:col>4</xdr:col>
          <xdr:colOff>38100</xdr:colOff>
          <xdr:row>85</xdr:row>
          <xdr:rowOff>0</xdr:rowOff>
        </xdr:to>
        <xdr:sp macro="" textlink="">
          <xdr:nvSpPr>
            <xdr:cNvPr id="4351" name="Check Box 255" hidden="1">
              <a:extLst>
                <a:ext uri="{63B3BB69-23CF-44E3-9099-C40C66FF867C}">
                  <a14:compatExt spid="_x0000_s4351"/>
                </a:ext>
                <a:ext uri="{FF2B5EF4-FFF2-40B4-BE49-F238E27FC236}">
                  <a16:creationId xmlns:a16="http://schemas.microsoft.com/office/drawing/2014/main" id="{00000000-0008-0000-0100-0000F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Retaining walls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xdr:colOff>
          <xdr:row>84</xdr:row>
          <xdr:rowOff>30480</xdr:rowOff>
        </xdr:from>
        <xdr:to>
          <xdr:col>7</xdr:col>
          <xdr:colOff>38100</xdr:colOff>
          <xdr:row>85</xdr:row>
          <xdr:rowOff>0</xdr:rowOff>
        </xdr:to>
        <xdr:sp macro="" textlink="">
          <xdr:nvSpPr>
            <xdr:cNvPr id="4358" name="Check Box 262" hidden="1">
              <a:extLst>
                <a:ext uri="{63B3BB69-23CF-44E3-9099-C40C66FF867C}">
                  <a14:compatExt spid="_x0000_s4358"/>
                </a:ext>
                <a:ext uri="{FF2B5EF4-FFF2-40B4-BE49-F238E27FC236}">
                  <a16:creationId xmlns:a16="http://schemas.microsoft.com/office/drawing/2014/main" id="{00000000-0008-0000-0100-000006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Swimming pool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xdr:colOff>
          <xdr:row>84</xdr:row>
          <xdr:rowOff>30480</xdr:rowOff>
        </xdr:from>
        <xdr:to>
          <xdr:col>8</xdr:col>
          <xdr:colOff>38100</xdr:colOff>
          <xdr:row>85</xdr:row>
          <xdr:rowOff>0</xdr:rowOff>
        </xdr:to>
        <xdr:sp macro="" textlink="">
          <xdr:nvSpPr>
            <xdr:cNvPr id="4359" name="Check Box 263" hidden="1">
              <a:extLst>
                <a:ext uri="{63B3BB69-23CF-44E3-9099-C40C66FF867C}">
                  <a14:compatExt spid="_x0000_s4359"/>
                </a:ext>
                <a:ext uri="{FF2B5EF4-FFF2-40B4-BE49-F238E27FC236}">
                  <a16:creationId xmlns:a16="http://schemas.microsoft.com/office/drawing/2014/main" id="{00000000-0008-0000-0100-0000071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Verandah</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14</xdr:col>
      <xdr:colOff>0</xdr:colOff>
      <xdr:row>40</xdr:row>
      <xdr:rowOff>0</xdr:rowOff>
    </xdr:from>
    <xdr:to>
      <xdr:col>17</xdr:col>
      <xdr:colOff>1270</xdr:colOff>
      <xdr:row>43</xdr:row>
      <xdr:rowOff>190500</xdr:rowOff>
    </xdr:to>
    <xdr:pic>
      <xdr:nvPicPr>
        <xdr:cNvPr id="7" name="Picture 6" descr="Text&#10;&#10;Description automatically generated">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001000" y="9144000"/>
          <a:ext cx="1706245" cy="876300"/>
        </a:xfrm>
        <a:prstGeom prst="rect">
          <a:avLst/>
        </a:prstGeom>
      </xdr:spPr>
    </xdr:pic>
    <xdr:clientData/>
  </xdr:twoCellAnchor>
  <xdr:oneCellAnchor>
    <xdr:from>
      <xdr:col>22</xdr:col>
      <xdr:colOff>404812</xdr:colOff>
      <xdr:row>23</xdr:row>
      <xdr:rowOff>0</xdr:rowOff>
    </xdr:from>
    <xdr:ext cx="65" cy="172227"/>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12977812" y="5257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twoCellAnchor editAs="oneCell">
    <xdr:from>
      <xdr:col>18</xdr:col>
      <xdr:colOff>458279</xdr:colOff>
      <xdr:row>22</xdr:row>
      <xdr:rowOff>197689</xdr:rowOff>
    </xdr:from>
    <xdr:to>
      <xdr:col>19</xdr:col>
      <xdr:colOff>90195</xdr:colOff>
      <xdr:row>23</xdr:row>
      <xdr:rowOff>180053</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9977" y="5139906"/>
          <a:ext cx="207010" cy="207010"/>
        </a:xfrm>
        <a:prstGeom prst="rect">
          <a:avLst/>
        </a:prstGeom>
        <a:noFill/>
      </xdr:spPr>
    </xdr:pic>
    <xdr:clientData/>
  </xdr:twoCellAnchor>
  <xdr:twoCellAnchor editAs="oneCell">
    <xdr:from>
      <xdr:col>17</xdr:col>
      <xdr:colOff>431322</xdr:colOff>
      <xdr:row>22</xdr:row>
      <xdr:rowOff>197688</xdr:rowOff>
    </xdr:from>
    <xdr:to>
      <xdr:col>18</xdr:col>
      <xdr:colOff>106418</xdr:colOff>
      <xdr:row>23</xdr:row>
      <xdr:rowOff>192752</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07926" y="5139905"/>
          <a:ext cx="250190" cy="219710"/>
        </a:xfrm>
        <a:prstGeom prst="rect">
          <a:avLst/>
        </a:prstGeom>
        <a:noFill/>
      </xdr:spPr>
    </xdr:pic>
    <xdr:clientData/>
  </xdr:twoCellAnchor>
  <xdr:twoCellAnchor>
    <xdr:from>
      <xdr:col>19</xdr:col>
      <xdr:colOff>440308</xdr:colOff>
      <xdr:row>23</xdr:row>
      <xdr:rowOff>17972</xdr:rowOff>
    </xdr:from>
    <xdr:to>
      <xdr:col>20</xdr:col>
      <xdr:colOff>179538</xdr:colOff>
      <xdr:row>23</xdr:row>
      <xdr:rowOff>179897</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67100" y="5184835"/>
          <a:ext cx="3143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1</xdr:colOff>
      <xdr:row>43</xdr:row>
      <xdr:rowOff>224645</xdr:rowOff>
    </xdr:from>
    <xdr:to>
      <xdr:col>24</xdr:col>
      <xdr:colOff>67275</xdr:colOff>
      <xdr:row>46</xdr:row>
      <xdr:rowOff>152759</xdr:rowOff>
    </xdr:to>
    <xdr:sp macro="" textlink="">
      <xdr:nvSpPr>
        <xdr:cNvPr id="3" name="TextBox 2">
          <a:extLst>
            <a:ext uri="{FF2B5EF4-FFF2-40B4-BE49-F238E27FC236}">
              <a16:creationId xmlns:a16="http://schemas.microsoft.com/office/drawing/2014/main" id="{8F4F599A-E4E1-4D11-93D5-F2446CCE57B1}"/>
            </a:ext>
          </a:extLst>
        </xdr:cNvPr>
        <xdr:cNvSpPr txBox="1"/>
      </xdr:nvSpPr>
      <xdr:spPr>
        <a:xfrm>
          <a:off x="7925520" y="9884433"/>
          <a:ext cx="5845175" cy="602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b="0" i="0" baseline="0">
              <a:solidFill>
                <a:schemeClr val="dk1"/>
              </a:solidFill>
              <a:effectLst/>
              <a:latin typeface="Avenir" panose="020B0503020203020204" pitchFamily="34" charset="0"/>
              <a:ea typeface="+mn-ea"/>
              <a:cs typeface="+mn-cs"/>
            </a:rPr>
            <a:t>Alliance Australia Property Pty Ltd | ABN 35 641 373 702 | info@allianceaustraliaproperty.com.au www.allianceaustraliaproperty.com.au | Phone: 043 1300 800 |  PO Box 195 Campsie NSW 2194                                                        </a:t>
          </a:r>
          <a:endParaRPr lang="en-AU" sz="1000">
            <a:effectLst/>
            <a:latin typeface="Avenir" panose="020B0503020203020204" pitchFamily="34" charset="0"/>
          </a:endParaRPr>
        </a:p>
        <a:p>
          <a:r>
            <a:rPr lang="en-AU" sz="850" b="0" i="1" baseline="0">
              <a:solidFill>
                <a:schemeClr val="dk1"/>
              </a:solidFill>
              <a:effectLst/>
              <a:latin typeface="+mn-lt"/>
              <a:ea typeface="+mn-ea"/>
              <a:cs typeface="+mn-cs"/>
            </a:rPr>
            <a:t>                                 Liability Limited by a scheme approved under Professional Standards’ Legislation                    </a:t>
          </a:r>
          <a:endParaRPr lang="en-AU" sz="85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92</xdr:col>
      <xdr:colOff>133350</xdr:colOff>
      <xdr:row>32</xdr:row>
      <xdr:rowOff>57150</xdr:rowOff>
    </xdr:from>
    <xdr:to>
      <xdr:col>94</xdr:col>
      <xdr:colOff>551622</xdr:colOff>
      <xdr:row>34</xdr:row>
      <xdr:rowOff>0</xdr:rowOff>
    </xdr:to>
    <xdr:pic>
      <xdr:nvPicPr>
        <xdr:cNvPr id="2" name="Picture 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a:stretch>
          <a:fillRect/>
        </a:stretch>
      </xdr:blipFill>
      <xdr:spPr bwMode="auto">
        <a:xfrm>
          <a:off x="51920775" y="9201150"/>
          <a:ext cx="1542222"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47625</xdr:colOff>
      <xdr:row>16</xdr:row>
      <xdr:rowOff>219075</xdr:rowOff>
    </xdr:from>
    <xdr:to>
      <xdr:col>19</xdr:col>
      <xdr:colOff>276225</xdr:colOff>
      <xdr:row>18</xdr:row>
      <xdr:rowOff>104775</xdr:rowOff>
    </xdr:to>
    <xdr:pic>
      <xdr:nvPicPr>
        <xdr:cNvPr id="3" name="Picture 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a:stretch>
          <a:fillRect/>
        </a:stretch>
      </xdr:blipFill>
      <xdr:spPr bwMode="auto">
        <a:xfrm>
          <a:off x="9763125" y="4667250"/>
          <a:ext cx="138112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278423</xdr:rowOff>
        </xdr:from>
        <xdr:to>
          <xdr:col>12</xdr:col>
          <xdr:colOff>123265</xdr:colOff>
          <xdr:row>31</xdr:row>
          <xdr:rowOff>208386</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a:extLst>
                <a:ext uri="{84589F7E-364E-4C9E-8A38-B11213B215E9}">
                  <a14:cameraTool cellRange="Photos!$AO$4:$AY$33" spid="_x0000_s25945"/>
                </a:ext>
              </a:extLst>
            </xdr:cNvPicPr>
          </xdr:nvPicPr>
          <xdr:blipFill>
            <a:blip xmlns:r="http://schemas.openxmlformats.org/officeDocument/2006/relationships" r:embed="rId1"/>
            <a:srcRect/>
            <a:stretch>
              <a:fillRect/>
            </a:stretch>
          </xdr:blipFill>
          <xdr:spPr bwMode="auto">
            <a:xfrm>
              <a:off x="560294" y="558570"/>
              <a:ext cx="6286500" cy="833437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1</xdr:row>
          <xdr:rowOff>278423</xdr:rowOff>
        </xdr:from>
        <xdr:to>
          <xdr:col>25</xdr:col>
          <xdr:colOff>123265</xdr:colOff>
          <xdr:row>31</xdr:row>
          <xdr:rowOff>208386</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a:extLst>
                <a:ext uri="{84589F7E-364E-4C9E-8A38-B11213B215E9}">
                  <a14:cameraTool cellRange="Photos!$BB$4:$BL$33" spid="_x0000_s25946"/>
                </a:ext>
              </a:extLst>
            </xdr:cNvPicPr>
          </xdr:nvPicPr>
          <xdr:blipFill>
            <a:blip xmlns:r="http://schemas.openxmlformats.org/officeDocument/2006/relationships" r:embed="rId2"/>
            <a:srcRect/>
            <a:stretch>
              <a:fillRect/>
            </a:stretch>
          </xdr:blipFill>
          <xdr:spPr bwMode="auto">
            <a:xfrm>
              <a:off x="7844118" y="558570"/>
              <a:ext cx="6286500" cy="83343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48B4C150-223A-41B9-936F-E690B3242534}"/>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AFCF62F-399E-4AB7-A967-200917D10769}"/>
</namedSheetViews>
</file>

<file path=xl/richData/_rels/richValueRel.xml.rels><?xml version="1.0" encoding="UTF-8" standalone="yes"?>
<Relationships xmlns="http://schemas.openxmlformats.org/package/2006/relationships"><Relationship Id="rId1" Type="http://schemas.openxmlformats.org/officeDocument/2006/relationships/image" Target="../media/image1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info@allianceaustraliaproperty.com.au" TargetMode="External"/><Relationship Id="rId5" Type="http://schemas.microsoft.com/office/2019/04/relationships/namedSheetView" Target="../namedSheetViews/namedSheetView1.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microsoft.com/office/2019/04/relationships/namedSheetView" Target="../namedSheetViews/namedSheetView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3E32-DBB4-4EB5-84E0-5201932C40EC}">
  <dimension ref="A1:L118"/>
  <sheetViews>
    <sheetView workbookViewId="0">
      <selection activeCell="D31" sqref="D31"/>
    </sheetView>
  </sheetViews>
  <sheetFormatPr defaultRowHeight="14.4"/>
  <cols>
    <col min="4" max="4" width="66.44140625" bestFit="1" customWidth="1"/>
    <col min="12" max="12" width="11.88671875" hidden="1" customWidth="1"/>
  </cols>
  <sheetData>
    <row r="1" spans="1:4">
      <c r="A1" s="94" t="s">
        <v>0</v>
      </c>
      <c r="B1" s="94" t="s">
        <v>1</v>
      </c>
      <c r="C1" s="94" t="s">
        <v>2</v>
      </c>
      <c r="D1" s="94" t="s">
        <v>3</v>
      </c>
    </row>
    <row r="2" spans="1:4">
      <c r="A2" s="127"/>
      <c r="B2" s="127"/>
      <c r="C2" s="127"/>
      <c r="D2" t="s">
        <v>4</v>
      </c>
    </row>
    <row r="3" spans="1:4">
      <c r="A3" s="127"/>
      <c r="B3" s="127"/>
      <c r="C3" s="127"/>
      <c r="D3" t="s">
        <v>5</v>
      </c>
    </row>
    <row r="4" spans="1:4">
      <c r="A4" s="127"/>
      <c r="B4" s="127"/>
      <c r="C4" s="127"/>
      <c r="D4" t="s">
        <v>6</v>
      </c>
    </row>
    <row r="5" spans="1:4">
      <c r="A5" s="127"/>
      <c r="B5" s="127"/>
      <c r="C5" s="127"/>
      <c r="D5" t="s">
        <v>7</v>
      </c>
    </row>
    <row r="6" spans="1:4">
      <c r="A6" s="127"/>
      <c r="B6" s="127"/>
      <c r="C6" s="127"/>
      <c r="D6" t="s">
        <v>8</v>
      </c>
    </row>
    <row r="7" spans="1:4">
      <c r="A7" s="127"/>
      <c r="B7" s="127"/>
      <c r="C7" s="127"/>
      <c r="D7" t="s">
        <v>9</v>
      </c>
    </row>
    <row r="8" spans="1:4">
      <c r="A8" s="127"/>
      <c r="B8" s="127"/>
      <c r="C8" s="127"/>
      <c r="D8" t="s">
        <v>10</v>
      </c>
    </row>
    <row r="9" spans="1:4">
      <c r="A9" s="127"/>
      <c r="B9" s="127"/>
      <c r="C9" s="127"/>
      <c r="D9" t="s">
        <v>11</v>
      </c>
    </row>
    <row r="10" spans="1:4">
      <c r="A10" s="127"/>
      <c r="B10" s="127"/>
      <c r="C10" s="127"/>
      <c r="D10" t="s">
        <v>12</v>
      </c>
    </row>
    <row r="11" spans="1:4">
      <c r="A11" s="127"/>
      <c r="B11" s="127"/>
      <c r="C11" s="127"/>
      <c r="D11" t="s">
        <v>13</v>
      </c>
    </row>
    <row r="12" spans="1:4">
      <c r="A12" s="127"/>
      <c r="B12" s="127"/>
      <c r="C12" s="127"/>
      <c r="D12" t="s">
        <v>14</v>
      </c>
    </row>
    <row r="13" spans="1:4">
      <c r="A13" s="127"/>
      <c r="B13" s="127"/>
      <c r="C13" s="127"/>
      <c r="D13" t="s">
        <v>15</v>
      </c>
    </row>
    <row r="14" spans="1:4">
      <c r="A14" s="127"/>
      <c r="B14" s="127"/>
      <c r="C14" s="127"/>
      <c r="D14" t="s">
        <v>16</v>
      </c>
    </row>
    <row r="15" spans="1:4">
      <c r="A15" s="127"/>
      <c r="B15" s="127"/>
      <c r="C15" s="127"/>
      <c r="D15" t="s">
        <v>17</v>
      </c>
    </row>
    <row r="16" spans="1:4">
      <c r="A16" s="127"/>
      <c r="B16" s="127"/>
      <c r="C16" s="127"/>
      <c r="D16" t="s">
        <v>18</v>
      </c>
    </row>
    <row r="17" spans="1:4">
      <c r="A17" s="127"/>
      <c r="B17" s="127"/>
      <c r="C17" s="127"/>
      <c r="D17" t="s">
        <v>19</v>
      </c>
    </row>
    <row r="18" spans="1:4">
      <c r="A18" s="127"/>
      <c r="B18" s="127"/>
      <c r="C18" s="127"/>
      <c r="D18" t="s">
        <v>20</v>
      </c>
    </row>
    <row r="19" spans="1:4">
      <c r="A19" s="127"/>
      <c r="B19" s="127"/>
      <c r="C19" s="127"/>
      <c r="D19" t="s">
        <v>21</v>
      </c>
    </row>
    <row r="20" spans="1:4">
      <c r="A20" s="127"/>
      <c r="B20" s="127"/>
      <c r="C20" s="127"/>
      <c r="D20" t="s">
        <v>22</v>
      </c>
    </row>
    <row r="21" spans="1:4">
      <c r="A21" s="127"/>
      <c r="B21" s="127"/>
      <c r="C21" s="127"/>
      <c r="D21" t="s">
        <v>23</v>
      </c>
    </row>
    <row r="22" spans="1:4">
      <c r="A22" s="127"/>
      <c r="B22" s="127"/>
      <c r="C22" s="127"/>
      <c r="D22" t="s">
        <v>24</v>
      </c>
    </row>
    <row r="23" spans="1:4">
      <c r="A23" s="127"/>
      <c r="B23" s="127"/>
      <c r="C23" s="127"/>
      <c r="D23" t="s">
        <v>25</v>
      </c>
    </row>
    <row r="24" spans="1:4">
      <c r="A24" s="127"/>
      <c r="B24" s="127"/>
      <c r="C24" s="127"/>
      <c r="D24" t="s">
        <v>26</v>
      </c>
    </row>
    <row r="25" spans="1:4">
      <c r="A25" s="127"/>
      <c r="B25" s="127"/>
      <c r="C25" s="127"/>
      <c r="D25" t="s">
        <v>27</v>
      </c>
    </row>
    <row r="26" spans="1:4">
      <c r="A26" s="127"/>
      <c r="B26" s="127"/>
      <c r="C26" s="127"/>
      <c r="D26" t="s">
        <v>28</v>
      </c>
    </row>
    <row r="27" spans="1:4">
      <c r="A27" s="127"/>
      <c r="B27" s="127"/>
      <c r="C27" s="127"/>
      <c r="D27" t="s">
        <v>29</v>
      </c>
    </row>
    <row r="28" spans="1:4">
      <c r="A28" s="127"/>
      <c r="B28" s="127"/>
      <c r="C28" s="127"/>
      <c r="D28" t="s">
        <v>30</v>
      </c>
    </row>
    <row r="29" spans="1:4">
      <c r="A29" s="127"/>
      <c r="B29" s="127"/>
      <c r="C29" s="127"/>
      <c r="D29" t="s">
        <v>31</v>
      </c>
    </row>
    <row r="30" spans="1:4">
      <c r="A30" s="127"/>
      <c r="B30" s="127"/>
      <c r="C30" s="127"/>
      <c r="D30" t="s">
        <v>32</v>
      </c>
    </row>
    <row r="31" spans="1:4">
      <c r="A31" s="127"/>
      <c r="B31" s="127"/>
      <c r="C31" s="127"/>
      <c r="D31" t="s">
        <v>33</v>
      </c>
    </row>
    <row r="32" spans="1:4">
      <c r="A32" s="127"/>
      <c r="B32" s="127"/>
      <c r="C32" s="127"/>
      <c r="D32" t="s">
        <v>34</v>
      </c>
    </row>
    <row r="33" spans="1:4">
      <c r="A33" s="127"/>
      <c r="B33" s="127"/>
      <c r="C33" s="127"/>
      <c r="D33" t="s">
        <v>35</v>
      </c>
    </row>
    <row r="34" spans="1:4">
      <c r="A34" s="127"/>
      <c r="B34" s="127"/>
      <c r="C34" s="127"/>
      <c r="D34" t="s">
        <v>36</v>
      </c>
    </row>
    <row r="35" spans="1:4">
      <c r="A35" s="127"/>
      <c r="B35" s="127"/>
      <c r="C35" s="127"/>
      <c r="D35" t="s">
        <v>37</v>
      </c>
    </row>
    <row r="36" spans="1:4">
      <c r="A36" s="127"/>
      <c r="B36" s="127"/>
      <c r="C36" s="127"/>
      <c r="D36" t="s">
        <v>38</v>
      </c>
    </row>
    <row r="37" spans="1:4">
      <c r="A37" s="127"/>
      <c r="B37" s="127"/>
      <c r="C37" s="127"/>
      <c r="D37" t="s">
        <v>39</v>
      </c>
    </row>
    <row r="38" spans="1:4">
      <c r="A38" s="127"/>
      <c r="B38" s="127"/>
      <c r="C38" s="127"/>
      <c r="D38" t="s">
        <v>40</v>
      </c>
    </row>
    <row r="39" spans="1:4">
      <c r="A39" s="127"/>
      <c r="B39" s="127"/>
      <c r="C39" s="127"/>
      <c r="D39" t="s">
        <v>41</v>
      </c>
    </row>
    <row r="40" spans="1:4">
      <c r="A40" s="127"/>
      <c r="B40" s="127"/>
      <c r="C40" s="127"/>
      <c r="D40" t="s">
        <v>42</v>
      </c>
    </row>
    <row r="41" spans="1:4">
      <c r="A41" s="127"/>
      <c r="B41" s="127"/>
      <c r="C41" s="127"/>
      <c r="D41" t="s">
        <v>43</v>
      </c>
    </row>
    <row r="42" spans="1:4">
      <c r="A42" s="127"/>
      <c r="B42" s="127"/>
      <c r="C42" s="127"/>
      <c r="D42" t="s">
        <v>44</v>
      </c>
    </row>
    <row r="43" spans="1:4">
      <c r="A43" s="127"/>
      <c r="B43" s="127"/>
      <c r="C43" s="127"/>
      <c r="D43" t="s">
        <v>45</v>
      </c>
    </row>
    <row r="44" spans="1:4">
      <c r="A44" s="127"/>
      <c r="B44" s="127"/>
      <c r="C44" s="127"/>
      <c r="D44" t="s">
        <v>44</v>
      </c>
    </row>
    <row r="45" spans="1:4">
      <c r="A45" s="127"/>
      <c r="B45" s="127"/>
      <c r="C45" s="127"/>
      <c r="D45" t="s">
        <v>46</v>
      </c>
    </row>
    <row r="46" spans="1:4">
      <c r="A46" s="127"/>
      <c r="B46" s="127"/>
      <c r="C46" s="127"/>
      <c r="D46" t="s">
        <v>44</v>
      </c>
    </row>
    <row r="47" spans="1:4">
      <c r="A47" s="127"/>
      <c r="B47" s="127"/>
      <c r="C47" s="127"/>
      <c r="D47" t="s">
        <v>47</v>
      </c>
    </row>
    <row r="48" spans="1:4">
      <c r="A48" s="127"/>
      <c r="B48" s="127"/>
      <c r="C48" s="127"/>
      <c r="D48" t="s">
        <v>48</v>
      </c>
    </row>
    <row r="49" spans="1:4">
      <c r="A49" s="127"/>
      <c r="B49" s="127"/>
      <c r="C49" s="127"/>
      <c r="D49" t="s">
        <v>49</v>
      </c>
    </row>
    <row r="50" spans="1:4">
      <c r="A50" s="127"/>
      <c r="B50" s="127"/>
      <c r="C50" s="127"/>
      <c r="D50" t="s">
        <v>50</v>
      </c>
    </row>
    <row r="51" spans="1:4">
      <c r="A51" s="127"/>
      <c r="B51" s="127"/>
      <c r="C51" s="127"/>
      <c r="D51" t="s">
        <v>51</v>
      </c>
    </row>
    <row r="52" spans="1:4">
      <c r="A52" s="127"/>
      <c r="B52" s="127"/>
      <c r="C52" s="127"/>
      <c r="D52" t="s">
        <v>52</v>
      </c>
    </row>
    <row r="53" spans="1:4">
      <c r="A53" s="127"/>
      <c r="B53" s="127"/>
      <c r="C53" s="127"/>
      <c r="D53" t="s">
        <v>53</v>
      </c>
    </row>
    <row r="54" spans="1:4">
      <c r="A54" s="127"/>
      <c r="B54" s="127"/>
      <c r="C54" s="127"/>
      <c r="D54" t="s">
        <v>54</v>
      </c>
    </row>
    <row r="55" spans="1:4">
      <c r="A55" s="127"/>
      <c r="B55" s="127"/>
      <c r="C55" s="127"/>
      <c r="D55" t="s">
        <v>55</v>
      </c>
    </row>
    <row r="56" spans="1:4">
      <c r="A56" s="127"/>
      <c r="B56" s="127"/>
      <c r="C56" s="127"/>
      <c r="D56" t="s">
        <v>56</v>
      </c>
    </row>
    <row r="57" spans="1:4">
      <c r="A57" s="127"/>
      <c r="B57" s="127"/>
      <c r="C57" s="127"/>
      <c r="D57" t="s">
        <v>57</v>
      </c>
    </row>
    <row r="58" spans="1:4">
      <c r="A58" s="127"/>
      <c r="B58" s="127"/>
      <c r="C58" s="127"/>
      <c r="D58" t="s">
        <v>58</v>
      </c>
    </row>
    <row r="59" spans="1:4">
      <c r="A59" s="127"/>
      <c r="B59" s="127"/>
      <c r="C59" s="127"/>
      <c r="D59" t="s">
        <v>59</v>
      </c>
    </row>
    <row r="60" spans="1:4">
      <c r="A60" s="127"/>
      <c r="B60" s="127"/>
      <c r="C60" s="127"/>
      <c r="D60" t="s">
        <v>60</v>
      </c>
    </row>
    <row r="61" spans="1:4">
      <c r="A61" s="127"/>
      <c r="B61" s="127"/>
      <c r="C61" s="127"/>
      <c r="D61" t="s">
        <v>61</v>
      </c>
    </row>
    <row r="62" spans="1:4">
      <c r="A62" s="127"/>
      <c r="B62" s="127"/>
      <c r="C62" s="127"/>
      <c r="D62" t="s">
        <v>62</v>
      </c>
    </row>
    <row r="63" spans="1:4">
      <c r="A63" s="127"/>
      <c r="B63" s="127"/>
      <c r="C63" s="127"/>
      <c r="D63" t="s">
        <v>63</v>
      </c>
    </row>
    <row r="64" spans="1:4">
      <c r="A64" s="127"/>
      <c r="B64" s="127"/>
      <c r="C64" s="127"/>
      <c r="D64" t="s">
        <v>64</v>
      </c>
    </row>
    <row r="65" spans="1:4">
      <c r="A65" s="127"/>
      <c r="B65" s="127"/>
      <c r="C65" s="127"/>
      <c r="D65" t="s">
        <v>65</v>
      </c>
    </row>
    <row r="66" spans="1:4">
      <c r="A66" s="127"/>
      <c r="B66" s="127"/>
      <c r="C66" s="127"/>
      <c r="D66" t="s">
        <v>66</v>
      </c>
    </row>
    <row r="67" spans="1:4">
      <c r="A67" s="127"/>
      <c r="B67" s="127"/>
      <c r="C67" s="127"/>
      <c r="D67" t="s">
        <v>67</v>
      </c>
    </row>
    <row r="68" spans="1:4">
      <c r="A68" s="127"/>
      <c r="B68" s="127"/>
      <c r="C68" s="127"/>
      <c r="D68" t="s">
        <v>68</v>
      </c>
    </row>
    <row r="69" spans="1:4">
      <c r="A69" s="127"/>
      <c r="B69" s="127"/>
      <c r="C69" s="127"/>
      <c r="D69" t="s">
        <v>69</v>
      </c>
    </row>
    <row r="70" spans="1:4">
      <c r="A70" s="127"/>
      <c r="B70" s="127"/>
      <c r="C70" s="127"/>
      <c r="D70" t="s">
        <v>70</v>
      </c>
    </row>
    <row r="71" spans="1:4">
      <c r="A71" s="127"/>
      <c r="B71" s="127"/>
      <c r="C71" s="127"/>
      <c r="D71" t="s">
        <v>71</v>
      </c>
    </row>
    <row r="72" spans="1:4">
      <c r="A72" s="127"/>
      <c r="B72" s="127"/>
      <c r="C72" s="127"/>
      <c r="D72" t="s">
        <v>72</v>
      </c>
    </row>
    <row r="73" spans="1:4">
      <c r="A73" s="127"/>
      <c r="B73" s="127"/>
      <c r="C73" s="127"/>
      <c r="D73" t="s">
        <v>73</v>
      </c>
    </row>
    <row r="74" spans="1:4">
      <c r="A74" s="127"/>
      <c r="B74" s="127"/>
      <c r="C74" s="127"/>
      <c r="D74" t="s">
        <v>74</v>
      </c>
    </row>
    <row r="75" spans="1:4">
      <c r="A75" s="127"/>
      <c r="B75" s="127"/>
      <c r="C75" s="127"/>
      <c r="D75" t="s">
        <v>75</v>
      </c>
    </row>
    <row r="76" spans="1:4">
      <c r="A76" s="127"/>
      <c r="B76" s="127"/>
      <c r="C76" s="127"/>
      <c r="D76" t="s">
        <v>76</v>
      </c>
    </row>
    <row r="77" spans="1:4">
      <c r="A77" s="127"/>
      <c r="B77" s="127"/>
      <c r="C77" s="127"/>
      <c r="D77" t="s">
        <v>77</v>
      </c>
    </row>
    <row r="78" spans="1:4">
      <c r="A78" s="127"/>
      <c r="B78" s="127"/>
      <c r="C78" s="127"/>
      <c r="D78" t="s">
        <v>78</v>
      </c>
    </row>
    <row r="79" spans="1:4">
      <c r="A79" s="127"/>
      <c r="B79" s="127"/>
      <c r="C79" s="127"/>
      <c r="D79" t="s">
        <v>79</v>
      </c>
    </row>
    <row r="80" spans="1:4">
      <c r="A80" s="127"/>
      <c r="B80" s="127"/>
      <c r="C80" s="127"/>
      <c r="D80" t="s">
        <v>80</v>
      </c>
    </row>
    <row r="81" spans="1:12">
      <c r="A81" s="127"/>
      <c r="B81" s="127"/>
      <c r="C81" s="127"/>
      <c r="D81" t="s">
        <v>81</v>
      </c>
    </row>
    <row r="82" spans="1:12">
      <c r="A82" s="127"/>
      <c r="B82" s="127"/>
      <c r="C82" s="127"/>
      <c r="D82" t="s">
        <v>82</v>
      </c>
    </row>
    <row r="83" spans="1:12">
      <c r="A83" s="127"/>
      <c r="B83" s="127"/>
      <c r="C83" s="127"/>
      <c r="D83" t="s">
        <v>83</v>
      </c>
    </row>
    <row r="84" spans="1:12">
      <c r="A84" s="127"/>
      <c r="B84" s="127"/>
      <c r="C84" s="127"/>
      <c r="D84" t="s">
        <v>84</v>
      </c>
    </row>
    <row r="85" spans="1:12">
      <c r="A85" s="127"/>
      <c r="B85" s="127"/>
      <c r="C85" s="127"/>
      <c r="D85" t="s">
        <v>85</v>
      </c>
    </row>
    <row r="86" spans="1:12">
      <c r="A86" s="127"/>
      <c r="B86" s="127"/>
      <c r="C86" s="127"/>
      <c r="D86" t="str">
        <f>_xlfn.CONCAT("Checked the flooring and features and fixtures of ",L86," ?")</f>
        <v>Checked the flooring and features and fixtures of Bedroom 1 ?</v>
      </c>
      <c r="L86" s="21" t="s">
        <v>86</v>
      </c>
    </row>
    <row r="87" spans="1:12">
      <c r="A87" s="127"/>
      <c r="B87" s="127"/>
      <c r="C87" s="127"/>
      <c r="D87" t="str">
        <f t="shared" ref="D87:D108" si="0">_xlfn.CONCAT("Checked the flooring and features and fixtures of ",L87," ?")</f>
        <v>Checked the flooring and features and fixtures of Bedroom 2 ?</v>
      </c>
      <c r="L87" s="21" t="s">
        <v>87</v>
      </c>
    </row>
    <row r="88" spans="1:12">
      <c r="A88" s="127"/>
      <c r="B88" s="127"/>
      <c r="C88" s="127"/>
      <c r="D88" t="str">
        <f t="shared" si="0"/>
        <v>Checked the flooring and features and fixtures of Bedroom 3 ?</v>
      </c>
      <c r="L88" s="21" t="s">
        <v>88</v>
      </c>
    </row>
    <row r="89" spans="1:12">
      <c r="A89" s="127"/>
      <c r="B89" s="127"/>
      <c r="C89" s="127"/>
      <c r="D89" t="str">
        <f t="shared" si="0"/>
        <v>Checked the flooring and features and fixtures of Bedroom 4 ?</v>
      </c>
      <c r="L89" s="21" t="s">
        <v>89</v>
      </c>
    </row>
    <row r="90" spans="1:12">
      <c r="A90" s="127"/>
      <c r="B90" s="127"/>
      <c r="C90" s="127"/>
      <c r="D90" t="str">
        <f t="shared" si="0"/>
        <v>Checked the flooring and features and fixtures of Bedroom 5 ?</v>
      </c>
      <c r="L90" s="21" t="s">
        <v>90</v>
      </c>
    </row>
    <row r="91" spans="1:12">
      <c r="A91" s="127"/>
      <c r="B91" s="127"/>
      <c r="C91" s="127"/>
      <c r="D91" t="str">
        <f t="shared" si="0"/>
        <v>Checked the flooring and features and fixtures of Bedroom 6 ?</v>
      </c>
      <c r="L91" s="21" t="s">
        <v>91</v>
      </c>
    </row>
    <row r="92" spans="1:12">
      <c r="A92" s="127"/>
      <c r="B92" s="127"/>
      <c r="C92" s="127"/>
      <c r="D92" t="str">
        <f t="shared" si="0"/>
        <v>Checked the flooring and features and fixtures of Bathroom ?</v>
      </c>
      <c r="L92" s="21" t="s">
        <v>92</v>
      </c>
    </row>
    <row r="93" spans="1:12">
      <c r="A93" s="127"/>
      <c r="B93" s="127"/>
      <c r="C93" s="127"/>
      <c r="D93" t="str">
        <f t="shared" si="0"/>
        <v>Checked the flooring and features and fixtures of Ensuite ?</v>
      </c>
      <c r="L93" s="21" t="s">
        <v>93</v>
      </c>
    </row>
    <row r="94" spans="1:12">
      <c r="A94" s="127"/>
      <c r="B94" s="127"/>
      <c r="C94" s="127"/>
      <c r="D94" t="str">
        <f t="shared" si="0"/>
        <v>Checked the flooring and features and fixtures of Study ?</v>
      </c>
      <c r="L94" s="21" t="s">
        <v>94</v>
      </c>
    </row>
    <row r="95" spans="1:12">
      <c r="A95" s="127"/>
      <c r="B95" s="127"/>
      <c r="C95" s="127"/>
      <c r="D95" t="str">
        <f t="shared" si="0"/>
        <v>Checked the flooring and features and fixtures of Kitchen ?</v>
      </c>
      <c r="L95" s="21" t="s">
        <v>95</v>
      </c>
    </row>
    <row r="96" spans="1:12">
      <c r="A96" s="127"/>
      <c r="B96" s="127"/>
      <c r="C96" s="127"/>
      <c r="D96" t="str">
        <f t="shared" si="0"/>
        <v>Checked the flooring and features and fixtures of Dining ?</v>
      </c>
      <c r="L96" s="21" t="s">
        <v>96</v>
      </c>
    </row>
    <row r="97" spans="1:12">
      <c r="A97" s="127"/>
      <c r="B97" s="127"/>
      <c r="C97" s="127"/>
      <c r="D97" t="str">
        <f t="shared" si="0"/>
        <v>Checked the flooring and features and fixtures of Living ?</v>
      </c>
      <c r="L97" s="21" t="s">
        <v>97</v>
      </c>
    </row>
    <row r="98" spans="1:12">
      <c r="A98" s="127"/>
      <c r="B98" s="127"/>
      <c r="C98" s="127"/>
      <c r="D98" t="str">
        <f t="shared" si="0"/>
        <v>Checked the flooring and features and fixtures of Lounge ?</v>
      </c>
      <c r="L98" s="21" t="s">
        <v>98</v>
      </c>
    </row>
    <row r="99" spans="1:12">
      <c r="A99" s="127"/>
      <c r="B99" s="127"/>
      <c r="C99" s="127"/>
      <c r="D99" t="str">
        <f t="shared" si="0"/>
        <v>Checked the flooring and features and fixtures of Rumpus ?</v>
      </c>
      <c r="L99" s="21" t="s">
        <v>99</v>
      </c>
    </row>
    <row r="100" spans="1:12">
      <c r="A100" s="127"/>
      <c r="B100" s="127"/>
      <c r="C100" s="127"/>
      <c r="D100" t="str">
        <f t="shared" si="0"/>
        <v>Checked the flooring and features and fixtures of Sunroom ?</v>
      </c>
      <c r="L100" s="21" t="s">
        <v>100</v>
      </c>
    </row>
    <row r="101" spans="1:12">
      <c r="A101" s="127"/>
      <c r="B101" s="127"/>
      <c r="C101" s="127"/>
      <c r="D101" t="str">
        <f t="shared" si="0"/>
        <v>Checked the flooring and features and fixtures of Storage ?</v>
      </c>
      <c r="L101" s="21" t="s">
        <v>101</v>
      </c>
    </row>
    <row r="102" spans="1:12">
      <c r="A102" s="127"/>
      <c r="B102" s="127"/>
      <c r="C102" s="127"/>
      <c r="D102" t="str">
        <f t="shared" si="0"/>
        <v>Checked the flooring and features and fixtures of Workshop ?</v>
      </c>
      <c r="L102" s="21" t="s">
        <v>102</v>
      </c>
    </row>
    <row r="103" spans="1:12">
      <c r="A103" s="127"/>
      <c r="B103" s="127"/>
      <c r="C103" s="127"/>
      <c r="D103" t="str">
        <f t="shared" si="0"/>
        <v>Checked the flooring and features and fixtures of Porch ?</v>
      </c>
      <c r="L103" s="21" t="s">
        <v>103</v>
      </c>
    </row>
    <row r="104" spans="1:12">
      <c r="A104" s="127"/>
      <c r="B104" s="127"/>
      <c r="C104" s="127"/>
      <c r="D104" t="str">
        <f t="shared" si="0"/>
        <v>Checked the flooring and features and fixtures of Alfresco ?</v>
      </c>
      <c r="L104" s="21" t="s">
        <v>104</v>
      </c>
    </row>
    <row r="105" spans="1:12">
      <c r="A105" s="127"/>
      <c r="B105" s="127"/>
      <c r="C105" s="127"/>
      <c r="D105" t="str">
        <f t="shared" si="0"/>
        <v>Checked the flooring and features and fixtures of Patio ?</v>
      </c>
      <c r="L105" s="21" t="s">
        <v>105</v>
      </c>
    </row>
    <row r="106" spans="1:12">
      <c r="A106" s="127"/>
      <c r="B106" s="127"/>
      <c r="C106" s="127"/>
      <c r="D106" t="str">
        <f t="shared" si="0"/>
        <v>Checked the flooring and features and fixtures of Balcony ?</v>
      </c>
      <c r="L106" s="21" t="s">
        <v>106</v>
      </c>
    </row>
    <row r="107" spans="1:12">
      <c r="A107" s="127"/>
      <c r="B107" s="127"/>
      <c r="C107" s="127"/>
      <c r="D107" t="str">
        <f t="shared" si="0"/>
        <v>Checked the flooring and features and fixtures of Laundry ?</v>
      </c>
      <c r="L107" s="21" t="s">
        <v>107</v>
      </c>
    </row>
    <row r="108" spans="1:12">
      <c r="A108" s="127"/>
      <c r="B108" s="127"/>
      <c r="C108" s="127"/>
      <c r="D108" t="str">
        <f t="shared" si="0"/>
        <v>Checked the flooring and features and fixtures of General ?</v>
      </c>
      <c r="L108" s="21" t="s">
        <v>108</v>
      </c>
    </row>
    <row r="109" spans="1:12">
      <c r="A109" s="127"/>
      <c r="B109" s="127"/>
      <c r="C109" s="127"/>
      <c r="D109" t="s">
        <v>109</v>
      </c>
    </row>
    <row r="110" spans="1:12">
      <c r="A110" s="127"/>
      <c r="B110" s="127"/>
      <c r="C110" s="127"/>
      <c r="D110" t="s">
        <v>110</v>
      </c>
    </row>
    <row r="111" spans="1:12">
      <c r="A111" s="127"/>
      <c r="B111" s="127"/>
      <c r="C111" s="127"/>
      <c r="D111" t="s">
        <v>111</v>
      </c>
    </row>
    <row r="112" spans="1:12">
      <c r="A112" s="127"/>
      <c r="B112" s="127"/>
      <c r="C112" s="127"/>
      <c r="D112" t="s">
        <v>112</v>
      </c>
    </row>
    <row r="113" spans="1:4">
      <c r="A113" s="127"/>
      <c r="B113" s="127"/>
      <c r="C113" s="127"/>
      <c r="D113" t="s">
        <v>113</v>
      </c>
    </row>
    <row r="114" spans="1:4">
      <c r="A114" s="127"/>
      <c r="B114" s="127"/>
      <c r="C114" s="127"/>
      <c r="D114" t="s">
        <v>114</v>
      </c>
    </row>
    <row r="115" spans="1:4">
      <c r="A115" s="127"/>
      <c r="B115" s="127"/>
      <c r="C115" s="127"/>
      <c r="D115" t="s">
        <v>115</v>
      </c>
    </row>
    <row r="116" spans="1:4">
      <c r="A116" s="127"/>
      <c r="B116" s="127"/>
      <c r="C116" s="127"/>
      <c r="D116" t="s">
        <v>116</v>
      </c>
    </row>
    <row r="117" spans="1:4">
      <c r="A117" s="127"/>
      <c r="B117" s="127"/>
      <c r="C117" s="127"/>
      <c r="D117" t="s">
        <v>117</v>
      </c>
    </row>
    <row r="118" spans="1:4">
      <c r="A118" s="127"/>
      <c r="B118" s="127"/>
      <c r="C118" s="127"/>
      <c r="D118"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DB4F-7688-4623-B13A-9AEB62BC54D0}">
  <sheetPr codeName="Sheet1">
    <pageSetUpPr autoPageBreaks="0"/>
  </sheetPr>
  <dimension ref="A1:R184"/>
  <sheetViews>
    <sheetView zoomScaleNormal="100" workbookViewId="0">
      <selection activeCell="A2" sqref="A2"/>
    </sheetView>
  </sheetViews>
  <sheetFormatPr defaultColWidth="9.109375" defaultRowHeight="18.75" customHeight="1"/>
  <cols>
    <col min="1" max="1" width="30.88671875" style="21" bestFit="1" customWidth="1"/>
    <col min="2" max="2" width="27.44140625" style="11" bestFit="1" customWidth="1"/>
    <col min="3" max="12" width="24.109375" style="11" customWidth="1"/>
    <col min="13" max="15" width="24" style="11" customWidth="1"/>
    <col min="16" max="16" width="18.88671875" style="11" bestFit="1" customWidth="1"/>
    <col min="17" max="17" width="26" style="11" bestFit="1" customWidth="1"/>
    <col min="18" max="18" width="27.44140625" style="11" bestFit="1" customWidth="1"/>
    <col min="19" max="16384" width="9.109375" style="11"/>
  </cols>
  <sheetData>
    <row r="1" spans="1:18" ht="18.75" customHeight="1">
      <c r="A1" s="20" t="s">
        <v>119</v>
      </c>
      <c r="B1" s="20" t="s">
        <v>120</v>
      </c>
      <c r="C1" s="20" t="s">
        <v>121</v>
      </c>
      <c r="D1" s="20" t="s">
        <v>122</v>
      </c>
      <c r="E1" s="20" t="s">
        <v>123</v>
      </c>
      <c r="F1" s="20" t="s">
        <v>124</v>
      </c>
      <c r="G1" s="20" t="s">
        <v>125</v>
      </c>
      <c r="H1" s="20" t="s">
        <v>126</v>
      </c>
      <c r="I1" s="20" t="s">
        <v>127</v>
      </c>
      <c r="J1" s="20" t="s">
        <v>128</v>
      </c>
      <c r="K1" s="20" t="s">
        <v>129</v>
      </c>
      <c r="L1" s="10" t="s">
        <v>130</v>
      </c>
      <c r="M1" s="10" t="s">
        <v>131</v>
      </c>
      <c r="N1" s="10" t="s">
        <v>132</v>
      </c>
      <c r="O1" s="10" t="s">
        <v>133</v>
      </c>
      <c r="P1" s="10" t="s">
        <v>134</v>
      </c>
      <c r="Q1" s="10" t="s">
        <v>135</v>
      </c>
      <c r="R1" s="10" t="s">
        <v>136</v>
      </c>
    </row>
    <row r="2" spans="1:18" ht="18.75" customHeight="1">
      <c r="B2" s="21">
        <v>2025760</v>
      </c>
      <c r="D2" s="11" t="s">
        <v>664</v>
      </c>
      <c r="E2" s="11" t="s">
        <v>573</v>
      </c>
      <c r="F2" s="11" t="s">
        <v>522</v>
      </c>
      <c r="G2" s="11" t="s">
        <v>665</v>
      </c>
      <c r="H2" s="11" t="s">
        <v>666</v>
      </c>
      <c r="I2" s="11" t="s">
        <v>655</v>
      </c>
      <c r="J2" s="11">
        <v>2168</v>
      </c>
      <c r="K2" s="11" t="s">
        <v>667</v>
      </c>
      <c r="M2" s="12">
        <v>45835</v>
      </c>
      <c r="N2" s="93"/>
      <c r="O2" s="11" t="s">
        <v>681</v>
      </c>
      <c r="P2" s="12">
        <v>45835</v>
      </c>
      <c r="Q2" s="93"/>
      <c r="R2" s="11" t="s">
        <v>389</v>
      </c>
    </row>
    <row r="3" spans="1:18" ht="18.75" customHeight="1">
      <c r="M3" s="12"/>
    </row>
    <row r="4" spans="1:18" ht="18.75" customHeight="1">
      <c r="A4" s="20" t="s">
        <v>137</v>
      </c>
      <c r="B4" s="12"/>
    </row>
    <row r="5" spans="1:18" ht="18.75" customHeight="1">
      <c r="A5" s="21" t="s">
        <v>138</v>
      </c>
      <c r="B5" s="88" t="str">
        <f>IFERROR(_xlfn.CONCAT("To determine the ",VLOOKUP(F2,Data!$G$5:$I$12,2)," for ",VLOOKUP(F2,Data!$G$5:$I$12,3)," purposes only."),"")</f>
        <v>To determine the current market value for Stamp Duty purposes only.</v>
      </c>
    </row>
    <row r="6" spans="1:18" ht="18.75" customHeight="1">
      <c r="A6" s="21" t="s">
        <v>139</v>
      </c>
      <c r="B6" s="88" t="str">
        <f>_xlfn.CONCAT(G2," ",H2," ",I2," ",J2)</f>
        <v>29 Willan Drive Cartwright NSW 2168</v>
      </c>
    </row>
    <row r="7" spans="1:18" ht="18.75" customHeight="1">
      <c r="A7" s="21" t="s">
        <v>140</v>
      </c>
      <c r="B7" s="88" t="str" cm="1">
        <f t="array" aca="1" ref="B7" ca="1">IFERROR(TRIM(RIGHT(G2,LEN(G2)-1-MAX(IFERROR(FIND({1,2,3,4,5,6,7,8,9,0},G2,ROW(INDIRECT("1:"&amp;LEN(G2)))),0)))),"")</f>
        <v>Willan Drive</v>
      </c>
    </row>
    <row r="8" spans="1:18" ht="18.75" customHeight="1">
      <c r="A8" s="21" t="s">
        <v>141</v>
      </c>
      <c r="B8" s="88" t="str">
        <f>_xlfn.CONCAT(H2," ",I2," ",J2)</f>
        <v>Cartwright NSW 2168</v>
      </c>
    </row>
    <row r="9" spans="1:18" ht="18.75" customHeight="1">
      <c r="A9" s="21" t="s">
        <v>129</v>
      </c>
      <c r="B9" s="88" t="str">
        <f>IF(K2&lt;&gt;"",K2,"")</f>
        <v>house</v>
      </c>
    </row>
    <row r="10" spans="1:18" ht="75" customHeight="1">
      <c r="A10" s="21" t="s">
        <v>130</v>
      </c>
      <c r="B10" s="137" t="str">
        <f>IF(L2&lt;&gt;"",L2,"")</f>
        <v/>
      </c>
      <c r="C10" s="137"/>
      <c r="D10" s="137"/>
      <c r="E10" s="137"/>
      <c r="F10" s="137"/>
    </row>
    <row r="11" spans="1:18" ht="18.75" customHeight="1">
      <c r="A11" s="21" t="s">
        <v>142</v>
      </c>
      <c r="B11" s="87">
        <f>IF(M2&lt;&gt;"",M2,"")</f>
        <v>45835</v>
      </c>
    </row>
    <row r="12" spans="1:18" ht="18.75" customHeight="1">
      <c r="A12" s="21" t="s">
        <v>143</v>
      </c>
      <c r="B12" s="88" t="str">
        <f>IF(N2&lt;&gt;"",N2,"")</f>
        <v/>
      </c>
    </row>
    <row r="13" spans="1:18" ht="18.75" customHeight="1">
      <c r="A13" s="21" t="s">
        <v>144</v>
      </c>
      <c r="B13" s="88" t="str">
        <f>IF(Q2&lt;&gt;"",Q2,"")</f>
        <v/>
      </c>
    </row>
    <row r="14" spans="1:18" ht="18.75" customHeight="1">
      <c r="A14" s="21" t="s">
        <v>136</v>
      </c>
      <c r="B14" s="88" t="str">
        <f>IF(R2&lt;&gt;"",R2,"")</f>
        <v>Fair</v>
      </c>
    </row>
    <row r="15" spans="1:18" ht="18.75" customHeight="1">
      <c r="A15" s="21" t="s">
        <v>133</v>
      </c>
      <c r="B15" s="88" t="str">
        <f>IF(O2&lt;&gt;"",O2,"")</f>
        <v>yes</v>
      </c>
    </row>
    <row r="16" spans="1:18" ht="18.75" customHeight="1">
      <c r="A16" s="21" t="s">
        <v>145</v>
      </c>
      <c r="B16" s="90" t="str">
        <f>HYPERLINK("https://en.wikipedia.org/wiki/" &amp; H2)</f>
        <v>https://en.wikipedia.org/wiki/Cartwright</v>
      </c>
    </row>
    <row r="17" spans="1:2" ht="18.75" customHeight="1">
      <c r="A17" s="21" t="s">
        <v>146</v>
      </c>
      <c r="B17" s="90" t="str">
        <f>HYPERLINK("https://www.google.com/maps?q=" &amp; SUBSTITUTE(B6,"/","%2F"))</f>
        <v>https://www.google.com/maps?q=29 Willan Drive Cartwright NSW 2168</v>
      </c>
    </row>
    <row r="18" spans="1:2" ht="18.75" customHeight="1">
      <c r="A18" s="21" t="s">
        <v>147</v>
      </c>
      <c r="B18" s="90" t="str">
        <f>HYPERLINK("https://rpp.rpdata.com/rpp/search/address/property/summary.html?q=" &amp; SUBSTITUTE(B6,"/","%2F"))</f>
        <v>https://rpp.rpdata.com/rpp/search/address/property/summary.html?q=29 Willan Drive Cartwright NSW 2168</v>
      </c>
    </row>
    <row r="19" spans="1:2" ht="18.75" customHeight="1">
      <c r="A19" s="21" t="s">
        <v>148</v>
      </c>
      <c r="B19" s="90" t="str">
        <f>HYPERLINK(_xlfn.CONCAT("https://www.smartpropertyinvestment.com.au/data/",LOWER(I2),"/",J2,"/",LOWER(H2)))</f>
        <v>https://www.smartpropertyinvestment.com.au/data/nsw/2168/cartwright</v>
      </c>
    </row>
    <row r="20" spans="1:2" ht="18.75" customHeight="1">
      <c r="B20" s="12"/>
    </row>
    <row r="21" spans="1:2" ht="18.75" customHeight="1">
      <c r="A21" s="20" t="s">
        <v>149</v>
      </c>
    </row>
    <row r="22" spans="1:2" ht="18.75" customHeight="1">
      <c r="A22" s="21" t="s">
        <v>150</v>
      </c>
      <c r="B22" s="87">
        <v>45835</v>
      </c>
    </row>
    <row r="23" spans="1:2" ht="18.75" customHeight="1">
      <c r="A23" s="21" t="s">
        <v>134</v>
      </c>
      <c r="B23" s="12">
        <f>IF(OR(P2="-",P2=""),"External/Desktop Valuation",P2)</f>
        <v>45835</v>
      </c>
    </row>
    <row r="24" spans="1:2" ht="18.75" customHeight="1">
      <c r="A24" s="21" t="s">
        <v>131</v>
      </c>
      <c r="B24" s="12">
        <v>45835</v>
      </c>
    </row>
    <row r="25" spans="1:2" ht="18.75" customHeight="1">
      <c r="B25" s="12"/>
    </row>
    <row r="26" spans="1:2" ht="18.75" customHeight="1">
      <c r="A26" s="20" t="s">
        <v>151</v>
      </c>
    </row>
    <row r="27" spans="1:2" ht="18.75" customHeight="1">
      <c r="A27" s="21" t="s">
        <v>152</v>
      </c>
      <c r="B27" s="11">
        <v>1960</v>
      </c>
    </row>
    <row r="28" spans="1:2" ht="18.75" customHeight="1">
      <c r="A28" s="21" t="s">
        <v>153</v>
      </c>
      <c r="B28" s="13" t="s">
        <v>668</v>
      </c>
    </row>
    <row r="29" spans="1:2" ht="18.75" customHeight="1">
      <c r="A29" s="21" t="s">
        <v>154</v>
      </c>
      <c r="B29" s="11" t="s">
        <v>671</v>
      </c>
    </row>
    <row r="30" spans="1:2" ht="18.75" customHeight="1">
      <c r="A30" s="21" t="s">
        <v>155</v>
      </c>
      <c r="B30" s="88" t="str">
        <f>_xlfn.CONCAT($B$29," Local Environment Plan (LEP)")</f>
        <v>City of Liverpool Local Environment Plan (LEP)</v>
      </c>
    </row>
    <row r="31" spans="1:2" ht="18.75" customHeight="1">
      <c r="A31" s="21" t="s">
        <v>156</v>
      </c>
      <c r="B31" s="11" t="s">
        <v>669</v>
      </c>
    </row>
    <row r="32" spans="1:2" ht="18.75" customHeight="1">
      <c r="A32" s="21" t="s">
        <v>157</v>
      </c>
      <c r="B32" s="11" t="s">
        <v>656</v>
      </c>
    </row>
    <row r="33" spans="1:2" ht="18.75" customHeight="1">
      <c r="A33" s="21" t="s">
        <v>158</v>
      </c>
      <c r="B33" s="11" t="s">
        <v>427</v>
      </c>
    </row>
    <row r="34" spans="1:2" ht="18.75" customHeight="1">
      <c r="A34" s="21" t="s">
        <v>159</v>
      </c>
      <c r="B34" s="13" t="s">
        <v>376</v>
      </c>
    </row>
    <row r="35" spans="1:2" ht="18.75" customHeight="1">
      <c r="A35" s="21" t="s">
        <v>160</v>
      </c>
      <c r="B35" s="11">
        <v>15.1</v>
      </c>
    </row>
    <row r="36" spans="1:2" ht="18.75" customHeight="1">
      <c r="A36" s="21" t="s">
        <v>161</v>
      </c>
      <c r="B36" s="11">
        <v>29.3</v>
      </c>
    </row>
    <row r="37" spans="1:2" ht="18.75" customHeight="1">
      <c r="A37" s="21" t="s">
        <v>162</v>
      </c>
      <c r="B37" s="11">
        <v>562</v>
      </c>
    </row>
    <row r="38" spans="1:2" ht="18.75" customHeight="1">
      <c r="A38" s="21" t="s">
        <v>163</v>
      </c>
      <c r="B38" s="11">
        <v>92</v>
      </c>
    </row>
    <row r="39" spans="1:2" ht="18.75" customHeight="1">
      <c r="A39" s="21" t="s">
        <v>164</v>
      </c>
    </row>
    <row r="40" spans="1:2" ht="18.75" customHeight="1">
      <c r="A40" s="21" t="s">
        <v>165</v>
      </c>
      <c r="B40" s="112">
        <f>IFERROR(VLOOKUP(B72,Data!Z5:AA14,2,FALSE),"")</f>
        <v>18</v>
      </c>
    </row>
    <row r="41" spans="1:2" ht="18.75" customHeight="1">
      <c r="A41" s="21" t="s">
        <v>166</v>
      </c>
      <c r="B41" s="112">
        <f>IF(SUM(B38:B40)=0,"",SUM(B38:B40))</f>
        <v>110</v>
      </c>
    </row>
    <row r="43" spans="1:2" ht="18.75" customHeight="1">
      <c r="A43" s="20" t="s">
        <v>167</v>
      </c>
    </row>
    <row r="44" spans="1:2" ht="18.75" customHeight="1">
      <c r="A44" s="21" t="s">
        <v>168</v>
      </c>
      <c r="B44" s="11" t="s">
        <v>670</v>
      </c>
    </row>
    <row r="45" spans="1:2" ht="18.75" customHeight="1">
      <c r="A45" s="21" t="s">
        <v>169</v>
      </c>
      <c r="B45" s="11" t="s">
        <v>432</v>
      </c>
    </row>
    <row r="46" spans="1:2" ht="18.75" customHeight="1">
      <c r="A46" s="21" t="s">
        <v>170</v>
      </c>
      <c r="B46" s="11" t="s">
        <v>672</v>
      </c>
    </row>
    <row r="47" spans="1:2" ht="18.75" customHeight="1">
      <c r="A47" s="21" t="s">
        <v>171</v>
      </c>
      <c r="B47" s="11" t="s">
        <v>409</v>
      </c>
    </row>
    <row r="48" spans="1:2" ht="18.75" customHeight="1">
      <c r="A48" s="21" t="s">
        <v>172</v>
      </c>
      <c r="B48" s="11" t="s">
        <v>673</v>
      </c>
    </row>
    <row r="49" spans="1:6" ht="18.75" customHeight="1">
      <c r="A49" s="21" t="s">
        <v>173</v>
      </c>
      <c r="B49" s="11">
        <v>240</v>
      </c>
      <c r="C49" s="11" t="s">
        <v>174</v>
      </c>
    </row>
    <row r="50" spans="1:6" ht="18.75" customHeight="1">
      <c r="A50" s="21" t="s">
        <v>175</v>
      </c>
      <c r="B50" s="11" t="s">
        <v>385</v>
      </c>
    </row>
    <row r="51" spans="1:6" ht="18.75" customHeight="1">
      <c r="A51" s="21" t="s">
        <v>173</v>
      </c>
      <c r="B51" s="11">
        <v>1.4</v>
      </c>
      <c r="C51" s="11" t="s">
        <v>411</v>
      </c>
    </row>
    <row r="52" spans="1:6" ht="18.75" customHeight="1">
      <c r="A52" s="21" t="s">
        <v>176</v>
      </c>
      <c r="B52" s="11" t="s">
        <v>674</v>
      </c>
    </row>
    <row r="53" spans="1:6" ht="18.75" customHeight="1">
      <c r="A53" s="21" t="s">
        <v>173</v>
      </c>
      <c r="B53" s="11">
        <v>500</v>
      </c>
      <c r="C53" s="11" t="s">
        <v>174</v>
      </c>
    </row>
    <row r="54" spans="1:6" ht="18.75" customHeight="1">
      <c r="A54" s="21" t="s">
        <v>177</v>
      </c>
      <c r="B54" s="11" t="s">
        <v>675</v>
      </c>
    </row>
    <row r="55" spans="1:6" ht="18.75" customHeight="1">
      <c r="A55" s="21" t="s">
        <v>173</v>
      </c>
      <c r="B55" s="11">
        <v>1.6</v>
      </c>
      <c r="C55" s="11" t="s">
        <v>411</v>
      </c>
    </row>
    <row r="56" spans="1:6" ht="18.75" customHeight="1">
      <c r="A56" s="21" t="s">
        <v>178</v>
      </c>
      <c r="B56" s="11" t="s">
        <v>663</v>
      </c>
    </row>
    <row r="57" spans="1:6" ht="18.75" customHeight="1">
      <c r="A57" s="21" t="s">
        <v>179</v>
      </c>
      <c r="B57" s="11">
        <v>38</v>
      </c>
    </row>
    <row r="58" spans="1:6" ht="18.75" customHeight="1">
      <c r="A58" s="21" t="s">
        <v>180</v>
      </c>
      <c r="B58" s="11" t="b">
        <v>1</v>
      </c>
    </row>
    <row r="59" spans="1:6" ht="57.75" customHeight="1">
      <c r="A59" s="21" t="s">
        <v>181</v>
      </c>
      <c r="B59" s="137" t="str">
        <f>_xlfn.CONCAT(Fillout!B44,IF(ISBLANK(B47),"",_xlfn.CONCAT(" The nearest ",B47,IF(ISBLANK(B48),"",_xlfn.CONCAT(" at ",Fillout!B48))," is ",B49," ",C49," away.")),IF(ISBLANK(B50),"",_xlfn.CONCAT(" The nearest ",Fillout!B50," is available ",B51," ",C51," away from the subject property.")),IF(AND(ISBLANK(B53),ISBLANK(B55)),"",_xlfn.CONCAT(" The nearest school",IF(Data!C6=TRUE,_xlfn.CONCAT("s",IF(ISBLANK(B48),"",_xlfn.CONCAT(", ",B52," and ",B54,","))," are ",B53," ",C53," and ",B55," ",C55," away respectively"),_xlfn.CONCAT(IF(ISBLANK(B48),"",_xlfn.CONCAT(", ",B52,B54,","))," is ",IF(B53&lt;&gt;"",B53&amp;" "&amp;C53,B55&amp;" "&amp;C55)," away"))," from the property.")),IF(ISBLANK(B57),"",_xlfn.CONCAT(" Road transport to the ",Fillout!B56," by car takes around ",_xlfn.IFS(HOUR(B57/(24*60))&gt;1,_xlfn.CONCAT(HOUR(B57/(24*60))," hours"),HOUR(B57/(24*60))=1,_xlfn.CONCAT(HOUR(B57/(24*60))," hour"),TRUE,""),_xlfn.IFS(MOD(B57,60)=0,".",B57&gt;60,_xlfn.CONCAT(" and ",MOD(B57,60)," minutes."),B57&lt;60,_xlfn.CONCAT(MOD(B57,60)," minutes.")))))</f>
        <v>The Subject property is situated in Cartwright, is a suburb in south western of Sydney, in the state of New South Wales, Australia, located 38 kilometres south-west of the Sydney central business district. The local government area of City of Liverpool. The nearest bus stop at Hoxton Park Rd at Balmain Rd is 240 metres away. The nearest shopping centre is available 1.4 kilometres away from the subject property. The nearest schools, Cartwright Public School and Miller Technology High School, are 500 metres and 1.6 kilometres away respectively from the property. Road transport to the Sydney by car takes around 38 minutes.</v>
      </c>
      <c r="C59" s="137"/>
      <c r="D59" s="137"/>
      <c r="E59" s="137"/>
      <c r="F59" s="137"/>
    </row>
    <row r="60" spans="1:6" ht="57.75" customHeight="1">
      <c r="A60" s="21" t="s">
        <v>182</v>
      </c>
      <c r="B60" s="137" t="str">
        <f>_xlfn.CONCAT("The subject property is located in a well-established residential neighbourhood, comprising predominantly of dwellings of varying age and styles of a complementary nature."," The property is situated within close distance to the local shop, school, park, train and bus transport.")</f>
        <v>The subject property is located in a well-established residential neighbourhood, comprising predominantly of dwellings of varying age and styles of a complementary nature. The property is situated within close distance to the local shop, school, park, train and bus transport.</v>
      </c>
      <c r="C60" s="137"/>
      <c r="D60" s="137"/>
      <c r="E60" s="137"/>
      <c r="F60" s="137"/>
    </row>
    <row r="62" spans="1:6" ht="14.4">
      <c r="A62" s="20" t="s">
        <v>183</v>
      </c>
      <c r="B62" s="12"/>
    </row>
    <row r="63" spans="1:6" ht="18.75" customHeight="1">
      <c r="A63" s="21" t="s">
        <v>184</v>
      </c>
      <c r="B63" s="87" t="s">
        <v>185</v>
      </c>
    </row>
    <row r="64" spans="1:6" ht="18.75" customHeight="1">
      <c r="B64" s="12"/>
    </row>
    <row r="65" spans="1:3" ht="18.75" customHeight="1">
      <c r="A65" s="20" t="s">
        <v>186</v>
      </c>
      <c r="B65" s="12"/>
    </row>
    <row r="66" spans="1:3" ht="18.75" customHeight="1">
      <c r="A66" s="21" t="s">
        <v>187</v>
      </c>
      <c r="B66" s="12" t="s">
        <v>378</v>
      </c>
    </row>
    <row r="67" spans="1:3" ht="18.75" customHeight="1">
      <c r="A67" s="21" t="s">
        <v>188</v>
      </c>
      <c r="B67" s="11" t="s">
        <v>678</v>
      </c>
    </row>
    <row r="68" spans="1:3" ht="18.75" customHeight="1">
      <c r="A68" s="21" t="s">
        <v>189</v>
      </c>
      <c r="B68" s="11" t="s">
        <v>680</v>
      </c>
    </row>
    <row r="69" spans="1:3" ht="18.75" customHeight="1">
      <c r="A69" s="21" t="s">
        <v>190</v>
      </c>
      <c r="B69" s="13" t="s">
        <v>472</v>
      </c>
    </row>
    <row r="70" spans="1:3" ht="18.75" customHeight="1">
      <c r="A70" s="21" t="s">
        <v>191</v>
      </c>
      <c r="B70" s="11">
        <v>3</v>
      </c>
    </row>
    <row r="71" spans="1:3" ht="18.75" customHeight="1">
      <c r="A71" s="21" t="s">
        <v>192</v>
      </c>
      <c r="B71" s="11">
        <v>1</v>
      </c>
    </row>
    <row r="72" spans="1:3" ht="18.75" customHeight="1">
      <c r="A72" s="21" t="s">
        <v>193</v>
      </c>
      <c r="B72" s="11" t="s">
        <v>382</v>
      </c>
      <c r="C72" s="11">
        <v>1</v>
      </c>
    </row>
    <row r="74" spans="1:3" ht="18.75" customHeight="1">
      <c r="A74" s="20" t="s">
        <v>194</v>
      </c>
    </row>
    <row r="75" spans="1:3" ht="18.75" customHeight="1">
      <c r="A75" s="21" t="s">
        <v>195</v>
      </c>
      <c r="B75" s="11" t="s">
        <v>415</v>
      </c>
    </row>
    <row r="76" spans="1:3" ht="18.75" customHeight="1">
      <c r="A76" s="21" t="s">
        <v>197</v>
      </c>
      <c r="B76" s="11" t="s">
        <v>415</v>
      </c>
    </row>
    <row r="77" spans="1:3" ht="18.75" customHeight="1">
      <c r="A77" s="21" t="s">
        <v>198</v>
      </c>
      <c r="B77" s="88" t="s">
        <v>679</v>
      </c>
    </row>
    <row r="78" spans="1:3" ht="18.75" customHeight="1">
      <c r="A78" s="21" t="s">
        <v>199</v>
      </c>
      <c r="B78" s="88" t="s">
        <v>200</v>
      </c>
    </row>
    <row r="81" spans="1:3" ht="18.75" customHeight="1">
      <c r="A81" s="11"/>
    </row>
    <row r="82" spans="1:3" ht="18.75" customHeight="1">
      <c r="A82" s="20" t="s">
        <v>201</v>
      </c>
      <c r="B82" s="10" t="s">
        <v>202</v>
      </c>
      <c r="C82" s="10" t="s">
        <v>203</v>
      </c>
    </row>
    <row r="83" spans="1:3" ht="18.75" customHeight="1">
      <c r="A83" s="20" t="s">
        <v>204</v>
      </c>
      <c r="B83" s="103" t="s">
        <v>387</v>
      </c>
    </row>
    <row r="84" spans="1:3" ht="18.75" customHeight="1">
      <c r="A84" s="20" t="s">
        <v>205</v>
      </c>
      <c r="B84" s="104"/>
    </row>
    <row r="85" spans="1:3" ht="18.75" customHeight="1">
      <c r="A85" s="20" t="s">
        <v>206</v>
      </c>
      <c r="B85" s="105"/>
    </row>
    <row r="87" spans="1:3" ht="18.75" customHeight="1">
      <c r="A87" s="20" t="s">
        <v>207</v>
      </c>
      <c r="B87" s="10" t="s">
        <v>208</v>
      </c>
    </row>
    <row r="88" spans="1:3" ht="18.75" customHeight="1">
      <c r="A88" s="21" t="s">
        <v>86</v>
      </c>
      <c r="B88" s="103"/>
    </row>
    <row r="89" spans="1:3" ht="18.75" customHeight="1">
      <c r="A89" s="21" t="s">
        <v>87</v>
      </c>
      <c r="B89" s="104"/>
    </row>
    <row r="90" spans="1:3" ht="18.75" customHeight="1">
      <c r="A90" s="21" t="s">
        <v>88</v>
      </c>
      <c r="B90" s="104"/>
    </row>
    <row r="91" spans="1:3" ht="18.75" customHeight="1">
      <c r="A91" s="21" t="s">
        <v>89</v>
      </c>
      <c r="B91" s="104"/>
    </row>
    <row r="92" spans="1:3" ht="18.75" customHeight="1">
      <c r="A92" s="21" t="s">
        <v>90</v>
      </c>
      <c r="B92" s="104"/>
    </row>
    <row r="93" spans="1:3" ht="18.75" customHeight="1">
      <c r="A93" s="21" t="s">
        <v>91</v>
      </c>
      <c r="B93" s="104"/>
    </row>
    <row r="94" spans="1:3" ht="18.75" customHeight="1">
      <c r="A94" s="21" t="s">
        <v>92</v>
      </c>
      <c r="B94" s="104"/>
    </row>
    <row r="95" spans="1:3" ht="18.75" customHeight="1">
      <c r="A95" s="21" t="s">
        <v>93</v>
      </c>
      <c r="B95" s="104"/>
    </row>
    <row r="96" spans="1:3" ht="18.75" customHeight="1">
      <c r="A96" s="21" t="s">
        <v>94</v>
      </c>
      <c r="B96" s="104"/>
    </row>
    <row r="97" spans="1:2" ht="18.75" customHeight="1">
      <c r="A97" s="21" t="s">
        <v>95</v>
      </c>
      <c r="B97" s="104"/>
    </row>
    <row r="98" spans="1:2" ht="18.75" customHeight="1">
      <c r="A98" s="21" t="s">
        <v>97</v>
      </c>
      <c r="B98" s="104"/>
    </row>
    <row r="99" spans="1:2" ht="18.75" customHeight="1">
      <c r="A99" s="21" t="s">
        <v>96</v>
      </c>
      <c r="B99" s="104"/>
    </row>
    <row r="100" spans="1:2" ht="18.75" customHeight="1">
      <c r="A100" s="21" t="s">
        <v>98</v>
      </c>
      <c r="B100" s="104"/>
    </row>
    <row r="101" spans="1:2" ht="18.75" customHeight="1">
      <c r="A101" s="21" t="s">
        <v>99</v>
      </c>
      <c r="B101" s="104"/>
    </row>
    <row r="102" spans="1:2" ht="18.75" customHeight="1">
      <c r="A102" s="21" t="s">
        <v>100</v>
      </c>
      <c r="B102" s="104"/>
    </row>
    <row r="103" spans="1:2" ht="18.75" customHeight="1">
      <c r="A103" s="21" t="s">
        <v>209</v>
      </c>
      <c r="B103" s="104"/>
    </row>
    <row r="104" spans="1:2" ht="18.75" customHeight="1">
      <c r="A104" s="21" t="s">
        <v>102</v>
      </c>
      <c r="B104" s="104"/>
    </row>
    <row r="105" spans="1:2" ht="18.75" customHeight="1">
      <c r="A105" s="21" t="s">
        <v>103</v>
      </c>
      <c r="B105" s="104"/>
    </row>
    <row r="106" spans="1:2" ht="18.75" customHeight="1">
      <c r="A106" s="21" t="s">
        <v>104</v>
      </c>
      <c r="B106" s="104"/>
    </row>
    <row r="107" spans="1:2" ht="18.75" customHeight="1">
      <c r="A107" s="21" t="s">
        <v>105</v>
      </c>
      <c r="B107" s="104"/>
    </row>
    <row r="108" spans="1:2" ht="18.75" customHeight="1">
      <c r="A108" s="21" t="s">
        <v>106</v>
      </c>
      <c r="B108" s="104"/>
    </row>
    <row r="109" spans="1:2" ht="18.75" customHeight="1">
      <c r="A109" s="21" t="s">
        <v>107</v>
      </c>
      <c r="B109" s="104"/>
    </row>
    <row r="110" spans="1:2" ht="18.75" customHeight="1">
      <c r="A110" s="21" t="s">
        <v>108</v>
      </c>
      <c r="B110" s="105"/>
    </row>
    <row r="112" spans="1:2" ht="18.75" customHeight="1">
      <c r="A112" s="20" t="s">
        <v>210</v>
      </c>
      <c r="B112" s="10" t="s">
        <v>211</v>
      </c>
    </row>
    <row r="113" spans="1:2" ht="18.75" customHeight="1">
      <c r="A113" s="21" t="s">
        <v>86</v>
      </c>
      <c r="B113" s="103" t="s">
        <v>460</v>
      </c>
    </row>
    <row r="114" spans="1:2" ht="18.75" customHeight="1">
      <c r="A114" s="21" t="s">
        <v>87</v>
      </c>
      <c r="B114" s="104" t="s">
        <v>460</v>
      </c>
    </row>
    <row r="115" spans="1:2" ht="18.75" customHeight="1">
      <c r="A115" s="21" t="s">
        <v>88</v>
      </c>
      <c r="B115" s="104" t="s">
        <v>460</v>
      </c>
    </row>
    <row r="116" spans="1:2" ht="18.75" customHeight="1">
      <c r="A116" s="21" t="s">
        <v>89</v>
      </c>
      <c r="B116" s="104"/>
    </row>
    <row r="117" spans="1:2" ht="18.75" customHeight="1">
      <c r="A117" s="21" t="s">
        <v>90</v>
      </c>
      <c r="B117" s="104"/>
    </row>
    <row r="118" spans="1:2" ht="18.75" customHeight="1">
      <c r="A118" s="21" t="s">
        <v>91</v>
      </c>
      <c r="B118" s="104"/>
    </row>
    <row r="119" spans="1:2" ht="18.75" customHeight="1">
      <c r="A119" s="21" t="s">
        <v>92</v>
      </c>
      <c r="B119" s="104" t="s">
        <v>460</v>
      </c>
    </row>
    <row r="120" spans="1:2" ht="18.75" customHeight="1">
      <c r="A120" s="21" t="s">
        <v>93</v>
      </c>
      <c r="B120" s="104"/>
    </row>
    <row r="121" spans="1:2" ht="18.75" customHeight="1">
      <c r="A121" s="21" t="s">
        <v>94</v>
      </c>
      <c r="B121" s="104"/>
    </row>
    <row r="122" spans="1:2" ht="18.75" customHeight="1">
      <c r="A122" s="21" t="s">
        <v>95</v>
      </c>
      <c r="B122" s="104" t="s">
        <v>460</v>
      </c>
    </row>
    <row r="123" spans="1:2" ht="18.75" customHeight="1">
      <c r="A123" s="21" t="s">
        <v>96</v>
      </c>
      <c r="B123" s="104" t="s">
        <v>460</v>
      </c>
    </row>
    <row r="124" spans="1:2" ht="18.75" customHeight="1">
      <c r="A124" s="21" t="s">
        <v>97</v>
      </c>
      <c r="B124" s="104"/>
    </row>
    <row r="125" spans="1:2" ht="18.75" customHeight="1">
      <c r="A125" s="21" t="s">
        <v>98</v>
      </c>
      <c r="B125" s="104" t="s">
        <v>460</v>
      </c>
    </row>
    <row r="126" spans="1:2" ht="18.75" customHeight="1">
      <c r="A126" s="21" t="s">
        <v>99</v>
      </c>
      <c r="B126" s="104"/>
    </row>
    <row r="127" spans="1:2" ht="18.75" customHeight="1">
      <c r="A127" s="21" t="s">
        <v>100</v>
      </c>
      <c r="B127" s="104"/>
    </row>
    <row r="128" spans="1:2" ht="18.75" customHeight="1">
      <c r="A128" s="21" t="s">
        <v>101</v>
      </c>
      <c r="B128" s="104"/>
    </row>
    <row r="129" spans="1:7" ht="18.75" customHeight="1">
      <c r="A129" s="21" t="s">
        <v>102</v>
      </c>
      <c r="B129" s="104"/>
    </row>
    <row r="130" spans="1:7" ht="18.75" customHeight="1">
      <c r="A130" s="21" t="s">
        <v>103</v>
      </c>
      <c r="B130" s="104"/>
    </row>
    <row r="131" spans="1:7" ht="18.75" customHeight="1">
      <c r="A131" s="21" t="s">
        <v>104</v>
      </c>
      <c r="B131" s="104"/>
    </row>
    <row r="132" spans="1:7" ht="18.75" customHeight="1">
      <c r="A132" s="21" t="s">
        <v>105</v>
      </c>
      <c r="B132" s="104"/>
    </row>
    <row r="133" spans="1:7" ht="18.75" customHeight="1">
      <c r="A133" s="21" t="s">
        <v>106</v>
      </c>
      <c r="B133" s="104"/>
    </row>
    <row r="134" spans="1:7" ht="18.75" customHeight="1">
      <c r="A134" s="21" t="s">
        <v>107</v>
      </c>
      <c r="B134" s="104" t="s">
        <v>460</v>
      </c>
    </row>
    <row r="135" spans="1:7" ht="18.75" customHeight="1">
      <c r="A135" s="21" t="s">
        <v>108</v>
      </c>
      <c r="B135" s="105"/>
    </row>
    <row r="137" spans="1:7" ht="75" customHeight="1">
      <c r="A137" s="21" t="s">
        <v>212</v>
      </c>
      <c r="B137" s="137" t="str">
        <f ca="1">_xlfn.CONCAT("The subject property is set on a ",Fillout!B33," shaped allotment, on a ",Fillout!B34," slope from rear to front, and has satisfactory site drainage in dry conditions. The dimensions are approximately ",TEXT(Fillout!B35,"0.0")," metres of frontage and ",,TEXT(Fillout!B36,"0.0")," metres of depth. The site area is approximately ",Fillout!B37," Square Metres (SQM), subject to survey."," It is located towards the ",Fillout!B45," of ",Fillout!B7," with ",Fillout!B46," being the nearest connected street."," It’s a Circa ",Fillout!B27," built ",Fillout!B67," ",B9," with ",Fillout!B69," roofing. "," The property consists of ",LOWER(B140),". The subject property has a land area of ",Fillout!B37," sqm and an internal area of ",Fillout!B41," sqm approximately.")</f>
        <v>The subject property is set on a irregular shaped allotment, on a moderate slope from rear to front, and has satisfactory site drainage in dry conditions. The dimensions are approximately 15.1 metres of frontage and 29.3 metres of depth. The site area is approximately 562 Square Metres (SQM), subject to survey. It is located towards the eastern end of Willan Drive with Nebo Pl being the nearest connected street. It’s a Circa 1960 built Vinyl Cladding house with Concrete tile roofing.  The property consists of 3 bedrooms, 1 bathroom, single garage, with kitchen, dining, lounge and laundry. The subject property has a land area of 562 sqm and an internal area of 110 sqm approximately.</v>
      </c>
      <c r="C137" s="137"/>
      <c r="D137" s="137"/>
      <c r="E137" s="137"/>
      <c r="F137" s="137"/>
      <c r="G137" s="137"/>
    </row>
    <row r="138" spans="1:7" ht="75" customHeight="1">
      <c r="A138" s="21" t="s">
        <v>213</v>
      </c>
      <c r="B138" s="137" t="str">
        <f ca="1">_xlfn.CONCAT("A",IF(Fillout!B33=Data!Q7,"n "," "),Fillout!B33," shaped land parcel positioned at the road height position."," The pedestrian access provided along ",Fillout!B7," is good and the site appears to have satisfactory surface drainage.")</f>
        <v>An irregular shaped land parcel positioned at the road height position. The pedestrian access provided along Willan Drive is good and the site appears to have satisfactory surface drainage.</v>
      </c>
      <c r="C138" s="137"/>
      <c r="D138" s="137"/>
      <c r="E138" s="137"/>
      <c r="F138" s="137"/>
      <c r="G138" s="137"/>
    </row>
    <row r="139" spans="1:7" ht="18.600000000000001" customHeight="1">
      <c r="A139" s="21" t="s">
        <v>211</v>
      </c>
      <c r="B139" s="88" t="str">
        <f>IFERROR(SUBSTITUTE(_xlfn.TEXTJOIN(", ",TRUE,_xlfn.UNIQUE(B113:B135)),","," and",LEN(_xlfn.TEXTJOIN(", ",TRUE,_xlfn.UNIQUE(B113:B135)))-LEN(SUBSTITUTE(_xlfn.TEXTJOIN(", ",TRUE,_xlfn.UNIQUE(B113:B135)),",",""))),_xlfn.TEXTJOIN(", ",TRUE,_xlfn.UNIQUE(B113:B135)))</f>
        <v>Tile flooring</v>
      </c>
    </row>
    <row r="140" spans="1:7" ht="18.75" customHeight="1">
      <c r="A140" s="21" t="s">
        <v>214</v>
      </c>
      <c r="B140" s="88" t="str">
        <f ca="1">_xlfn.CONCAT(_xlfn.IFS(B70=1,"1 Bedroom, ",B70&gt;1,TEXT(B70,"#")&amp;" Bedrooms, ",TRUE,""),_xlfn.IFS(B71=1,"1 Bathroom, ",B71&gt;1,TEXT(B71,"#")&amp;" Bathrooms, ",TRUE,""),IF(AND(B72&lt;&gt;"",B72&lt;&gt;"None,"),B72 &amp;" ",""),IF(AND(OR(B70&gt;0,B71&gt;0,B72&lt;&gt;""),_xlfn.TEXTJOIN(", ",TRUE,Data!DY5:FO5)&lt;&gt;""),"with ",""), IFERROR(SUBSTITUTE(_xlfn.TEXTJOIN(", ",TRUE,Data!DY5:FO5),","," and",LEN(_xlfn.TEXTJOIN(", ",TRUE,Data!DY5:FO5))-LEN(SUBSTITUTE(_xlfn.TEXTJOIN(", ",TRUE,Data!DY5:FO5),",",""))),_xlfn.TEXTJOIN(", ",TRUE,Data!DY5:FO5)))</f>
        <v>3 Bedrooms, 1 Bathroom, Single garage, with Kitchen, Dining, Lounge and Laundry</v>
      </c>
    </row>
    <row r="141" spans="1:7" ht="18.75" customHeight="1">
      <c r="B141" s="22"/>
    </row>
    <row r="142" spans="1:7" ht="18.75" customHeight="1">
      <c r="A142" s="20" t="s">
        <v>215</v>
      </c>
      <c r="B142" s="22"/>
    </row>
    <row r="143" spans="1:7" ht="18.75" customHeight="1">
      <c r="A143" s="21" t="s">
        <v>216</v>
      </c>
      <c r="B143" s="22" t="s">
        <v>676</v>
      </c>
    </row>
    <row r="144" spans="1:7" ht="93.75" customHeight="1">
      <c r="A144" s="21" t="s">
        <v>217</v>
      </c>
      <c r="B144" s="139" t="str">
        <f ca="1">_xlfn.CONCAT("The property consists of ",LOWER(B140),". The subject property has a land area of ",B37, " sqm and an internal area of ",B41," sqm approximately."," The property features items such as ",LOWER(Data!GA5),". The building condition and the location are both good if holding onto the property over the long term."," This has been considered in the assessment of market value of the subject property.")</f>
        <v>The property consists of 3 bedrooms, 1 bathroom, single garage, with kitchen, dining, lounge and laundry. The subject property has a land area of 562 sqm and an internal area of 110 sqm approximately. The property features items such as hot water system. The building condition and the location are both good if holding onto the property over the long term. This has been considered in the assessment of market value of the subject property.</v>
      </c>
      <c r="C144" s="139"/>
      <c r="D144" s="139"/>
      <c r="E144" s="139"/>
      <c r="F144" s="139"/>
      <c r="G144" s="139"/>
    </row>
    <row r="146" spans="1:3" ht="18.75" customHeight="1">
      <c r="A146" s="20" t="s">
        <v>218</v>
      </c>
    </row>
    <row r="147" spans="1:3" ht="18.75" customHeight="1">
      <c r="A147" s="21" t="s">
        <v>219</v>
      </c>
      <c r="B147" s="11" t="s">
        <v>461</v>
      </c>
      <c r="C147" s="11" t="str">
        <f>_xlfn.CONCAT("In comparison to subject:",IF(B147&lt;&gt;"",_xlfn.CONCAT(" Similar ",B147,"."),""),IF(B148&lt;&gt;"",_xlfn.CONCAT(" Inferior ",B148,"."),""),IF(B149&lt;&gt;"",_xlfn.CONCAT(" Superior ",B149,"."),""),IF(B150&lt;&gt;"",_xlfn.CONCAT(" Overall ",B150,"."),""))</f>
        <v>In comparison to subject: Similar Land size. Inferior Location. Superior Accommodation. Overall Inferior.</v>
      </c>
    </row>
    <row r="148" spans="1:3" ht="18.75" customHeight="1">
      <c r="A148" s="21" t="s">
        <v>220</v>
      </c>
      <c r="B148" s="11" t="s">
        <v>483</v>
      </c>
    </row>
    <row r="149" spans="1:3" ht="18.75" customHeight="1">
      <c r="A149" s="21" t="s">
        <v>221</v>
      </c>
      <c r="B149" s="11" t="s">
        <v>214</v>
      </c>
    </row>
    <row r="150" spans="1:3" ht="18.75" customHeight="1">
      <c r="A150" s="21" t="s">
        <v>222</v>
      </c>
      <c r="B150" s="11" t="s">
        <v>367</v>
      </c>
    </row>
    <row r="152" spans="1:3" ht="18.75" customHeight="1">
      <c r="A152" s="21" t="s">
        <v>223</v>
      </c>
      <c r="B152" s="11" t="s">
        <v>417</v>
      </c>
      <c r="C152" s="11" t="str">
        <f>_xlfn.CONCAT("In comparison to subject:",IF(B152&lt;&gt;"",_xlfn.CONCAT(" Similar ",B152,"."),""),IF(B153&lt;&gt;"",_xlfn.CONCAT(" Inferior ",B153,"."),""),IF(B154&lt;&gt;"",_xlfn.CONCAT(" Superior ",B154,"."),""),IF(B155&lt;&gt;"",_xlfn.CONCAT(" Overall ",B155,"."),""))</f>
        <v>In comparison to subject: Similar Features. Inferior Location. Superior Aspect. Overall Inferior.</v>
      </c>
    </row>
    <row r="153" spans="1:3" ht="18.75" customHeight="1">
      <c r="A153" s="21" t="s">
        <v>224</v>
      </c>
      <c r="B153" s="11" t="s">
        <v>483</v>
      </c>
    </row>
    <row r="154" spans="1:3" ht="18.75" customHeight="1">
      <c r="A154" s="21" t="s">
        <v>225</v>
      </c>
      <c r="B154" s="11" t="s">
        <v>391</v>
      </c>
    </row>
    <row r="155" spans="1:3" ht="18.75" customHeight="1">
      <c r="A155" s="21" t="s">
        <v>226</v>
      </c>
      <c r="B155" s="11" t="s">
        <v>367</v>
      </c>
    </row>
    <row r="157" spans="1:3" ht="18.75" customHeight="1">
      <c r="A157" s="21" t="s">
        <v>227</v>
      </c>
      <c r="B157" s="11" t="s">
        <v>461</v>
      </c>
      <c r="C157" s="11" t="str">
        <f>_xlfn.CONCAT("In comparison to subject:",IF(B157&lt;&gt;"",_xlfn.CONCAT(" Similar ",B157,"."),""),IF(B158&lt;&gt;"",_xlfn.CONCAT(" Inferior ",B158,"."),""),IF(B159&lt;&gt;"",_xlfn.CONCAT(" Superior ",B159,"."),""),IF(B160&lt;&gt;"",_xlfn.CONCAT(" Overall ",B160,"."),""))</f>
        <v>In comparison to subject: Similar Land size. Inferior Aspect. Superior Features. Overall Similar.</v>
      </c>
    </row>
    <row r="158" spans="1:3" ht="18.75" customHeight="1">
      <c r="A158" s="21" t="s">
        <v>228</v>
      </c>
      <c r="B158" s="11" t="s">
        <v>391</v>
      </c>
    </row>
    <row r="159" spans="1:3" ht="18.75" customHeight="1">
      <c r="A159" s="21" t="s">
        <v>229</v>
      </c>
      <c r="B159" s="11" t="s">
        <v>417</v>
      </c>
    </row>
    <row r="160" spans="1:3" ht="18.75" customHeight="1">
      <c r="A160" s="21" t="s">
        <v>230</v>
      </c>
      <c r="B160" s="11" t="s">
        <v>392</v>
      </c>
    </row>
    <row r="162" spans="1:7" ht="18.75" customHeight="1">
      <c r="A162" s="21" t="s">
        <v>231</v>
      </c>
      <c r="B162" s="11" t="s">
        <v>483</v>
      </c>
      <c r="C162" s="11" t="str">
        <f>_xlfn.CONCAT("In comparison to subject:",IF(B162&lt;&gt;"",_xlfn.CONCAT(" Similar ",B162,"."),""),IF(B163&lt;&gt;"",_xlfn.CONCAT(" Inferior ",B163,"."),""),IF(B164&lt;&gt;"",_xlfn.CONCAT(" Superior ",B164,"."),""),IF(B165&lt;&gt;"",_xlfn.CONCAT(" Overall ",B165,"."),""))</f>
        <v>In comparison to subject: Similar Location. Inferior Aspect. Superior Improvement. Overall Superior.</v>
      </c>
    </row>
    <row r="163" spans="1:7" ht="18.75" customHeight="1">
      <c r="A163" s="21" t="s">
        <v>232</v>
      </c>
      <c r="B163" s="11" t="s">
        <v>391</v>
      </c>
    </row>
    <row r="164" spans="1:7" ht="18.75" customHeight="1">
      <c r="A164" s="21" t="s">
        <v>233</v>
      </c>
      <c r="B164" s="11" t="s">
        <v>437</v>
      </c>
    </row>
    <row r="165" spans="1:7" ht="18.75" customHeight="1">
      <c r="A165" s="21" t="s">
        <v>234</v>
      </c>
      <c r="B165" s="11" t="s">
        <v>418</v>
      </c>
    </row>
    <row r="167" spans="1:7" ht="18.75" customHeight="1">
      <c r="A167" s="21" t="s">
        <v>235</v>
      </c>
      <c r="B167" s="11" t="s">
        <v>483</v>
      </c>
      <c r="C167" s="11" t="str">
        <f>_xlfn.CONCAT("In comparison to subject:",IF(B167&lt;&gt;"",_xlfn.CONCAT(" Similar ",B167,"."),""),IF(B168&lt;&gt;"",_xlfn.CONCAT(" Inferior ",B168,"."),""),IF(B169&lt;&gt;"",_xlfn.CONCAT(" Superior ",B169,"."),""),IF(B170&lt;&gt;"",_xlfn.CONCAT(" Overall ",B170,"."),""))</f>
        <v>In comparison to subject: Similar Location. Inferior Aspect. Superior Improvement. Overall Superior.</v>
      </c>
    </row>
    <row r="168" spans="1:7" ht="18.75" customHeight="1">
      <c r="A168" s="21" t="s">
        <v>236</v>
      </c>
      <c r="B168" s="11" t="s">
        <v>391</v>
      </c>
    </row>
    <row r="169" spans="1:7" ht="18.75" customHeight="1">
      <c r="A169" s="21" t="s">
        <v>237</v>
      </c>
      <c r="B169" s="11" t="s">
        <v>437</v>
      </c>
    </row>
    <row r="170" spans="1:7" ht="18.75" customHeight="1">
      <c r="A170" s="21" t="s">
        <v>238</v>
      </c>
      <c r="B170" s="11" t="s">
        <v>418</v>
      </c>
    </row>
    <row r="172" spans="1:7" ht="18.75" customHeight="1">
      <c r="A172" s="20" t="s">
        <v>239</v>
      </c>
    </row>
    <row r="173" spans="1:7" ht="57" customHeight="1">
      <c r="A173" s="21" t="s">
        <v>240</v>
      </c>
      <c r="B173" s="11" t="s">
        <v>677</v>
      </c>
      <c r="C173" s="138" t="str" cm="1">
        <f t="array" ref="C173">TRIM(_xlfn.CONCAT("Sales evidence reflects ",B173," has a similar ",B147," and has ",IF(B174&lt;&gt;"",_xlfn.CONCAT(B174," bedrooms, "),""),IF(B175&lt;&gt;"",_xlfn.CONCAT(B175," bathrooms "),""),IF(B176&lt;&gt;"",_xlfn.CONCAT(IF(OR(B174&lt;&gt;"",B175&lt;&gt;""),"and ",""),LOWER(B176)),""),IF(OR(ISBLANK(B174:B176)),""," with "),LOWER(B177)," walls and a ",LOWER(B178)," roof. ",C147," On balance, the considered indicative market value of the subject property is ",TEXT(B179,"$#,##0"),"."))</f>
        <v>Sales evidence reflects 9 Avondale Place Cartwright has a similar Land size and has 3 bedrooms, 1 bathrooms and single garage, with vinyl cladding walls and a colorbond roof. In comparison to subject: Similar Land size. Inferior Location. Superior Accommodation. Overall Inferior. On balance, the considered indicative market value of the subject property is $800,000.</v>
      </c>
      <c r="D173" s="138"/>
      <c r="E173" s="138"/>
      <c r="F173" s="138"/>
      <c r="G173" s="138"/>
    </row>
    <row r="174" spans="1:7" ht="18.75" customHeight="1">
      <c r="A174" s="21" t="s">
        <v>241</v>
      </c>
      <c r="B174" s="11">
        <v>3</v>
      </c>
    </row>
    <row r="175" spans="1:7" ht="18.75" customHeight="1">
      <c r="A175" s="21" t="s">
        <v>242</v>
      </c>
      <c r="B175" s="11">
        <v>1</v>
      </c>
    </row>
    <row r="176" spans="1:7" ht="18.75" customHeight="1">
      <c r="A176" s="21" t="s">
        <v>243</v>
      </c>
      <c r="B176" s="11" t="s">
        <v>382</v>
      </c>
    </row>
    <row r="177" spans="1:5" ht="18.75" customHeight="1">
      <c r="A177" s="21" t="s">
        <v>244</v>
      </c>
      <c r="B177" s="11" t="s">
        <v>678</v>
      </c>
    </row>
    <row r="178" spans="1:5" ht="18.75" customHeight="1">
      <c r="A178" s="21" t="s">
        <v>245</v>
      </c>
      <c r="B178" s="11" t="s">
        <v>388</v>
      </c>
    </row>
    <row r="179" spans="1:5" ht="18.75" customHeight="1">
      <c r="A179" s="21" t="s">
        <v>246</v>
      </c>
      <c r="B179" s="11">
        <v>800000</v>
      </c>
    </row>
    <row r="181" spans="1:5" ht="18.75" customHeight="1">
      <c r="A181" s="20" t="s">
        <v>247</v>
      </c>
    </row>
    <row r="182" spans="1:5" ht="18.75" customHeight="1">
      <c r="A182" s="21" t="s">
        <v>248</v>
      </c>
      <c r="B182" s="89">
        <f>IFERROR(B184-B183,"")</f>
        <v>600000</v>
      </c>
    </row>
    <row r="183" spans="1:5" ht="18.75" customHeight="1">
      <c r="A183" s="21" t="s">
        <v>249</v>
      </c>
      <c r="B183" s="67">
        <v>200000</v>
      </c>
    </row>
    <row r="184" spans="1:5" ht="18.75" customHeight="1">
      <c r="A184" s="21" t="s">
        <v>250</v>
      </c>
      <c r="B184" s="67">
        <f>MROUND(B179,5000)</f>
        <v>800000</v>
      </c>
      <c r="C184" s="11" t="str">
        <f>TEXT(Fillout!B184,"$#,##0.00")</f>
        <v>$800,000.00</v>
      </c>
      <c r="D184" s="11" t="str">
        <f>IF(LEN(B184)&gt;6,IF(LEN(RIGHT(B184,9))&gt;8,VLOOKUP(LEFT(RIGHT(B184,9),1),Data!$K$5:$O$14,4,FALSE) &amp; IF(LEFT(RIGHT(B184,8),2)&lt;&gt;"00","and ",""),"") &amp;IF(LEN(RIGHT(B184,8))&gt;7,IF(LEFT(RIGHT(B184,8),1)="1",VLOOKUP(LEFT(RIGHT(B184,7),1),Data!$K$5:$O$14,5,FALSE),VLOOKUP(LEFT(RIGHT(B184,8),1),Data!$K$5:$O$14,3,FALSE) &amp; VLOOKUP(LEFT(RIGHT(B184,7),1),Data!$K$5:$O$14,2,FALSE)),VLOOKUP(LEFT(RIGHT(B184,7),1),Data!$K$5:$O$14,2,FALSE)) &amp; "million ","")&amp; IF(AND(LEN(B184)&gt;3,LEFT(RIGHT(B184,6),3)&lt;&gt;"000"),IF(LEN(RIGHT(B184,6))&gt;5,VLOOKUP(LEFT(RIGHT(B184,6),1),Data!$K$5:$O$14,4,FALSE) &amp; IF(AND(LEFT(RIGHT(B184,5),2)&lt;&gt;"00",LEFT(RIGHT(B184,6),1)&lt;&gt;"0"),"and ",""),"") &amp; IF(LEN(RIGHT(B184,5))&gt;4,IF(LEFT(RIGHT(B184,5),1)="1",VLOOKUP(LEFT(RIGHT(B184,4),1),Data!$K$5:$O$14,5,FALSE),VLOOKUP(LEFT(RIGHT(B184,5),1),Data!$K$5:$O$14,3,FALSE) &amp; VLOOKUP(LEFT(RIGHT(B184,4),1),Data!$K$5:$O$14,2,FALSE)),VLOOKUP(LEFT(RIGHT(B184,4),1),Data!$K$5:$O$14,2,FALSE)) &amp; "thousand dollars","")&amp; IF(LEN(B184)&gt;0,IF(LEN(RIGHT(B184,3))&gt;2,VLOOKUP(LEFT(RIGHT(B184,3),1),Data!$K$5:$O$14,4,FALSE) &amp; IF(AND(LEFT(RIGHT(B184,2),2)&lt;&gt;"00",LEFT(RIGHT(B184,3),1)&lt;&gt;"0"),"and ",""),"") &amp; IF(LEN(RIGHT(B184,2))&gt;1,IF(LEFT(RIGHT(B184,2),1)="1",VLOOKUP(LEFT(RIGHT(B184,1),1),Data!$K$5:$O$14,5,FALSE),VLOOKUP(LEFT(RIGHT(B184,2),1),Data!$K$5:$O$14,3,FALSE) &amp; VLOOKUP(LEFT(RIGHT(B184,1),1),Data!$K$5:$O$14,2,FALSE)),VLOOKUP(LEFT(RIGHT(B184,1),1),Data!$K$5:$O$14,2,FALSE)),"")</f>
        <v>eight hundred thousand dollars</v>
      </c>
      <c r="E184" s="11" t="str">
        <f>_xlfn.CONCAT(TEXT(Fillout!B184,"$#,##0.00")," (",PROPER(D184),")")</f>
        <v>$800,000.00 (Eight Hundred Thousand Dollars)</v>
      </c>
    </row>
  </sheetData>
  <mergeCells count="7">
    <mergeCell ref="B10:F10"/>
    <mergeCell ref="C173:G173"/>
    <mergeCell ref="B59:F59"/>
    <mergeCell ref="B60:F60"/>
    <mergeCell ref="B137:G137"/>
    <mergeCell ref="B138:G138"/>
    <mergeCell ref="B144:G144"/>
  </mergeCells>
  <phoneticPr fontId="10" type="noConversion"/>
  <conditionalFormatting sqref="B12">
    <cfRule type="cellIs" dxfId="8" priority="4" operator="greaterThan">
      <formula>1</formula>
    </cfRule>
  </conditionalFormatting>
  <conditionalFormatting sqref="B13">
    <cfRule type="cellIs" dxfId="7" priority="3" operator="greaterThan">
      <formula>0</formula>
    </cfRule>
  </conditionalFormatting>
  <conditionalFormatting sqref="B147:B149">
    <cfRule type="duplicateValues" dxfId="6" priority="12"/>
  </conditionalFormatting>
  <conditionalFormatting sqref="B152:B154">
    <cfRule type="duplicateValues" dxfId="5" priority="11"/>
  </conditionalFormatting>
  <conditionalFormatting sqref="B157:B159">
    <cfRule type="duplicateValues" dxfId="4" priority="10"/>
  </conditionalFormatting>
  <conditionalFormatting sqref="B162:B164">
    <cfRule type="duplicateValues" dxfId="3" priority="9"/>
  </conditionalFormatting>
  <conditionalFormatting sqref="B167:B169">
    <cfRule type="duplicateValues" dxfId="2" priority="8"/>
  </conditionalFormatting>
  <dataValidations count="2">
    <dataValidation allowBlank="1" showInputMessage="1" sqref="B48 B38" xr:uid="{B8160866-8FDF-4175-AB8E-12D3B483E952}"/>
    <dataValidation type="whole" operator="greaterThanOrEqual" allowBlank="1" showInputMessage="1" showErrorMessage="1" sqref="B39" xr:uid="{7EA8274D-132A-472F-90C1-D8C9D6A3A492}">
      <formula1>0</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19" r:id="rId4" name="Check Box 23">
              <controlPr defaultSize="0" autoFill="0" autoLine="0" autoPict="0">
                <anchor moveWithCells="1">
                  <from>
                    <xdr:col>2</xdr:col>
                    <xdr:colOff>30480</xdr:colOff>
                    <xdr:row>96</xdr:row>
                    <xdr:rowOff>30480</xdr:rowOff>
                  </from>
                  <to>
                    <xdr:col>3</xdr:col>
                    <xdr:colOff>38100</xdr:colOff>
                    <xdr:row>97</xdr:row>
                    <xdr:rowOff>0</xdr:rowOff>
                  </to>
                </anchor>
              </controlPr>
            </control>
          </mc:Choice>
        </mc:AlternateContent>
        <mc:AlternateContent xmlns:mc="http://schemas.openxmlformats.org/markup-compatibility/2006">
          <mc:Choice Requires="x14">
            <control shapeId="4120" r:id="rId5" name="Check Box 24">
              <controlPr defaultSize="0" autoFill="0" autoLine="0" autoPict="0">
                <anchor moveWithCells="1">
                  <from>
                    <xdr:col>3</xdr:col>
                    <xdr:colOff>30480</xdr:colOff>
                    <xdr:row>96</xdr:row>
                    <xdr:rowOff>30480</xdr:rowOff>
                  </from>
                  <to>
                    <xdr:col>4</xdr:col>
                    <xdr:colOff>0</xdr:colOff>
                    <xdr:row>97</xdr:row>
                    <xdr:rowOff>0</xdr:rowOff>
                  </to>
                </anchor>
              </controlPr>
            </control>
          </mc:Choice>
        </mc:AlternateContent>
        <mc:AlternateContent xmlns:mc="http://schemas.openxmlformats.org/markup-compatibility/2006">
          <mc:Choice Requires="x14">
            <control shapeId="4121" r:id="rId6" name="Check Box 25">
              <controlPr defaultSize="0" autoFill="0" autoLine="0" autoPict="0">
                <anchor moveWithCells="1">
                  <from>
                    <xdr:col>4</xdr:col>
                    <xdr:colOff>30480</xdr:colOff>
                    <xdr:row>96</xdr:row>
                    <xdr:rowOff>30480</xdr:rowOff>
                  </from>
                  <to>
                    <xdr:col>5</xdr:col>
                    <xdr:colOff>0</xdr:colOff>
                    <xdr:row>97</xdr:row>
                    <xdr:rowOff>0</xdr:rowOff>
                  </to>
                </anchor>
              </controlPr>
            </control>
          </mc:Choice>
        </mc:AlternateContent>
        <mc:AlternateContent xmlns:mc="http://schemas.openxmlformats.org/markup-compatibility/2006">
          <mc:Choice Requires="x14">
            <control shapeId="4122" r:id="rId7" name="Check Box 26">
              <controlPr defaultSize="0" autoFill="0" autoLine="0" autoPict="0">
                <anchor moveWithCells="1">
                  <from>
                    <xdr:col>5</xdr:col>
                    <xdr:colOff>30480</xdr:colOff>
                    <xdr:row>96</xdr:row>
                    <xdr:rowOff>30480</xdr:rowOff>
                  </from>
                  <to>
                    <xdr:col>6</xdr:col>
                    <xdr:colOff>0</xdr:colOff>
                    <xdr:row>97</xdr:row>
                    <xdr:rowOff>0</xdr:rowOff>
                  </to>
                </anchor>
              </controlPr>
            </control>
          </mc:Choice>
        </mc:AlternateContent>
        <mc:AlternateContent xmlns:mc="http://schemas.openxmlformats.org/markup-compatibility/2006">
          <mc:Choice Requires="x14">
            <control shapeId="4123" r:id="rId8" name="Check Box 27">
              <controlPr defaultSize="0" autoFill="0" autoLine="0" autoPict="0">
                <anchor moveWithCells="1">
                  <from>
                    <xdr:col>6</xdr:col>
                    <xdr:colOff>30480</xdr:colOff>
                    <xdr:row>96</xdr:row>
                    <xdr:rowOff>30480</xdr:rowOff>
                  </from>
                  <to>
                    <xdr:col>7</xdr:col>
                    <xdr:colOff>0</xdr:colOff>
                    <xdr:row>97</xdr:row>
                    <xdr:rowOff>0</xdr:rowOff>
                  </to>
                </anchor>
              </controlPr>
            </control>
          </mc:Choice>
        </mc:AlternateContent>
        <mc:AlternateContent xmlns:mc="http://schemas.openxmlformats.org/markup-compatibility/2006">
          <mc:Choice Requires="x14">
            <control shapeId="4124" r:id="rId9" name="Check Box 28">
              <controlPr defaultSize="0" autoFill="0" autoLine="0" autoPict="0">
                <anchor moveWithCells="1">
                  <from>
                    <xdr:col>7</xdr:col>
                    <xdr:colOff>30480</xdr:colOff>
                    <xdr:row>96</xdr:row>
                    <xdr:rowOff>30480</xdr:rowOff>
                  </from>
                  <to>
                    <xdr:col>8</xdr:col>
                    <xdr:colOff>0</xdr:colOff>
                    <xdr:row>97</xdr:row>
                    <xdr:rowOff>0</xdr:rowOff>
                  </to>
                </anchor>
              </controlPr>
            </control>
          </mc:Choice>
        </mc:AlternateContent>
        <mc:AlternateContent xmlns:mc="http://schemas.openxmlformats.org/markup-compatibility/2006">
          <mc:Choice Requires="x14">
            <control shapeId="4125" r:id="rId10" name="Check Box 29">
              <controlPr defaultSize="0" autoFill="0" autoLine="0" autoPict="0">
                <anchor moveWithCells="1">
                  <from>
                    <xdr:col>2</xdr:col>
                    <xdr:colOff>30480</xdr:colOff>
                    <xdr:row>93</xdr:row>
                    <xdr:rowOff>30480</xdr:rowOff>
                  </from>
                  <to>
                    <xdr:col>3</xdr:col>
                    <xdr:colOff>38100</xdr:colOff>
                    <xdr:row>94</xdr:row>
                    <xdr:rowOff>0</xdr:rowOff>
                  </to>
                </anchor>
              </controlPr>
            </control>
          </mc:Choice>
        </mc:AlternateContent>
        <mc:AlternateContent xmlns:mc="http://schemas.openxmlformats.org/markup-compatibility/2006">
          <mc:Choice Requires="x14">
            <control shapeId="4126" r:id="rId11" name="Check Box 30">
              <controlPr defaultSize="0" autoFill="0" autoLine="0" autoPict="0">
                <anchor moveWithCells="1">
                  <from>
                    <xdr:col>3</xdr:col>
                    <xdr:colOff>30480</xdr:colOff>
                    <xdr:row>93</xdr:row>
                    <xdr:rowOff>30480</xdr:rowOff>
                  </from>
                  <to>
                    <xdr:col>4</xdr:col>
                    <xdr:colOff>0</xdr:colOff>
                    <xdr:row>94</xdr:row>
                    <xdr:rowOff>0</xdr:rowOff>
                  </to>
                </anchor>
              </controlPr>
            </control>
          </mc:Choice>
        </mc:AlternateContent>
        <mc:AlternateContent xmlns:mc="http://schemas.openxmlformats.org/markup-compatibility/2006">
          <mc:Choice Requires="x14">
            <control shapeId="4127" r:id="rId12" name="Check Box 31">
              <controlPr defaultSize="0" autoFill="0" autoLine="0" autoPict="0">
                <anchor moveWithCells="1">
                  <from>
                    <xdr:col>4</xdr:col>
                    <xdr:colOff>30480</xdr:colOff>
                    <xdr:row>93</xdr:row>
                    <xdr:rowOff>30480</xdr:rowOff>
                  </from>
                  <to>
                    <xdr:col>5</xdr:col>
                    <xdr:colOff>0</xdr:colOff>
                    <xdr:row>94</xdr:row>
                    <xdr:rowOff>0</xdr:rowOff>
                  </to>
                </anchor>
              </controlPr>
            </control>
          </mc:Choice>
        </mc:AlternateContent>
        <mc:AlternateContent xmlns:mc="http://schemas.openxmlformats.org/markup-compatibility/2006">
          <mc:Choice Requires="x14">
            <control shapeId="4128" r:id="rId13" name="Check Box 32">
              <controlPr defaultSize="0" autoFill="0" autoLine="0" autoPict="0">
                <anchor moveWithCells="1">
                  <from>
                    <xdr:col>5</xdr:col>
                    <xdr:colOff>30480</xdr:colOff>
                    <xdr:row>93</xdr:row>
                    <xdr:rowOff>30480</xdr:rowOff>
                  </from>
                  <to>
                    <xdr:col>6</xdr:col>
                    <xdr:colOff>0</xdr:colOff>
                    <xdr:row>94</xdr:row>
                    <xdr:rowOff>0</xdr:rowOff>
                  </to>
                </anchor>
              </controlPr>
            </control>
          </mc:Choice>
        </mc:AlternateContent>
        <mc:AlternateContent xmlns:mc="http://schemas.openxmlformats.org/markup-compatibility/2006">
          <mc:Choice Requires="x14">
            <control shapeId="4129" r:id="rId14" name="Check Box 33">
              <controlPr defaultSize="0" autoFill="0" autoLine="0" autoPict="0">
                <anchor moveWithCells="1">
                  <from>
                    <xdr:col>6</xdr:col>
                    <xdr:colOff>30480</xdr:colOff>
                    <xdr:row>93</xdr:row>
                    <xdr:rowOff>30480</xdr:rowOff>
                  </from>
                  <to>
                    <xdr:col>7</xdr:col>
                    <xdr:colOff>0</xdr:colOff>
                    <xdr:row>94</xdr:row>
                    <xdr:rowOff>0</xdr:rowOff>
                  </to>
                </anchor>
              </controlPr>
            </control>
          </mc:Choice>
        </mc:AlternateContent>
        <mc:AlternateContent xmlns:mc="http://schemas.openxmlformats.org/markup-compatibility/2006">
          <mc:Choice Requires="x14">
            <control shapeId="4135" r:id="rId15" name="Check Box 39">
              <controlPr defaultSize="0" autoFill="0" autoLine="0" autoPict="0">
                <anchor moveWithCells="1">
                  <from>
                    <xdr:col>2</xdr:col>
                    <xdr:colOff>30480</xdr:colOff>
                    <xdr:row>108</xdr:row>
                    <xdr:rowOff>30480</xdr:rowOff>
                  </from>
                  <to>
                    <xdr:col>3</xdr:col>
                    <xdr:colOff>38100</xdr:colOff>
                    <xdr:row>109</xdr:row>
                    <xdr:rowOff>0</xdr:rowOff>
                  </to>
                </anchor>
              </controlPr>
            </control>
          </mc:Choice>
        </mc:AlternateContent>
        <mc:AlternateContent xmlns:mc="http://schemas.openxmlformats.org/markup-compatibility/2006">
          <mc:Choice Requires="x14">
            <control shapeId="4136" r:id="rId16" name="Check Box 40">
              <controlPr defaultSize="0" autoFill="0" autoLine="0" autoPict="0">
                <anchor moveWithCells="1">
                  <from>
                    <xdr:col>2</xdr:col>
                    <xdr:colOff>30480</xdr:colOff>
                    <xdr:row>109</xdr:row>
                    <xdr:rowOff>30480</xdr:rowOff>
                  </from>
                  <to>
                    <xdr:col>3</xdr:col>
                    <xdr:colOff>0</xdr:colOff>
                    <xdr:row>109</xdr:row>
                    <xdr:rowOff>228600</xdr:rowOff>
                  </to>
                </anchor>
              </controlPr>
            </control>
          </mc:Choice>
        </mc:AlternateContent>
        <mc:AlternateContent xmlns:mc="http://schemas.openxmlformats.org/markup-compatibility/2006">
          <mc:Choice Requires="x14">
            <control shapeId="4137" r:id="rId17" name="Check Box 41">
              <controlPr defaultSize="0" autoFill="0" autoLine="0" autoPict="0">
                <anchor moveWithCells="1">
                  <from>
                    <xdr:col>4</xdr:col>
                    <xdr:colOff>30480</xdr:colOff>
                    <xdr:row>109</xdr:row>
                    <xdr:rowOff>30480</xdr:rowOff>
                  </from>
                  <to>
                    <xdr:col>5</xdr:col>
                    <xdr:colOff>0</xdr:colOff>
                    <xdr:row>110</xdr:row>
                    <xdr:rowOff>0</xdr:rowOff>
                  </to>
                </anchor>
              </controlPr>
            </control>
          </mc:Choice>
        </mc:AlternateContent>
        <mc:AlternateContent xmlns:mc="http://schemas.openxmlformats.org/markup-compatibility/2006">
          <mc:Choice Requires="x14">
            <control shapeId="4138" r:id="rId18" name="Check Box 42">
              <controlPr defaultSize="0" autoFill="0" autoLine="0" autoPict="0">
                <anchor moveWithCells="1">
                  <from>
                    <xdr:col>5</xdr:col>
                    <xdr:colOff>30480</xdr:colOff>
                    <xdr:row>109</xdr:row>
                    <xdr:rowOff>30480</xdr:rowOff>
                  </from>
                  <to>
                    <xdr:col>6</xdr:col>
                    <xdr:colOff>0</xdr:colOff>
                    <xdr:row>110</xdr:row>
                    <xdr:rowOff>0</xdr:rowOff>
                  </to>
                </anchor>
              </controlPr>
            </control>
          </mc:Choice>
        </mc:AlternateContent>
        <mc:AlternateContent xmlns:mc="http://schemas.openxmlformats.org/markup-compatibility/2006">
          <mc:Choice Requires="x14">
            <control shapeId="4139" r:id="rId19" name="Check Box 43">
              <controlPr defaultSize="0" autoFill="0" autoLine="0" autoPict="0">
                <anchor moveWithCells="1">
                  <from>
                    <xdr:col>3</xdr:col>
                    <xdr:colOff>30480</xdr:colOff>
                    <xdr:row>109</xdr:row>
                    <xdr:rowOff>30480</xdr:rowOff>
                  </from>
                  <to>
                    <xdr:col>4</xdr:col>
                    <xdr:colOff>0</xdr:colOff>
                    <xdr:row>110</xdr:row>
                    <xdr:rowOff>0</xdr:rowOff>
                  </to>
                </anchor>
              </controlPr>
            </control>
          </mc:Choice>
        </mc:AlternateContent>
        <mc:AlternateContent xmlns:mc="http://schemas.openxmlformats.org/markup-compatibility/2006">
          <mc:Choice Requires="x14">
            <control shapeId="4140" r:id="rId20" name="Check Box 44">
              <controlPr defaultSize="0" autoFill="0" autoLine="0" autoPict="0">
                <anchor moveWithCells="1">
                  <from>
                    <xdr:col>2</xdr:col>
                    <xdr:colOff>30480</xdr:colOff>
                    <xdr:row>112</xdr:row>
                    <xdr:rowOff>30480</xdr:rowOff>
                  </from>
                  <to>
                    <xdr:col>3</xdr:col>
                    <xdr:colOff>0</xdr:colOff>
                    <xdr:row>113</xdr:row>
                    <xdr:rowOff>0</xdr:rowOff>
                  </to>
                </anchor>
              </controlPr>
            </control>
          </mc:Choice>
        </mc:AlternateContent>
        <mc:AlternateContent xmlns:mc="http://schemas.openxmlformats.org/markup-compatibility/2006">
          <mc:Choice Requires="x14">
            <control shapeId="4141" r:id="rId21" name="Check Box 45">
              <controlPr defaultSize="0" autoFill="0" autoLine="0" autoPict="0">
                <anchor moveWithCells="1">
                  <from>
                    <xdr:col>3</xdr:col>
                    <xdr:colOff>30480</xdr:colOff>
                    <xdr:row>112</xdr:row>
                    <xdr:rowOff>30480</xdr:rowOff>
                  </from>
                  <to>
                    <xdr:col>4</xdr:col>
                    <xdr:colOff>0</xdr:colOff>
                    <xdr:row>113</xdr:row>
                    <xdr:rowOff>0</xdr:rowOff>
                  </to>
                </anchor>
              </controlPr>
            </control>
          </mc:Choice>
        </mc:AlternateContent>
        <mc:AlternateContent xmlns:mc="http://schemas.openxmlformats.org/markup-compatibility/2006">
          <mc:Choice Requires="x14">
            <control shapeId="4142" r:id="rId22" name="Check Box 46">
              <controlPr defaultSize="0" autoFill="0" autoLine="0" autoPict="0">
                <anchor moveWithCells="1">
                  <from>
                    <xdr:col>4</xdr:col>
                    <xdr:colOff>30480</xdr:colOff>
                    <xdr:row>112</xdr:row>
                    <xdr:rowOff>30480</xdr:rowOff>
                  </from>
                  <to>
                    <xdr:col>5</xdr:col>
                    <xdr:colOff>0</xdr:colOff>
                    <xdr:row>113</xdr:row>
                    <xdr:rowOff>0</xdr:rowOff>
                  </to>
                </anchor>
              </controlPr>
            </control>
          </mc:Choice>
        </mc:AlternateContent>
        <mc:AlternateContent xmlns:mc="http://schemas.openxmlformats.org/markup-compatibility/2006">
          <mc:Choice Requires="x14">
            <control shapeId="4143" r:id="rId23" name="Check Box 47">
              <controlPr defaultSize="0" autoFill="0" autoLine="0" autoPict="0">
                <anchor moveWithCells="1">
                  <from>
                    <xdr:col>5</xdr:col>
                    <xdr:colOff>30480</xdr:colOff>
                    <xdr:row>112</xdr:row>
                    <xdr:rowOff>30480</xdr:rowOff>
                  </from>
                  <to>
                    <xdr:col>6</xdr:col>
                    <xdr:colOff>0</xdr:colOff>
                    <xdr:row>113</xdr:row>
                    <xdr:rowOff>0</xdr:rowOff>
                  </to>
                </anchor>
              </controlPr>
            </control>
          </mc:Choice>
        </mc:AlternateContent>
        <mc:AlternateContent xmlns:mc="http://schemas.openxmlformats.org/markup-compatibility/2006">
          <mc:Choice Requires="x14">
            <control shapeId="4144" r:id="rId24" name="Check Box 48">
              <controlPr defaultSize="0" autoFill="0" autoLine="0" autoPict="0">
                <anchor moveWithCells="1">
                  <from>
                    <xdr:col>6</xdr:col>
                    <xdr:colOff>30480</xdr:colOff>
                    <xdr:row>112</xdr:row>
                    <xdr:rowOff>30480</xdr:rowOff>
                  </from>
                  <to>
                    <xdr:col>7</xdr:col>
                    <xdr:colOff>0</xdr:colOff>
                    <xdr:row>113</xdr:row>
                    <xdr:rowOff>0</xdr:rowOff>
                  </to>
                </anchor>
              </controlPr>
            </control>
          </mc:Choice>
        </mc:AlternateContent>
        <mc:AlternateContent xmlns:mc="http://schemas.openxmlformats.org/markup-compatibility/2006">
          <mc:Choice Requires="x14">
            <control shapeId="4177" r:id="rId25" name="Check Box 81">
              <controlPr defaultSize="0" autoFill="0" autoLine="0" autoPict="0">
                <anchor moveWithCells="1">
                  <from>
                    <xdr:col>4</xdr:col>
                    <xdr:colOff>30480</xdr:colOff>
                    <xdr:row>121</xdr:row>
                    <xdr:rowOff>30480</xdr:rowOff>
                  </from>
                  <to>
                    <xdr:col>5</xdr:col>
                    <xdr:colOff>0</xdr:colOff>
                    <xdr:row>122</xdr:row>
                    <xdr:rowOff>0</xdr:rowOff>
                  </to>
                </anchor>
              </controlPr>
            </control>
          </mc:Choice>
        </mc:AlternateContent>
        <mc:AlternateContent xmlns:mc="http://schemas.openxmlformats.org/markup-compatibility/2006">
          <mc:Choice Requires="x14">
            <control shapeId="4178" r:id="rId26" name="Check Box 82">
              <controlPr defaultSize="0" autoFill="0" autoLine="0" autoPict="0">
                <anchor moveWithCells="1">
                  <from>
                    <xdr:col>5</xdr:col>
                    <xdr:colOff>30480</xdr:colOff>
                    <xdr:row>121</xdr:row>
                    <xdr:rowOff>30480</xdr:rowOff>
                  </from>
                  <to>
                    <xdr:col>6</xdr:col>
                    <xdr:colOff>0</xdr:colOff>
                    <xdr:row>122</xdr:row>
                    <xdr:rowOff>0</xdr:rowOff>
                  </to>
                </anchor>
              </controlPr>
            </control>
          </mc:Choice>
        </mc:AlternateContent>
        <mc:AlternateContent xmlns:mc="http://schemas.openxmlformats.org/markup-compatibility/2006">
          <mc:Choice Requires="x14">
            <control shapeId="4183" r:id="rId27" name="Check Box 87">
              <controlPr defaultSize="0" autoFill="0" autoLine="0" autoPict="0">
                <anchor moveWithCells="1">
                  <from>
                    <xdr:col>4</xdr:col>
                    <xdr:colOff>30480</xdr:colOff>
                    <xdr:row>122</xdr:row>
                    <xdr:rowOff>30480</xdr:rowOff>
                  </from>
                  <to>
                    <xdr:col>5</xdr:col>
                    <xdr:colOff>0</xdr:colOff>
                    <xdr:row>123</xdr:row>
                    <xdr:rowOff>0</xdr:rowOff>
                  </to>
                </anchor>
              </controlPr>
            </control>
          </mc:Choice>
        </mc:AlternateContent>
        <mc:AlternateContent xmlns:mc="http://schemas.openxmlformats.org/markup-compatibility/2006">
          <mc:Choice Requires="x14">
            <control shapeId="4186" r:id="rId28" name="Check Box 90">
              <controlPr defaultSize="0" autoFill="0" autoLine="0" autoPict="0">
                <anchor moveWithCells="1">
                  <from>
                    <xdr:col>7</xdr:col>
                    <xdr:colOff>30480</xdr:colOff>
                    <xdr:row>122</xdr:row>
                    <xdr:rowOff>30480</xdr:rowOff>
                  </from>
                  <to>
                    <xdr:col>8</xdr:col>
                    <xdr:colOff>0</xdr:colOff>
                    <xdr:row>123</xdr:row>
                    <xdr:rowOff>0</xdr:rowOff>
                  </to>
                </anchor>
              </controlPr>
            </control>
          </mc:Choice>
        </mc:AlternateContent>
        <mc:AlternateContent xmlns:mc="http://schemas.openxmlformats.org/markup-compatibility/2006">
          <mc:Choice Requires="x14">
            <control shapeId="4212" r:id="rId29" name="Check Box 116">
              <controlPr defaultSize="0" autoFill="0" autoLine="0" autoPict="0">
                <anchor moveWithCells="1">
                  <from>
                    <xdr:col>2</xdr:col>
                    <xdr:colOff>30480</xdr:colOff>
                    <xdr:row>118</xdr:row>
                    <xdr:rowOff>30480</xdr:rowOff>
                  </from>
                  <to>
                    <xdr:col>3</xdr:col>
                    <xdr:colOff>0</xdr:colOff>
                    <xdr:row>119</xdr:row>
                    <xdr:rowOff>0</xdr:rowOff>
                  </to>
                </anchor>
              </controlPr>
            </control>
          </mc:Choice>
        </mc:AlternateContent>
        <mc:AlternateContent xmlns:mc="http://schemas.openxmlformats.org/markup-compatibility/2006">
          <mc:Choice Requires="x14">
            <control shapeId="4213" r:id="rId30" name="Check Box 117">
              <controlPr defaultSize="0" autoFill="0" autoLine="0" autoPict="0">
                <anchor moveWithCells="1">
                  <from>
                    <xdr:col>3</xdr:col>
                    <xdr:colOff>30480</xdr:colOff>
                    <xdr:row>118</xdr:row>
                    <xdr:rowOff>30480</xdr:rowOff>
                  </from>
                  <to>
                    <xdr:col>4</xdr:col>
                    <xdr:colOff>0</xdr:colOff>
                    <xdr:row>119</xdr:row>
                    <xdr:rowOff>0</xdr:rowOff>
                  </to>
                </anchor>
              </controlPr>
            </control>
          </mc:Choice>
        </mc:AlternateContent>
        <mc:AlternateContent xmlns:mc="http://schemas.openxmlformats.org/markup-compatibility/2006">
          <mc:Choice Requires="x14">
            <control shapeId="4222" r:id="rId31" name="Check Box 126">
              <controlPr defaultSize="0" autoFill="0" autoLine="0" autoPict="0">
                <anchor moveWithCells="1">
                  <from>
                    <xdr:col>2</xdr:col>
                    <xdr:colOff>30480</xdr:colOff>
                    <xdr:row>134</xdr:row>
                    <xdr:rowOff>30480</xdr:rowOff>
                  </from>
                  <to>
                    <xdr:col>3</xdr:col>
                    <xdr:colOff>0</xdr:colOff>
                    <xdr:row>135</xdr:row>
                    <xdr:rowOff>0</xdr:rowOff>
                  </to>
                </anchor>
              </controlPr>
            </control>
          </mc:Choice>
        </mc:AlternateContent>
        <mc:AlternateContent xmlns:mc="http://schemas.openxmlformats.org/markup-compatibility/2006">
          <mc:Choice Requires="x14">
            <control shapeId="4223" r:id="rId32" name="Check Box 127">
              <controlPr defaultSize="0" autoFill="0" autoLine="0" autoPict="0">
                <anchor moveWithCells="1">
                  <from>
                    <xdr:col>3</xdr:col>
                    <xdr:colOff>30480</xdr:colOff>
                    <xdr:row>134</xdr:row>
                    <xdr:rowOff>30480</xdr:rowOff>
                  </from>
                  <to>
                    <xdr:col>4</xdr:col>
                    <xdr:colOff>0</xdr:colOff>
                    <xdr:row>135</xdr:row>
                    <xdr:rowOff>0</xdr:rowOff>
                  </to>
                </anchor>
              </controlPr>
            </control>
          </mc:Choice>
        </mc:AlternateContent>
        <mc:AlternateContent xmlns:mc="http://schemas.openxmlformats.org/markup-compatibility/2006">
          <mc:Choice Requires="x14">
            <control shapeId="4224" r:id="rId33" name="Check Box 128">
              <controlPr defaultSize="0" autoFill="0" autoLine="0" autoPict="0">
                <anchor moveWithCells="1">
                  <from>
                    <xdr:col>2</xdr:col>
                    <xdr:colOff>30480</xdr:colOff>
                    <xdr:row>94</xdr:row>
                    <xdr:rowOff>30480</xdr:rowOff>
                  </from>
                  <to>
                    <xdr:col>3</xdr:col>
                    <xdr:colOff>38100</xdr:colOff>
                    <xdr:row>95</xdr:row>
                    <xdr:rowOff>0</xdr:rowOff>
                  </to>
                </anchor>
              </controlPr>
            </control>
          </mc:Choice>
        </mc:AlternateContent>
        <mc:AlternateContent xmlns:mc="http://schemas.openxmlformats.org/markup-compatibility/2006">
          <mc:Choice Requires="x14">
            <control shapeId="4225" r:id="rId34" name="Check Box 129">
              <controlPr defaultSize="0" autoFill="0" autoLine="0" autoPict="0">
                <anchor moveWithCells="1">
                  <from>
                    <xdr:col>3</xdr:col>
                    <xdr:colOff>30480</xdr:colOff>
                    <xdr:row>94</xdr:row>
                    <xdr:rowOff>30480</xdr:rowOff>
                  </from>
                  <to>
                    <xdr:col>4</xdr:col>
                    <xdr:colOff>0</xdr:colOff>
                    <xdr:row>95</xdr:row>
                    <xdr:rowOff>0</xdr:rowOff>
                  </to>
                </anchor>
              </controlPr>
            </control>
          </mc:Choice>
        </mc:AlternateContent>
        <mc:AlternateContent xmlns:mc="http://schemas.openxmlformats.org/markup-compatibility/2006">
          <mc:Choice Requires="x14">
            <control shapeId="4226" r:id="rId35" name="Check Box 130">
              <controlPr defaultSize="0" autoFill="0" autoLine="0" autoPict="0">
                <anchor moveWithCells="1">
                  <from>
                    <xdr:col>4</xdr:col>
                    <xdr:colOff>30480</xdr:colOff>
                    <xdr:row>94</xdr:row>
                    <xdr:rowOff>30480</xdr:rowOff>
                  </from>
                  <to>
                    <xdr:col>5</xdr:col>
                    <xdr:colOff>0</xdr:colOff>
                    <xdr:row>95</xdr:row>
                    <xdr:rowOff>0</xdr:rowOff>
                  </to>
                </anchor>
              </controlPr>
            </control>
          </mc:Choice>
        </mc:AlternateContent>
        <mc:AlternateContent xmlns:mc="http://schemas.openxmlformats.org/markup-compatibility/2006">
          <mc:Choice Requires="x14">
            <control shapeId="4227" r:id="rId36" name="Check Box 131">
              <controlPr defaultSize="0" autoFill="0" autoLine="0" autoPict="0">
                <anchor moveWithCells="1">
                  <from>
                    <xdr:col>5</xdr:col>
                    <xdr:colOff>30480</xdr:colOff>
                    <xdr:row>94</xdr:row>
                    <xdr:rowOff>30480</xdr:rowOff>
                  </from>
                  <to>
                    <xdr:col>6</xdr:col>
                    <xdr:colOff>0</xdr:colOff>
                    <xdr:row>95</xdr:row>
                    <xdr:rowOff>0</xdr:rowOff>
                  </to>
                </anchor>
              </controlPr>
            </control>
          </mc:Choice>
        </mc:AlternateContent>
        <mc:AlternateContent xmlns:mc="http://schemas.openxmlformats.org/markup-compatibility/2006">
          <mc:Choice Requires="x14">
            <control shapeId="4228" r:id="rId37" name="Check Box 132">
              <controlPr defaultSize="0" autoFill="0" autoLine="0" autoPict="0">
                <anchor moveWithCells="1">
                  <from>
                    <xdr:col>6</xdr:col>
                    <xdr:colOff>30480</xdr:colOff>
                    <xdr:row>94</xdr:row>
                    <xdr:rowOff>30480</xdr:rowOff>
                  </from>
                  <to>
                    <xdr:col>7</xdr:col>
                    <xdr:colOff>0</xdr:colOff>
                    <xdr:row>95</xdr:row>
                    <xdr:rowOff>0</xdr:rowOff>
                  </to>
                </anchor>
              </controlPr>
            </control>
          </mc:Choice>
        </mc:AlternateContent>
        <mc:AlternateContent xmlns:mc="http://schemas.openxmlformats.org/markup-compatibility/2006">
          <mc:Choice Requires="x14">
            <control shapeId="4230" r:id="rId38" name="Check Box 134">
              <controlPr defaultSize="0" autoFill="0" autoLine="0" autoPict="0">
                <anchor moveWithCells="1">
                  <from>
                    <xdr:col>2</xdr:col>
                    <xdr:colOff>30480</xdr:colOff>
                    <xdr:row>113</xdr:row>
                    <xdr:rowOff>30480</xdr:rowOff>
                  </from>
                  <to>
                    <xdr:col>3</xdr:col>
                    <xdr:colOff>0</xdr:colOff>
                    <xdr:row>114</xdr:row>
                    <xdr:rowOff>0</xdr:rowOff>
                  </to>
                </anchor>
              </controlPr>
            </control>
          </mc:Choice>
        </mc:AlternateContent>
        <mc:AlternateContent xmlns:mc="http://schemas.openxmlformats.org/markup-compatibility/2006">
          <mc:Choice Requires="x14">
            <control shapeId="4231" r:id="rId39" name="Check Box 135">
              <controlPr defaultSize="0" autoFill="0" autoLine="0" autoPict="0">
                <anchor moveWithCells="1">
                  <from>
                    <xdr:col>3</xdr:col>
                    <xdr:colOff>30480</xdr:colOff>
                    <xdr:row>113</xdr:row>
                    <xdr:rowOff>30480</xdr:rowOff>
                  </from>
                  <to>
                    <xdr:col>4</xdr:col>
                    <xdr:colOff>0</xdr:colOff>
                    <xdr:row>114</xdr:row>
                    <xdr:rowOff>0</xdr:rowOff>
                  </to>
                </anchor>
              </controlPr>
            </control>
          </mc:Choice>
        </mc:AlternateContent>
        <mc:AlternateContent xmlns:mc="http://schemas.openxmlformats.org/markup-compatibility/2006">
          <mc:Choice Requires="x14">
            <control shapeId="4232" r:id="rId40" name="Check Box 136">
              <controlPr defaultSize="0" autoFill="0" autoLine="0" autoPict="0">
                <anchor moveWithCells="1">
                  <from>
                    <xdr:col>4</xdr:col>
                    <xdr:colOff>30480</xdr:colOff>
                    <xdr:row>113</xdr:row>
                    <xdr:rowOff>30480</xdr:rowOff>
                  </from>
                  <to>
                    <xdr:col>5</xdr:col>
                    <xdr:colOff>0</xdr:colOff>
                    <xdr:row>114</xdr:row>
                    <xdr:rowOff>0</xdr:rowOff>
                  </to>
                </anchor>
              </controlPr>
            </control>
          </mc:Choice>
        </mc:AlternateContent>
        <mc:AlternateContent xmlns:mc="http://schemas.openxmlformats.org/markup-compatibility/2006">
          <mc:Choice Requires="x14">
            <control shapeId="4233" r:id="rId41" name="Check Box 137">
              <controlPr defaultSize="0" autoFill="0" autoLine="0" autoPict="0">
                <anchor moveWithCells="1">
                  <from>
                    <xdr:col>5</xdr:col>
                    <xdr:colOff>30480</xdr:colOff>
                    <xdr:row>113</xdr:row>
                    <xdr:rowOff>30480</xdr:rowOff>
                  </from>
                  <to>
                    <xdr:col>6</xdr:col>
                    <xdr:colOff>0</xdr:colOff>
                    <xdr:row>114</xdr:row>
                    <xdr:rowOff>0</xdr:rowOff>
                  </to>
                </anchor>
              </controlPr>
            </control>
          </mc:Choice>
        </mc:AlternateContent>
        <mc:AlternateContent xmlns:mc="http://schemas.openxmlformats.org/markup-compatibility/2006">
          <mc:Choice Requires="x14">
            <control shapeId="4234" r:id="rId42" name="Check Box 138">
              <controlPr defaultSize="0" autoFill="0" autoLine="0" autoPict="0">
                <anchor moveWithCells="1">
                  <from>
                    <xdr:col>6</xdr:col>
                    <xdr:colOff>30480</xdr:colOff>
                    <xdr:row>113</xdr:row>
                    <xdr:rowOff>30480</xdr:rowOff>
                  </from>
                  <to>
                    <xdr:col>7</xdr:col>
                    <xdr:colOff>0</xdr:colOff>
                    <xdr:row>114</xdr:row>
                    <xdr:rowOff>0</xdr:rowOff>
                  </to>
                </anchor>
              </controlPr>
            </control>
          </mc:Choice>
        </mc:AlternateContent>
        <mc:AlternateContent xmlns:mc="http://schemas.openxmlformats.org/markup-compatibility/2006">
          <mc:Choice Requires="x14">
            <control shapeId="4235" r:id="rId43" name="Check Box 139">
              <controlPr defaultSize="0" autoFill="0" autoLine="0" autoPict="0">
                <anchor moveWithCells="1">
                  <from>
                    <xdr:col>2</xdr:col>
                    <xdr:colOff>30480</xdr:colOff>
                    <xdr:row>114</xdr:row>
                    <xdr:rowOff>30480</xdr:rowOff>
                  </from>
                  <to>
                    <xdr:col>3</xdr:col>
                    <xdr:colOff>0</xdr:colOff>
                    <xdr:row>115</xdr:row>
                    <xdr:rowOff>0</xdr:rowOff>
                  </to>
                </anchor>
              </controlPr>
            </control>
          </mc:Choice>
        </mc:AlternateContent>
        <mc:AlternateContent xmlns:mc="http://schemas.openxmlformats.org/markup-compatibility/2006">
          <mc:Choice Requires="x14">
            <control shapeId="4236" r:id="rId44" name="Check Box 140">
              <controlPr defaultSize="0" autoFill="0" autoLine="0" autoPict="0">
                <anchor moveWithCells="1">
                  <from>
                    <xdr:col>3</xdr:col>
                    <xdr:colOff>30480</xdr:colOff>
                    <xdr:row>114</xdr:row>
                    <xdr:rowOff>30480</xdr:rowOff>
                  </from>
                  <to>
                    <xdr:col>4</xdr:col>
                    <xdr:colOff>0</xdr:colOff>
                    <xdr:row>115</xdr:row>
                    <xdr:rowOff>0</xdr:rowOff>
                  </to>
                </anchor>
              </controlPr>
            </control>
          </mc:Choice>
        </mc:AlternateContent>
        <mc:AlternateContent xmlns:mc="http://schemas.openxmlformats.org/markup-compatibility/2006">
          <mc:Choice Requires="x14">
            <control shapeId="4237" r:id="rId45" name="Check Box 141">
              <controlPr defaultSize="0" autoFill="0" autoLine="0" autoPict="0">
                <anchor moveWithCells="1">
                  <from>
                    <xdr:col>4</xdr:col>
                    <xdr:colOff>30480</xdr:colOff>
                    <xdr:row>114</xdr:row>
                    <xdr:rowOff>30480</xdr:rowOff>
                  </from>
                  <to>
                    <xdr:col>5</xdr:col>
                    <xdr:colOff>0</xdr:colOff>
                    <xdr:row>115</xdr:row>
                    <xdr:rowOff>0</xdr:rowOff>
                  </to>
                </anchor>
              </controlPr>
            </control>
          </mc:Choice>
        </mc:AlternateContent>
        <mc:AlternateContent xmlns:mc="http://schemas.openxmlformats.org/markup-compatibility/2006">
          <mc:Choice Requires="x14">
            <control shapeId="4238" r:id="rId46" name="Check Box 142">
              <controlPr defaultSize="0" autoFill="0" autoLine="0" autoPict="0">
                <anchor moveWithCells="1">
                  <from>
                    <xdr:col>5</xdr:col>
                    <xdr:colOff>30480</xdr:colOff>
                    <xdr:row>114</xdr:row>
                    <xdr:rowOff>30480</xdr:rowOff>
                  </from>
                  <to>
                    <xdr:col>6</xdr:col>
                    <xdr:colOff>0</xdr:colOff>
                    <xdr:row>115</xdr:row>
                    <xdr:rowOff>0</xdr:rowOff>
                  </to>
                </anchor>
              </controlPr>
            </control>
          </mc:Choice>
        </mc:AlternateContent>
        <mc:AlternateContent xmlns:mc="http://schemas.openxmlformats.org/markup-compatibility/2006">
          <mc:Choice Requires="x14">
            <control shapeId="4239" r:id="rId47" name="Check Box 143">
              <controlPr defaultSize="0" autoFill="0" autoLine="0" autoPict="0">
                <anchor moveWithCells="1">
                  <from>
                    <xdr:col>6</xdr:col>
                    <xdr:colOff>30480</xdr:colOff>
                    <xdr:row>114</xdr:row>
                    <xdr:rowOff>30480</xdr:rowOff>
                  </from>
                  <to>
                    <xdr:col>7</xdr:col>
                    <xdr:colOff>0</xdr:colOff>
                    <xdr:row>115</xdr:row>
                    <xdr:rowOff>0</xdr:rowOff>
                  </to>
                </anchor>
              </controlPr>
            </control>
          </mc:Choice>
        </mc:AlternateContent>
        <mc:AlternateContent xmlns:mc="http://schemas.openxmlformats.org/markup-compatibility/2006">
          <mc:Choice Requires="x14">
            <control shapeId="4240" r:id="rId48" name="Check Box 144">
              <controlPr defaultSize="0" autoFill="0" autoLine="0" autoPict="0">
                <anchor moveWithCells="1">
                  <from>
                    <xdr:col>2</xdr:col>
                    <xdr:colOff>30480</xdr:colOff>
                    <xdr:row>115</xdr:row>
                    <xdr:rowOff>30480</xdr:rowOff>
                  </from>
                  <to>
                    <xdr:col>3</xdr:col>
                    <xdr:colOff>0</xdr:colOff>
                    <xdr:row>116</xdr:row>
                    <xdr:rowOff>0</xdr:rowOff>
                  </to>
                </anchor>
              </controlPr>
            </control>
          </mc:Choice>
        </mc:AlternateContent>
        <mc:AlternateContent xmlns:mc="http://schemas.openxmlformats.org/markup-compatibility/2006">
          <mc:Choice Requires="x14">
            <control shapeId="4241" r:id="rId49" name="Check Box 145">
              <controlPr defaultSize="0" autoFill="0" autoLine="0" autoPict="0">
                <anchor moveWithCells="1">
                  <from>
                    <xdr:col>3</xdr:col>
                    <xdr:colOff>30480</xdr:colOff>
                    <xdr:row>115</xdr:row>
                    <xdr:rowOff>30480</xdr:rowOff>
                  </from>
                  <to>
                    <xdr:col>4</xdr:col>
                    <xdr:colOff>0</xdr:colOff>
                    <xdr:row>116</xdr:row>
                    <xdr:rowOff>0</xdr:rowOff>
                  </to>
                </anchor>
              </controlPr>
            </control>
          </mc:Choice>
        </mc:AlternateContent>
        <mc:AlternateContent xmlns:mc="http://schemas.openxmlformats.org/markup-compatibility/2006">
          <mc:Choice Requires="x14">
            <control shapeId="4242" r:id="rId50" name="Check Box 146">
              <controlPr defaultSize="0" autoFill="0" autoLine="0" autoPict="0">
                <anchor moveWithCells="1">
                  <from>
                    <xdr:col>4</xdr:col>
                    <xdr:colOff>30480</xdr:colOff>
                    <xdr:row>115</xdr:row>
                    <xdr:rowOff>30480</xdr:rowOff>
                  </from>
                  <to>
                    <xdr:col>5</xdr:col>
                    <xdr:colOff>0</xdr:colOff>
                    <xdr:row>116</xdr:row>
                    <xdr:rowOff>0</xdr:rowOff>
                  </to>
                </anchor>
              </controlPr>
            </control>
          </mc:Choice>
        </mc:AlternateContent>
        <mc:AlternateContent xmlns:mc="http://schemas.openxmlformats.org/markup-compatibility/2006">
          <mc:Choice Requires="x14">
            <control shapeId="4243" r:id="rId51" name="Check Box 147">
              <controlPr defaultSize="0" autoFill="0" autoLine="0" autoPict="0">
                <anchor moveWithCells="1">
                  <from>
                    <xdr:col>5</xdr:col>
                    <xdr:colOff>30480</xdr:colOff>
                    <xdr:row>115</xdr:row>
                    <xdr:rowOff>30480</xdr:rowOff>
                  </from>
                  <to>
                    <xdr:col>6</xdr:col>
                    <xdr:colOff>0</xdr:colOff>
                    <xdr:row>116</xdr:row>
                    <xdr:rowOff>0</xdr:rowOff>
                  </to>
                </anchor>
              </controlPr>
            </control>
          </mc:Choice>
        </mc:AlternateContent>
        <mc:AlternateContent xmlns:mc="http://schemas.openxmlformats.org/markup-compatibility/2006">
          <mc:Choice Requires="x14">
            <control shapeId="4244" r:id="rId52" name="Check Box 148">
              <controlPr defaultSize="0" autoFill="0" autoLine="0" autoPict="0">
                <anchor moveWithCells="1">
                  <from>
                    <xdr:col>6</xdr:col>
                    <xdr:colOff>30480</xdr:colOff>
                    <xdr:row>115</xdr:row>
                    <xdr:rowOff>30480</xdr:rowOff>
                  </from>
                  <to>
                    <xdr:col>7</xdr:col>
                    <xdr:colOff>0</xdr:colOff>
                    <xdr:row>116</xdr:row>
                    <xdr:rowOff>0</xdr:rowOff>
                  </to>
                </anchor>
              </controlPr>
            </control>
          </mc:Choice>
        </mc:AlternateContent>
        <mc:AlternateContent xmlns:mc="http://schemas.openxmlformats.org/markup-compatibility/2006">
          <mc:Choice Requires="x14">
            <control shapeId="4250" r:id="rId53" name="Check Box 154">
              <controlPr defaultSize="0" autoFill="0" autoLine="0" autoPict="0">
                <anchor moveWithCells="1">
                  <from>
                    <xdr:col>2</xdr:col>
                    <xdr:colOff>30480</xdr:colOff>
                    <xdr:row>116</xdr:row>
                    <xdr:rowOff>30480</xdr:rowOff>
                  </from>
                  <to>
                    <xdr:col>3</xdr:col>
                    <xdr:colOff>0</xdr:colOff>
                    <xdr:row>117</xdr:row>
                    <xdr:rowOff>0</xdr:rowOff>
                  </to>
                </anchor>
              </controlPr>
            </control>
          </mc:Choice>
        </mc:AlternateContent>
        <mc:AlternateContent xmlns:mc="http://schemas.openxmlformats.org/markup-compatibility/2006">
          <mc:Choice Requires="x14">
            <control shapeId="4251" r:id="rId54" name="Check Box 155">
              <controlPr defaultSize="0" autoFill="0" autoLine="0" autoPict="0">
                <anchor moveWithCells="1">
                  <from>
                    <xdr:col>3</xdr:col>
                    <xdr:colOff>30480</xdr:colOff>
                    <xdr:row>116</xdr:row>
                    <xdr:rowOff>30480</xdr:rowOff>
                  </from>
                  <to>
                    <xdr:col>4</xdr:col>
                    <xdr:colOff>0</xdr:colOff>
                    <xdr:row>117</xdr:row>
                    <xdr:rowOff>0</xdr:rowOff>
                  </to>
                </anchor>
              </controlPr>
            </control>
          </mc:Choice>
        </mc:AlternateContent>
        <mc:AlternateContent xmlns:mc="http://schemas.openxmlformats.org/markup-compatibility/2006">
          <mc:Choice Requires="x14">
            <control shapeId="4252" r:id="rId55" name="Check Box 156">
              <controlPr defaultSize="0" autoFill="0" autoLine="0" autoPict="0">
                <anchor moveWithCells="1">
                  <from>
                    <xdr:col>4</xdr:col>
                    <xdr:colOff>30480</xdr:colOff>
                    <xdr:row>116</xdr:row>
                    <xdr:rowOff>30480</xdr:rowOff>
                  </from>
                  <to>
                    <xdr:col>5</xdr:col>
                    <xdr:colOff>0</xdr:colOff>
                    <xdr:row>117</xdr:row>
                    <xdr:rowOff>0</xdr:rowOff>
                  </to>
                </anchor>
              </controlPr>
            </control>
          </mc:Choice>
        </mc:AlternateContent>
        <mc:AlternateContent xmlns:mc="http://schemas.openxmlformats.org/markup-compatibility/2006">
          <mc:Choice Requires="x14">
            <control shapeId="4253" r:id="rId56" name="Check Box 157">
              <controlPr defaultSize="0" autoFill="0" autoLine="0" autoPict="0">
                <anchor moveWithCells="1">
                  <from>
                    <xdr:col>5</xdr:col>
                    <xdr:colOff>30480</xdr:colOff>
                    <xdr:row>116</xdr:row>
                    <xdr:rowOff>30480</xdr:rowOff>
                  </from>
                  <to>
                    <xdr:col>6</xdr:col>
                    <xdr:colOff>0</xdr:colOff>
                    <xdr:row>117</xdr:row>
                    <xdr:rowOff>0</xdr:rowOff>
                  </to>
                </anchor>
              </controlPr>
            </control>
          </mc:Choice>
        </mc:AlternateContent>
        <mc:AlternateContent xmlns:mc="http://schemas.openxmlformats.org/markup-compatibility/2006">
          <mc:Choice Requires="x14">
            <control shapeId="4254" r:id="rId57" name="Check Box 158">
              <controlPr defaultSize="0" autoFill="0" autoLine="0" autoPict="0">
                <anchor moveWithCells="1">
                  <from>
                    <xdr:col>6</xdr:col>
                    <xdr:colOff>30480</xdr:colOff>
                    <xdr:row>116</xdr:row>
                    <xdr:rowOff>30480</xdr:rowOff>
                  </from>
                  <to>
                    <xdr:col>7</xdr:col>
                    <xdr:colOff>0</xdr:colOff>
                    <xdr:row>117</xdr:row>
                    <xdr:rowOff>0</xdr:rowOff>
                  </to>
                </anchor>
              </controlPr>
            </control>
          </mc:Choice>
        </mc:AlternateContent>
        <mc:AlternateContent xmlns:mc="http://schemas.openxmlformats.org/markup-compatibility/2006">
          <mc:Choice Requires="x14">
            <control shapeId="4255" r:id="rId58" name="Check Box 159">
              <controlPr defaultSize="0" autoFill="0" autoLine="0" autoPict="0">
                <anchor moveWithCells="1">
                  <from>
                    <xdr:col>2</xdr:col>
                    <xdr:colOff>30480</xdr:colOff>
                    <xdr:row>120</xdr:row>
                    <xdr:rowOff>30480</xdr:rowOff>
                  </from>
                  <to>
                    <xdr:col>3</xdr:col>
                    <xdr:colOff>0</xdr:colOff>
                    <xdr:row>121</xdr:row>
                    <xdr:rowOff>0</xdr:rowOff>
                  </to>
                </anchor>
              </controlPr>
            </control>
          </mc:Choice>
        </mc:AlternateContent>
        <mc:AlternateContent xmlns:mc="http://schemas.openxmlformats.org/markup-compatibility/2006">
          <mc:Choice Requires="x14">
            <control shapeId="4256" r:id="rId59" name="Check Box 160">
              <controlPr defaultSize="0" autoFill="0" autoLine="0" autoPict="0">
                <anchor moveWithCells="1">
                  <from>
                    <xdr:col>3</xdr:col>
                    <xdr:colOff>30480</xdr:colOff>
                    <xdr:row>120</xdr:row>
                    <xdr:rowOff>30480</xdr:rowOff>
                  </from>
                  <to>
                    <xdr:col>4</xdr:col>
                    <xdr:colOff>0</xdr:colOff>
                    <xdr:row>121</xdr:row>
                    <xdr:rowOff>0</xdr:rowOff>
                  </to>
                </anchor>
              </controlPr>
            </control>
          </mc:Choice>
        </mc:AlternateContent>
        <mc:AlternateContent xmlns:mc="http://schemas.openxmlformats.org/markup-compatibility/2006">
          <mc:Choice Requires="x14">
            <control shapeId="4257" r:id="rId60" name="Check Box 161">
              <controlPr defaultSize="0" autoFill="0" autoLine="0" autoPict="0">
                <anchor moveWithCells="1">
                  <from>
                    <xdr:col>4</xdr:col>
                    <xdr:colOff>30480</xdr:colOff>
                    <xdr:row>120</xdr:row>
                    <xdr:rowOff>30480</xdr:rowOff>
                  </from>
                  <to>
                    <xdr:col>5</xdr:col>
                    <xdr:colOff>0</xdr:colOff>
                    <xdr:row>121</xdr:row>
                    <xdr:rowOff>0</xdr:rowOff>
                  </to>
                </anchor>
              </controlPr>
            </control>
          </mc:Choice>
        </mc:AlternateContent>
        <mc:AlternateContent xmlns:mc="http://schemas.openxmlformats.org/markup-compatibility/2006">
          <mc:Choice Requires="x14">
            <control shapeId="4258" r:id="rId61" name="Check Box 162">
              <controlPr defaultSize="0" autoFill="0" autoLine="0" autoPict="0">
                <anchor moveWithCells="1">
                  <from>
                    <xdr:col>5</xdr:col>
                    <xdr:colOff>30480</xdr:colOff>
                    <xdr:row>120</xdr:row>
                    <xdr:rowOff>30480</xdr:rowOff>
                  </from>
                  <to>
                    <xdr:col>6</xdr:col>
                    <xdr:colOff>0</xdr:colOff>
                    <xdr:row>121</xdr:row>
                    <xdr:rowOff>0</xdr:rowOff>
                  </to>
                </anchor>
              </controlPr>
            </control>
          </mc:Choice>
        </mc:AlternateContent>
        <mc:AlternateContent xmlns:mc="http://schemas.openxmlformats.org/markup-compatibility/2006">
          <mc:Choice Requires="x14">
            <control shapeId="4259" r:id="rId62" name="Check Box 163">
              <controlPr defaultSize="0" autoFill="0" autoLine="0" autoPict="0">
                <anchor moveWithCells="1">
                  <from>
                    <xdr:col>6</xdr:col>
                    <xdr:colOff>30480</xdr:colOff>
                    <xdr:row>120</xdr:row>
                    <xdr:rowOff>30480</xdr:rowOff>
                  </from>
                  <to>
                    <xdr:col>7</xdr:col>
                    <xdr:colOff>0</xdr:colOff>
                    <xdr:row>121</xdr:row>
                    <xdr:rowOff>0</xdr:rowOff>
                  </to>
                </anchor>
              </controlPr>
            </control>
          </mc:Choice>
        </mc:AlternateContent>
        <mc:AlternateContent xmlns:mc="http://schemas.openxmlformats.org/markup-compatibility/2006">
          <mc:Choice Requires="x14">
            <control shapeId="4260" r:id="rId63" name="Check Box 164">
              <controlPr defaultSize="0" autoFill="0" autoLine="0" autoPict="0">
                <anchor moveWithCells="1">
                  <from>
                    <xdr:col>2</xdr:col>
                    <xdr:colOff>30480</xdr:colOff>
                    <xdr:row>123</xdr:row>
                    <xdr:rowOff>30480</xdr:rowOff>
                  </from>
                  <to>
                    <xdr:col>3</xdr:col>
                    <xdr:colOff>0</xdr:colOff>
                    <xdr:row>124</xdr:row>
                    <xdr:rowOff>0</xdr:rowOff>
                  </to>
                </anchor>
              </controlPr>
            </control>
          </mc:Choice>
        </mc:AlternateContent>
        <mc:AlternateContent xmlns:mc="http://schemas.openxmlformats.org/markup-compatibility/2006">
          <mc:Choice Requires="x14">
            <control shapeId="4261" r:id="rId64" name="Check Box 165">
              <controlPr defaultSize="0" autoFill="0" autoLine="0" autoPict="0">
                <anchor moveWithCells="1">
                  <from>
                    <xdr:col>3</xdr:col>
                    <xdr:colOff>30480</xdr:colOff>
                    <xdr:row>123</xdr:row>
                    <xdr:rowOff>30480</xdr:rowOff>
                  </from>
                  <to>
                    <xdr:col>4</xdr:col>
                    <xdr:colOff>0</xdr:colOff>
                    <xdr:row>124</xdr:row>
                    <xdr:rowOff>0</xdr:rowOff>
                  </to>
                </anchor>
              </controlPr>
            </control>
          </mc:Choice>
        </mc:AlternateContent>
        <mc:AlternateContent xmlns:mc="http://schemas.openxmlformats.org/markup-compatibility/2006">
          <mc:Choice Requires="x14">
            <control shapeId="4263" r:id="rId65" name="Check Box 167">
              <controlPr defaultSize="0" autoFill="0" autoLine="0" autoPict="0">
                <anchor moveWithCells="1">
                  <from>
                    <xdr:col>5</xdr:col>
                    <xdr:colOff>30480</xdr:colOff>
                    <xdr:row>123</xdr:row>
                    <xdr:rowOff>30480</xdr:rowOff>
                  </from>
                  <to>
                    <xdr:col>6</xdr:col>
                    <xdr:colOff>0</xdr:colOff>
                    <xdr:row>124</xdr:row>
                    <xdr:rowOff>0</xdr:rowOff>
                  </to>
                </anchor>
              </controlPr>
            </control>
          </mc:Choice>
        </mc:AlternateContent>
        <mc:AlternateContent xmlns:mc="http://schemas.openxmlformats.org/markup-compatibility/2006">
          <mc:Choice Requires="x14">
            <control shapeId="4264" r:id="rId66" name="Check Box 168">
              <controlPr defaultSize="0" autoFill="0" autoLine="0" autoPict="0">
                <anchor moveWithCells="1">
                  <from>
                    <xdr:col>6</xdr:col>
                    <xdr:colOff>30480</xdr:colOff>
                    <xdr:row>123</xdr:row>
                    <xdr:rowOff>30480</xdr:rowOff>
                  </from>
                  <to>
                    <xdr:col>7</xdr:col>
                    <xdr:colOff>0</xdr:colOff>
                    <xdr:row>124</xdr:row>
                    <xdr:rowOff>0</xdr:rowOff>
                  </to>
                </anchor>
              </controlPr>
            </control>
          </mc:Choice>
        </mc:AlternateContent>
        <mc:AlternateContent xmlns:mc="http://schemas.openxmlformats.org/markup-compatibility/2006">
          <mc:Choice Requires="x14">
            <control shapeId="4265" r:id="rId67" name="Check Box 169">
              <controlPr defaultSize="0" autoFill="0" autoLine="0" autoPict="0">
                <anchor moveWithCells="1">
                  <from>
                    <xdr:col>2</xdr:col>
                    <xdr:colOff>30480</xdr:colOff>
                    <xdr:row>124</xdr:row>
                    <xdr:rowOff>30480</xdr:rowOff>
                  </from>
                  <to>
                    <xdr:col>3</xdr:col>
                    <xdr:colOff>0</xdr:colOff>
                    <xdr:row>125</xdr:row>
                    <xdr:rowOff>0</xdr:rowOff>
                  </to>
                </anchor>
              </controlPr>
            </control>
          </mc:Choice>
        </mc:AlternateContent>
        <mc:AlternateContent xmlns:mc="http://schemas.openxmlformats.org/markup-compatibility/2006">
          <mc:Choice Requires="x14">
            <control shapeId="4266" r:id="rId68" name="Check Box 170">
              <controlPr defaultSize="0" autoFill="0" autoLine="0" autoPict="0">
                <anchor moveWithCells="1">
                  <from>
                    <xdr:col>3</xdr:col>
                    <xdr:colOff>30480</xdr:colOff>
                    <xdr:row>124</xdr:row>
                    <xdr:rowOff>30480</xdr:rowOff>
                  </from>
                  <to>
                    <xdr:col>4</xdr:col>
                    <xdr:colOff>0</xdr:colOff>
                    <xdr:row>125</xdr:row>
                    <xdr:rowOff>0</xdr:rowOff>
                  </to>
                </anchor>
              </controlPr>
            </control>
          </mc:Choice>
        </mc:AlternateContent>
        <mc:AlternateContent xmlns:mc="http://schemas.openxmlformats.org/markup-compatibility/2006">
          <mc:Choice Requires="x14">
            <control shapeId="4268" r:id="rId69" name="Check Box 172">
              <controlPr defaultSize="0" autoFill="0" autoLine="0" autoPict="0">
                <anchor moveWithCells="1">
                  <from>
                    <xdr:col>5</xdr:col>
                    <xdr:colOff>30480</xdr:colOff>
                    <xdr:row>124</xdr:row>
                    <xdr:rowOff>30480</xdr:rowOff>
                  </from>
                  <to>
                    <xdr:col>6</xdr:col>
                    <xdr:colOff>0</xdr:colOff>
                    <xdr:row>125</xdr:row>
                    <xdr:rowOff>0</xdr:rowOff>
                  </to>
                </anchor>
              </controlPr>
            </control>
          </mc:Choice>
        </mc:AlternateContent>
        <mc:AlternateContent xmlns:mc="http://schemas.openxmlformats.org/markup-compatibility/2006">
          <mc:Choice Requires="x14">
            <control shapeId="4269" r:id="rId70" name="Check Box 173">
              <controlPr defaultSize="0" autoFill="0" autoLine="0" autoPict="0">
                <anchor moveWithCells="1">
                  <from>
                    <xdr:col>6</xdr:col>
                    <xdr:colOff>30480</xdr:colOff>
                    <xdr:row>124</xdr:row>
                    <xdr:rowOff>30480</xdr:rowOff>
                  </from>
                  <to>
                    <xdr:col>7</xdr:col>
                    <xdr:colOff>0</xdr:colOff>
                    <xdr:row>125</xdr:row>
                    <xdr:rowOff>0</xdr:rowOff>
                  </to>
                </anchor>
              </controlPr>
            </control>
          </mc:Choice>
        </mc:AlternateContent>
        <mc:AlternateContent xmlns:mc="http://schemas.openxmlformats.org/markup-compatibility/2006">
          <mc:Choice Requires="x14">
            <control shapeId="4270" r:id="rId71" name="Check Box 174">
              <controlPr defaultSize="0" autoFill="0" autoLine="0" autoPict="0">
                <anchor moveWithCells="1">
                  <from>
                    <xdr:col>2</xdr:col>
                    <xdr:colOff>30480</xdr:colOff>
                    <xdr:row>125</xdr:row>
                    <xdr:rowOff>30480</xdr:rowOff>
                  </from>
                  <to>
                    <xdr:col>3</xdr:col>
                    <xdr:colOff>0</xdr:colOff>
                    <xdr:row>126</xdr:row>
                    <xdr:rowOff>0</xdr:rowOff>
                  </to>
                </anchor>
              </controlPr>
            </control>
          </mc:Choice>
        </mc:AlternateContent>
        <mc:AlternateContent xmlns:mc="http://schemas.openxmlformats.org/markup-compatibility/2006">
          <mc:Choice Requires="x14">
            <control shapeId="4271" r:id="rId72" name="Check Box 175">
              <controlPr defaultSize="0" autoFill="0" autoLine="0" autoPict="0">
                <anchor moveWithCells="1">
                  <from>
                    <xdr:col>3</xdr:col>
                    <xdr:colOff>30480</xdr:colOff>
                    <xdr:row>125</xdr:row>
                    <xdr:rowOff>30480</xdr:rowOff>
                  </from>
                  <to>
                    <xdr:col>4</xdr:col>
                    <xdr:colOff>0</xdr:colOff>
                    <xdr:row>126</xdr:row>
                    <xdr:rowOff>0</xdr:rowOff>
                  </to>
                </anchor>
              </controlPr>
            </control>
          </mc:Choice>
        </mc:AlternateContent>
        <mc:AlternateContent xmlns:mc="http://schemas.openxmlformats.org/markup-compatibility/2006">
          <mc:Choice Requires="x14">
            <control shapeId="4273" r:id="rId73" name="Check Box 177">
              <controlPr defaultSize="0" autoFill="0" autoLine="0" autoPict="0">
                <anchor moveWithCells="1">
                  <from>
                    <xdr:col>5</xdr:col>
                    <xdr:colOff>30480</xdr:colOff>
                    <xdr:row>125</xdr:row>
                    <xdr:rowOff>30480</xdr:rowOff>
                  </from>
                  <to>
                    <xdr:col>6</xdr:col>
                    <xdr:colOff>0</xdr:colOff>
                    <xdr:row>126</xdr:row>
                    <xdr:rowOff>0</xdr:rowOff>
                  </to>
                </anchor>
              </controlPr>
            </control>
          </mc:Choice>
        </mc:AlternateContent>
        <mc:AlternateContent xmlns:mc="http://schemas.openxmlformats.org/markup-compatibility/2006">
          <mc:Choice Requires="x14">
            <control shapeId="4274" r:id="rId74" name="Check Box 178">
              <controlPr defaultSize="0" autoFill="0" autoLine="0" autoPict="0">
                <anchor moveWithCells="1">
                  <from>
                    <xdr:col>6</xdr:col>
                    <xdr:colOff>30480</xdr:colOff>
                    <xdr:row>125</xdr:row>
                    <xdr:rowOff>30480</xdr:rowOff>
                  </from>
                  <to>
                    <xdr:col>7</xdr:col>
                    <xdr:colOff>0</xdr:colOff>
                    <xdr:row>126</xdr:row>
                    <xdr:rowOff>0</xdr:rowOff>
                  </to>
                </anchor>
              </controlPr>
            </control>
          </mc:Choice>
        </mc:AlternateContent>
        <mc:AlternateContent xmlns:mc="http://schemas.openxmlformats.org/markup-compatibility/2006">
          <mc:Choice Requires="x14">
            <control shapeId="4275" r:id="rId75" name="Check Box 179">
              <controlPr defaultSize="0" autoFill="0" autoLine="0" autoPict="0">
                <anchor moveWithCells="1">
                  <from>
                    <xdr:col>2</xdr:col>
                    <xdr:colOff>30480</xdr:colOff>
                    <xdr:row>126</xdr:row>
                    <xdr:rowOff>30480</xdr:rowOff>
                  </from>
                  <to>
                    <xdr:col>3</xdr:col>
                    <xdr:colOff>0</xdr:colOff>
                    <xdr:row>127</xdr:row>
                    <xdr:rowOff>0</xdr:rowOff>
                  </to>
                </anchor>
              </controlPr>
            </control>
          </mc:Choice>
        </mc:AlternateContent>
        <mc:AlternateContent xmlns:mc="http://schemas.openxmlformats.org/markup-compatibility/2006">
          <mc:Choice Requires="x14">
            <control shapeId="4276" r:id="rId76" name="Check Box 180">
              <controlPr defaultSize="0" autoFill="0" autoLine="0" autoPict="0">
                <anchor moveWithCells="1">
                  <from>
                    <xdr:col>3</xdr:col>
                    <xdr:colOff>30480</xdr:colOff>
                    <xdr:row>126</xdr:row>
                    <xdr:rowOff>30480</xdr:rowOff>
                  </from>
                  <to>
                    <xdr:col>4</xdr:col>
                    <xdr:colOff>0</xdr:colOff>
                    <xdr:row>127</xdr:row>
                    <xdr:rowOff>0</xdr:rowOff>
                  </to>
                </anchor>
              </controlPr>
            </control>
          </mc:Choice>
        </mc:AlternateContent>
        <mc:AlternateContent xmlns:mc="http://schemas.openxmlformats.org/markup-compatibility/2006">
          <mc:Choice Requires="x14">
            <control shapeId="4278" r:id="rId77" name="Check Box 182">
              <controlPr defaultSize="0" autoFill="0" autoLine="0" autoPict="0">
                <anchor moveWithCells="1">
                  <from>
                    <xdr:col>5</xdr:col>
                    <xdr:colOff>30480</xdr:colOff>
                    <xdr:row>126</xdr:row>
                    <xdr:rowOff>30480</xdr:rowOff>
                  </from>
                  <to>
                    <xdr:col>6</xdr:col>
                    <xdr:colOff>0</xdr:colOff>
                    <xdr:row>127</xdr:row>
                    <xdr:rowOff>0</xdr:rowOff>
                  </to>
                </anchor>
              </controlPr>
            </control>
          </mc:Choice>
        </mc:AlternateContent>
        <mc:AlternateContent xmlns:mc="http://schemas.openxmlformats.org/markup-compatibility/2006">
          <mc:Choice Requires="x14">
            <control shapeId="4279" r:id="rId78" name="Check Box 183">
              <controlPr defaultSize="0" autoFill="0" autoLine="0" autoPict="0">
                <anchor moveWithCells="1">
                  <from>
                    <xdr:col>6</xdr:col>
                    <xdr:colOff>30480</xdr:colOff>
                    <xdr:row>126</xdr:row>
                    <xdr:rowOff>30480</xdr:rowOff>
                  </from>
                  <to>
                    <xdr:col>7</xdr:col>
                    <xdr:colOff>0</xdr:colOff>
                    <xdr:row>127</xdr:row>
                    <xdr:rowOff>0</xdr:rowOff>
                  </to>
                </anchor>
              </controlPr>
            </control>
          </mc:Choice>
        </mc:AlternateContent>
        <mc:AlternateContent xmlns:mc="http://schemas.openxmlformats.org/markup-compatibility/2006">
          <mc:Choice Requires="x14">
            <control shapeId="4285" r:id="rId79" name="Check Box 189">
              <controlPr defaultSize="0" autoFill="0" autoLine="0" autoPict="0">
                <anchor moveWithCells="1">
                  <from>
                    <xdr:col>6</xdr:col>
                    <xdr:colOff>30480</xdr:colOff>
                    <xdr:row>121</xdr:row>
                    <xdr:rowOff>30480</xdr:rowOff>
                  </from>
                  <to>
                    <xdr:col>7</xdr:col>
                    <xdr:colOff>0</xdr:colOff>
                    <xdr:row>122</xdr:row>
                    <xdr:rowOff>0</xdr:rowOff>
                  </to>
                </anchor>
              </controlPr>
            </control>
          </mc:Choice>
        </mc:AlternateContent>
        <mc:AlternateContent xmlns:mc="http://schemas.openxmlformats.org/markup-compatibility/2006">
          <mc:Choice Requires="x14">
            <control shapeId="4286" r:id="rId80" name="Check Box 190">
              <controlPr defaultSize="0" autoFill="0" autoLine="0" autoPict="0">
                <anchor moveWithCells="1">
                  <from>
                    <xdr:col>7</xdr:col>
                    <xdr:colOff>30480</xdr:colOff>
                    <xdr:row>121</xdr:row>
                    <xdr:rowOff>30480</xdr:rowOff>
                  </from>
                  <to>
                    <xdr:col>8</xdr:col>
                    <xdr:colOff>0</xdr:colOff>
                    <xdr:row>122</xdr:row>
                    <xdr:rowOff>0</xdr:rowOff>
                  </to>
                </anchor>
              </controlPr>
            </control>
          </mc:Choice>
        </mc:AlternateContent>
        <mc:AlternateContent xmlns:mc="http://schemas.openxmlformats.org/markup-compatibility/2006">
          <mc:Choice Requires="x14">
            <control shapeId="4287" r:id="rId81" name="Check Box 191">
              <controlPr defaultSize="0" autoFill="0" autoLine="0" autoPict="0">
                <anchor moveWithCells="1">
                  <from>
                    <xdr:col>5</xdr:col>
                    <xdr:colOff>30480</xdr:colOff>
                    <xdr:row>122</xdr:row>
                    <xdr:rowOff>30480</xdr:rowOff>
                  </from>
                  <to>
                    <xdr:col>6</xdr:col>
                    <xdr:colOff>0</xdr:colOff>
                    <xdr:row>123</xdr:row>
                    <xdr:rowOff>0</xdr:rowOff>
                  </to>
                </anchor>
              </controlPr>
            </control>
          </mc:Choice>
        </mc:AlternateContent>
        <mc:AlternateContent xmlns:mc="http://schemas.openxmlformats.org/markup-compatibility/2006">
          <mc:Choice Requires="x14">
            <control shapeId="4288" r:id="rId82" name="Check Box 192">
              <controlPr defaultSize="0" autoFill="0" autoLine="0" autoPict="0">
                <anchor moveWithCells="1">
                  <from>
                    <xdr:col>6</xdr:col>
                    <xdr:colOff>30480</xdr:colOff>
                    <xdr:row>122</xdr:row>
                    <xdr:rowOff>30480</xdr:rowOff>
                  </from>
                  <to>
                    <xdr:col>7</xdr:col>
                    <xdr:colOff>0</xdr:colOff>
                    <xdr:row>123</xdr:row>
                    <xdr:rowOff>0</xdr:rowOff>
                  </to>
                </anchor>
              </controlPr>
            </control>
          </mc:Choice>
        </mc:AlternateContent>
        <mc:AlternateContent xmlns:mc="http://schemas.openxmlformats.org/markup-compatibility/2006">
          <mc:Choice Requires="x14">
            <control shapeId="4289" r:id="rId83" name="Check Box 193">
              <controlPr defaultSize="0" autoFill="0" autoLine="0" autoPict="0">
                <anchor moveWithCells="1">
                  <from>
                    <xdr:col>4</xdr:col>
                    <xdr:colOff>30480</xdr:colOff>
                    <xdr:row>118</xdr:row>
                    <xdr:rowOff>30480</xdr:rowOff>
                  </from>
                  <to>
                    <xdr:col>5</xdr:col>
                    <xdr:colOff>0</xdr:colOff>
                    <xdr:row>119</xdr:row>
                    <xdr:rowOff>0</xdr:rowOff>
                  </to>
                </anchor>
              </controlPr>
            </control>
          </mc:Choice>
        </mc:AlternateContent>
        <mc:AlternateContent xmlns:mc="http://schemas.openxmlformats.org/markup-compatibility/2006">
          <mc:Choice Requires="x14">
            <control shapeId="4290" r:id="rId84" name="Check Box 194">
              <controlPr defaultSize="0" autoFill="0" autoLine="0" autoPict="0">
                <anchor moveWithCells="1">
                  <from>
                    <xdr:col>5</xdr:col>
                    <xdr:colOff>30480</xdr:colOff>
                    <xdr:row>118</xdr:row>
                    <xdr:rowOff>30480</xdr:rowOff>
                  </from>
                  <to>
                    <xdr:col>6</xdr:col>
                    <xdr:colOff>0</xdr:colOff>
                    <xdr:row>119</xdr:row>
                    <xdr:rowOff>0</xdr:rowOff>
                  </to>
                </anchor>
              </controlPr>
            </control>
          </mc:Choice>
        </mc:AlternateContent>
        <mc:AlternateContent xmlns:mc="http://schemas.openxmlformats.org/markup-compatibility/2006">
          <mc:Choice Requires="x14">
            <control shapeId="4291" r:id="rId85" name="Check Box 195">
              <controlPr defaultSize="0" autoFill="0" autoLine="0" autoPict="0">
                <anchor moveWithCells="1">
                  <from>
                    <xdr:col>4</xdr:col>
                    <xdr:colOff>30480</xdr:colOff>
                    <xdr:row>119</xdr:row>
                    <xdr:rowOff>30480</xdr:rowOff>
                  </from>
                  <to>
                    <xdr:col>5</xdr:col>
                    <xdr:colOff>0</xdr:colOff>
                    <xdr:row>120</xdr:row>
                    <xdr:rowOff>0</xdr:rowOff>
                  </to>
                </anchor>
              </controlPr>
            </control>
          </mc:Choice>
        </mc:AlternateContent>
        <mc:AlternateContent xmlns:mc="http://schemas.openxmlformats.org/markup-compatibility/2006">
          <mc:Choice Requires="x14">
            <control shapeId="4292" r:id="rId86" name="Check Box 196">
              <controlPr defaultSize="0" autoFill="0" autoLine="0" autoPict="0">
                <anchor moveWithCells="1">
                  <from>
                    <xdr:col>5</xdr:col>
                    <xdr:colOff>30480</xdr:colOff>
                    <xdr:row>119</xdr:row>
                    <xdr:rowOff>30480</xdr:rowOff>
                  </from>
                  <to>
                    <xdr:col>6</xdr:col>
                    <xdr:colOff>0</xdr:colOff>
                    <xdr:row>120</xdr:row>
                    <xdr:rowOff>0</xdr:rowOff>
                  </to>
                </anchor>
              </controlPr>
            </control>
          </mc:Choice>
        </mc:AlternateContent>
        <mc:AlternateContent xmlns:mc="http://schemas.openxmlformats.org/markup-compatibility/2006">
          <mc:Choice Requires="x14">
            <control shapeId="4293" r:id="rId87" name="Check Box 197">
              <controlPr defaultSize="0" autoFill="0" autoLine="0" autoPict="0">
                <anchor moveWithCells="1">
                  <from>
                    <xdr:col>2</xdr:col>
                    <xdr:colOff>30480</xdr:colOff>
                    <xdr:row>133</xdr:row>
                    <xdr:rowOff>30480</xdr:rowOff>
                  </from>
                  <to>
                    <xdr:col>3</xdr:col>
                    <xdr:colOff>0</xdr:colOff>
                    <xdr:row>134</xdr:row>
                    <xdr:rowOff>0</xdr:rowOff>
                  </to>
                </anchor>
              </controlPr>
            </control>
          </mc:Choice>
        </mc:AlternateContent>
        <mc:AlternateContent xmlns:mc="http://schemas.openxmlformats.org/markup-compatibility/2006">
          <mc:Choice Requires="x14">
            <control shapeId="4294" r:id="rId88" name="Check Box 198">
              <controlPr defaultSize="0" autoFill="0" autoLine="0" autoPict="0">
                <anchor moveWithCells="1">
                  <from>
                    <xdr:col>3</xdr:col>
                    <xdr:colOff>30480</xdr:colOff>
                    <xdr:row>133</xdr:row>
                    <xdr:rowOff>30480</xdr:rowOff>
                  </from>
                  <to>
                    <xdr:col>4</xdr:col>
                    <xdr:colOff>0</xdr:colOff>
                    <xdr:row>134</xdr:row>
                    <xdr:rowOff>0</xdr:rowOff>
                  </to>
                </anchor>
              </controlPr>
            </control>
          </mc:Choice>
        </mc:AlternateContent>
        <mc:AlternateContent xmlns:mc="http://schemas.openxmlformats.org/markup-compatibility/2006">
          <mc:Choice Requires="x14">
            <control shapeId="4295" r:id="rId89" name="Check Box 199">
              <controlPr defaultSize="0" autoFill="0" autoLine="0" autoPict="0">
                <anchor moveWithCells="1">
                  <from>
                    <xdr:col>2</xdr:col>
                    <xdr:colOff>30480</xdr:colOff>
                    <xdr:row>128</xdr:row>
                    <xdr:rowOff>30480</xdr:rowOff>
                  </from>
                  <to>
                    <xdr:col>3</xdr:col>
                    <xdr:colOff>0</xdr:colOff>
                    <xdr:row>129</xdr:row>
                    <xdr:rowOff>0</xdr:rowOff>
                  </to>
                </anchor>
              </controlPr>
            </control>
          </mc:Choice>
        </mc:AlternateContent>
        <mc:AlternateContent xmlns:mc="http://schemas.openxmlformats.org/markup-compatibility/2006">
          <mc:Choice Requires="x14">
            <control shapeId="4296" r:id="rId90" name="Check Box 200">
              <controlPr defaultSize="0" autoFill="0" autoLine="0" autoPict="0">
                <anchor moveWithCells="1">
                  <from>
                    <xdr:col>3</xdr:col>
                    <xdr:colOff>30480</xdr:colOff>
                    <xdr:row>128</xdr:row>
                    <xdr:rowOff>30480</xdr:rowOff>
                  </from>
                  <to>
                    <xdr:col>4</xdr:col>
                    <xdr:colOff>0</xdr:colOff>
                    <xdr:row>129</xdr:row>
                    <xdr:rowOff>0</xdr:rowOff>
                  </to>
                </anchor>
              </controlPr>
            </control>
          </mc:Choice>
        </mc:AlternateContent>
        <mc:AlternateContent xmlns:mc="http://schemas.openxmlformats.org/markup-compatibility/2006">
          <mc:Choice Requires="x14">
            <control shapeId="4298" r:id="rId91" name="Check Box 202">
              <controlPr defaultSize="0" autoFill="0" autoLine="0" autoPict="0">
                <anchor moveWithCells="1">
                  <from>
                    <xdr:col>5</xdr:col>
                    <xdr:colOff>30480</xdr:colOff>
                    <xdr:row>128</xdr:row>
                    <xdr:rowOff>30480</xdr:rowOff>
                  </from>
                  <to>
                    <xdr:col>6</xdr:col>
                    <xdr:colOff>0</xdr:colOff>
                    <xdr:row>129</xdr:row>
                    <xdr:rowOff>0</xdr:rowOff>
                  </to>
                </anchor>
              </controlPr>
            </control>
          </mc:Choice>
        </mc:AlternateContent>
        <mc:AlternateContent xmlns:mc="http://schemas.openxmlformats.org/markup-compatibility/2006">
          <mc:Choice Requires="x14">
            <control shapeId="4299" r:id="rId92" name="Check Box 203">
              <controlPr defaultSize="0" autoFill="0" autoLine="0" autoPict="0">
                <anchor moveWithCells="1">
                  <from>
                    <xdr:col>6</xdr:col>
                    <xdr:colOff>30480</xdr:colOff>
                    <xdr:row>128</xdr:row>
                    <xdr:rowOff>30480</xdr:rowOff>
                  </from>
                  <to>
                    <xdr:col>7</xdr:col>
                    <xdr:colOff>0</xdr:colOff>
                    <xdr:row>129</xdr:row>
                    <xdr:rowOff>0</xdr:rowOff>
                  </to>
                </anchor>
              </controlPr>
            </control>
          </mc:Choice>
        </mc:AlternateContent>
        <mc:AlternateContent xmlns:mc="http://schemas.openxmlformats.org/markup-compatibility/2006">
          <mc:Choice Requires="x14">
            <control shapeId="4300" r:id="rId93" name="Check Box 204">
              <controlPr defaultSize="0" autoFill="0" autoLine="0" autoPict="0">
                <anchor moveWithCells="1">
                  <from>
                    <xdr:col>2</xdr:col>
                    <xdr:colOff>30480</xdr:colOff>
                    <xdr:row>121</xdr:row>
                    <xdr:rowOff>30480</xdr:rowOff>
                  </from>
                  <to>
                    <xdr:col>3</xdr:col>
                    <xdr:colOff>0</xdr:colOff>
                    <xdr:row>122</xdr:row>
                    <xdr:rowOff>0</xdr:rowOff>
                  </to>
                </anchor>
              </controlPr>
            </control>
          </mc:Choice>
        </mc:AlternateContent>
        <mc:AlternateContent xmlns:mc="http://schemas.openxmlformats.org/markup-compatibility/2006">
          <mc:Choice Requires="x14">
            <control shapeId="4301" r:id="rId94" name="Check Box 205">
              <controlPr defaultSize="0" autoFill="0" autoLine="0" autoPict="0">
                <anchor moveWithCells="1">
                  <from>
                    <xdr:col>3</xdr:col>
                    <xdr:colOff>30480</xdr:colOff>
                    <xdr:row>121</xdr:row>
                    <xdr:rowOff>30480</xdr:rowOff>
                  </from>
                  <to>
                    <xdr:col>4</xdr:col>
                    <xdr:colOff>0</xdr:colOff>
                    <xdr:row>122</xdr:row>
                    <xdr:rowOff>0</xdr:rowOff>
                  </to>
                </anchor>
              </controlPr>
            </control>
          </mc:Choice>
        </mc:AlternateContent>
        <mc:AlternateContent xmlns:mc="http://schemas.openxmlformats.org/markup-compatibility/2006">
          <mc:Choice Requires="x14">
            <control shapeId="4302" r:id="rId95" name="Check Box 206">
              <controlPr defaultSize="0" autoFill="0" autoLine="0" autoPict="0">
                <anchor moveWithCells="1">
                  <from>
                    <xdr:col>2</xdr:col>
                    <xdr:colOff>30480</xdr:colOff>
                    <xdr:row>122</xdr:row>
                    <xdr:rowOff>30480</xdr:rowOff>
                  </from>
                  <to>
                    <xdr:col>3</xdr:col>
                    <xdr:colOff>0</xdr:colOff>
                    <xdr:row>123</xdr:row>
                    <xdr:rowOff>0</xdr:rowOff>
                  </to>
                </anchor>
              </controlPr>
            </control>
          </mc:Choice>
        </mc:AlternateContent>
        <mc:AlternateContent xmlns:mc="http://schemas.openxmlformats.org/markup-compatibility/2006">
          <mc:Choice Requires="x14">
            <control shapeId="4303" r:id="rId96" name="Check Box 207">
              <controlPr defaultSize="0" autoFill="0" autoLine="0" autoPict="0">
                <anchor moveWithCells="1">
                  <from>
                    <xdr:col>3</xdr:col>
                    <xdr:colOff>30480</xdr:colOff>
                    <xdr:row>122</xdr:row>
                    <xdr:rowOff>30480</xdr:rowOff>
                  </from>
                  <to>
                    <xdr:col>4</xdr:col>
                    <xdr:colOff>0</xdr:colOff>
                    <xdr:row>123</xdr:row>
                    <xdr:rowOff>0</xdr:rowOff>
                  </to>
                </anchor>
              </controlPr>
            </control>
          </mc:Choice>
        </mc:AlternateContent>
        <mc:AlternateContent xmlns:mc="http://schemas.openxmlformats.org/markup-compatibility/2006">
          <mc:Choice Requires="x14">
            <control shapeId="4304" r:id="rId97" name="Check Box 208">
              <controlPr defaultSize="0" autoFill="0" autoLine="0" autoPict="0">
                <anchor moveWithCells="1">
                  <from>
                    <xdr:col>4</xdr:col>
                    <xdr:colOff>30480</xdr:colOff>
                    <xdr:row>123</xdr:row>
                    <xdr:rowOff>30480</xdr:rowOff>
                  </from>
                  <to>
                    <xdr:col>5</xdr:col>
                    <xdr:colOff>0</xdr:colOff>
                    <xdr:row>124</xdr:row>
                    <xdr:rowOff>0</xdr:rowOff>
                  </to>
                </anchor>
              </controlPr>
            </control>
          </mc:Choice>
        </mc:AlternateContent>
        <mc:AlternateContent xmlns:mc="http://schemas.openxmlformats.org/markup-compatibility/2006">
          <mc:Choice Requires="x14">
            <control shapeId="4305" r:id="rId98" name="Check Box 209">
              <controlPr defaultSize="0" autoFill="0" autoLine="0" autoPict="0">
                <anchor moveWithCells="1">
                  <from>
                    <xdr:col>4</xdr:col>
                    <xdr:colOff>30480</xdr:colOff>
                    <xdr:row>124</xdr:row>
                    <xdr:rowOff>30480</xdr:rowOff>
                  </from>
                  <to>
                    <xdr:col>5</xdr:col>
                    <xdr:colOff>0</xdr:colOff>
                    <xdr:row>125</xdr:row>
                    <xdr:rowOff>0</xdr:rowOff>
                  </to>
                </anchor>
              </controlPr>
            </control>
          </mc:Choice>
        </mc:AlternateContent>
        <mc:AlternateContent xmlns:mc="http://schemas.openxmlformats.org/markup-compatibility/2006">
          <mc:Choice Requires="x14">
            <control shapeId="4306" r:id="rId99" name="Check Box 210">
              <controlPr defaultSize="0" autoFill="0" autoLine="0" autoPict="0">
                <anchor moveWithCells="1">
                  <from>
                    <xdr:col>4</xdr:col>
                    <xdr:colOff>30480</xdr:colOff>
                    <xdr:row>125</xdr:row>
                    <xdr:rowOff>30480</xdr:rowOff>
                  </from>
                  <to>
                    <xdr:col>5</xdr:col>
                    <xdr:colOff>0</xdr:colOff>
                    <xdr:row>126</xdr:row>
                    <xdr:rowOff>0</xdr:rowOff>
                  </to>
                </anchor>
              </controlPr>
            </control>
          </mc:Choice>
        </mc:AlternateContent>
        <mc:AlternateContent xmlns:mc="http://schemas.openxmlformats.org/markup-compatibility/2006">
          <mc:Choice Requires="x14">
            <control shapeId="4307" r:id="rId100" name="Check Box 211">
              <controlPr defaultSize="0" autoFill="0" autoLine="0" autoPict="0">
                <anchor moveWithCells="1">
                  <from>
                    <xdr:col>4</xdr:col>
                    <xdr:colOff>30480</xdr:colOff>
                    <xdr:row>126</xdr:row>
                    <xdr:rowOff>30480</xdr:rowOff>
                  </from>
                  <to>
                    <xdr:col>5</xdr:col>
                    <xdr:colOff>0</xdr:colOff>
                    <xdr:row>127</xdr:row>
                    <xdr:rowOff>0</xdr:rowOff>
                  </to>
                </anchor>
              </controlPr>
            </control>
          </mc:Choice>
        </mc:AlternateContent>
        <mc:AlternateContent xmlns:mc="http://schemas.openxmlformats.org/markup-compatibility/2006">
          <mc:Choice Requires="x14">
            <control shapeId="4308" r:id="rId101" name="Check Box 212">
              <controlPr defaultSize="0" autoFill="0" autoLine="0" autoPict="0">
                <anchor moveWithCells="1">
                  <from>
                    <xdr:col>4</xdr:col>
                    <xdr:colOff>30480</xdr:colOff>
                    <xdr:row>128</xdr:row>
                    <xdr:rowOff>30480</xdr:rowOff>
                  </from>
                  <to>
                    <xdr:col>5</xdr:col>
                    <xdr:colOff>0</xdr:colOff>
                    <xdr:row>129</xdr:row>
                    <xdr:rowOff>0</xdr:rowOff>
                  </to>
                </anchor>
              </controlPr>
            </control>
          </mc:Choice>
        </mc:AlternateContent>
        <mc:AlternateContent xmlns:mc="http://schemas.openxmlformats.org/markup-compatibility/2006">
          <mc:Choice Requires="x14">
            <control shapeId="4309" r:id="rId102" name="Check Box 213">
              <controlPr defaultSize="0" autoFill="0" autoLine="0" autoPict="0">
                <anchor moveWithCells="1">
                  <from>
                    <xdr:col>2</xdr:col>
                    <xdr:colOff>30480</xdr:colOff>
                    <xdr:row>119</xdr:row>
                    <xdr:rowOff>30480</xdr:rowOff>
                  </from>
                  <to>
                    <xdr:col>3</xdr:col>
                    <xdr:colOff>0</xdr:colOff>
                    <xdr:row>120</xdr:row>
                    <xdr:rowOff>0</xdr:rowOff>
                  </to>
                </anchor>
              </controlPr>
            </control>
          </mc:Choice>
        </mc:AlternateContent>
        <mc:AlternateContent xmlns:mc="http://schemas.openxmlformats.org/markup-compatibility/2006">
          <mc:Choice Requires="x14">
            <control shapeId="4310" r:id="rId103" name="Check Box 214">
              <controlPr defaultSize="0" autoFill="0" autoLine="0" autoPict="0">
                <anchor moveWithCells="1">
                  <from>
                    <xdr:col>3</xdr:col>
                    <xdr:colOff>30480</xdr:colOff>
                    <xdr:row>119</xdr:row>
                    <xdr:rowOff>30480</xdr:rowOff>
                  </from>
                  <to>
                    <xdr:col>4</xdr:col>
                    <xdr:colOff>0</xdr:colOff>
                    <xdr:row>120</xdr:row>
                    <xdr:rowOff>0</xdr:rowOff>
                  </to>
                </anchor>
              </controlPr>
            </control>
          </mc:Choice>
        </mc:AlternateContent>
        <mc:AlternateContent xmlns:mc="http://schemas.openxmlformats.org/markup-compatibility/2006">
          <mc:Choice Requires="x14">
            <control shapeId="4319" r:id="rId104" name="Check Box 223">
              <controlPr defaultSize="0" autoFill="0" autoLine="0" autoPict="0">
                <anchor moveWithCells="1">
                  <from>
                    <xdr:col>2</xdr:col>
                    <xdr:colOff>30480</xdr:colOff>
                    <xdr:row>117</xdr:row>
                    <xdr:rowOff>30480</xdr:rowOff>
                  </from>
                  <to>
                    <xdr:col>3</xdr:col>
                    <xdr:colOff>0</xdr:colOff>
                    <xdr:row>118</xdr:row>
                    <xdr:rowOff>0</xdr:rowOff>
                  </to>
                </anchor>
              </controlPr>
            </control>
          </mc:Choice>
        </mc:AlternateContent>
        <mc:AlternateContent xmlns:mc="http://schemas.openxmlformats.org/markup-compatibility/2006">
          <mc:Choice Requires="x14">
            <control shapeId="4320" r:id="rId105" name="Check Box 224">
              <controlPr defaultSize="0" autoFill="0" autoLine="0" autoPict="0">
                <anchor moveWithCells="1">
                  <from>
                    <xdr:col>3</xdr:col>
                    <xdr:colOff>30480</xdr:colOff>
                    <xdr:row>117</xdr:row>
                    <xdr:rowOff>30480</xdr:rowOff>
                  </from>
                  <to>
                    <xdr:col>4</xdr:col>
                    <xdr:colOff>0</xdr:colOff>
                    <xdr:row>118</xdr:row>
                    <xdr:rowOff>0</xdr:rowOff>
                  </to>
                </anchor>
              </controlPr>
            </control>
          </mc:Choice>
        </mc:AlternateContent>
        <mc:AlternateContent xmlns:mc="http://schemas.openxmlformats.org/markup-compatibility/2006">
          <mc:Choice Requires="x14">
            <control shapeId="4321" r:id="rId106" name="Check Box 225">
              <controlPr defaultSize="0" autoFill="0" autoLine="0" autoPict="0">
                <anchor moveWithCells="1">
                  <from>
                    <xdr:col>4</xdr:col>
                    <xdr:colOff>30480</xdr:colOff>
                    <xdr:row>117</xdr:row>
                    <xdr:rowOff>30480</xdr:rowOff>
                  </from>
                  <to>
                    <xdr:col>5</xdr:col>
                    <xdr:colOff>0</xdr:colOff>
                    <xdr:row>118</xdr:row>
                    <xdr:rowOff>0</xdr:rowOff>
                  </to>
                </anchor>
              </controlPr>
            </control>
          </mc:Choice>
        </mc:AlternateContent>
        <mc:AlternateContent xmlns:mc="http://schemas.openxmlformats.org/markup-compatibility/2006">
          <mc:Choice Requires="x14">
            <control shapeId="4322" r:id="rId107" name="Check Box 226">
              <controlPr defaultSize="0" autoFill="0" autoLine="0" autoPict="0">
                <anchor moveWithCells="1">
                  <from>
                    <xdr:col>5</xdr:col>
                    <xdr:colOff>30480</xdr:colOff>
                    <xdr:row>117</xdr:row>
                    <xdr:rowOff>30480</xdr:rowOff>
                  </from>
                  <to>
                    <xdr:col>6</xdr:col>
                    <xdr:colOff>0</xdr:colOff>
                    <xdr:row>118</xdr:row>
                    <xdr:rowOff>0</xdr:rowOff>
                  </to>
                </anchor>
              </controlPr>
            </control>
          </mc:Choice>
        </mc:AlternateContent>
        <mc:AlternateContent xmlns:mc="http://schemas.openxmlformats.org/markup-compatibility/2006">
          <mc:Choice Requires="x14">
            <control shapeId="4323" r:id="rId108" name="Check Box 227">
              <controlPr defaultSize="0" autoFill="0" autoLine="0" autoPict="0">
                <anchor moveWithCells="1">
                  <from>
                    <xdr:col>6</xdr:col>
                    <xdr:colOff>30480</xdr:colOff>
                    <xdr:row>117</xdr:row>
                    <xdr:rowOff>30480</xdr:rowOff>
                  </from>
                  <to>
                    <xdr:col>7</xdr:col>
                    <xdr:colOff>0</xdr:colOff>
                    <xdr:row>118</xdr:row>
                    <xdr:rowOff>0</xdr:rowOff>
                  </to>
                </anchor>
              </controlPr>
            </control>
          </mc:Choice>
        </mc:AlternateContent>
        <mc:AlternateContent xmlns:mc="http://schemas.openxmlformats.org/markup-compatibility/2006">
          <mc:Choice Requires="x14">
            <control shapeId="4329" r:id="rId109" name="Check Box 233">
              <controlPr defaultSize="0" autoFill="0" autoLine="0" autoPict="0">
                <anchor moveWithCells="1">
                  <from>
                    <xdr:col>7</xdr:col>
                    <xdr:colOff>30480</xdr:colOff>
                    <xdr:row>109</xdr:row>
                    <xdr:rowOff>30480</xdr:rowOff>
                  </from>
                  <to>
                    <xdr:col>8</xdr:col>
                    <xdr:colOff>0</xdr:colOff>
                    <xdr:row>110</xdr:row>
                    <xdr:rowOff>0</xdr:rowOff>
                  </to>
                </anchor>
              </controlPr>
            </control>
          </mc:Choice>
        </mc:AlternateContent>
        <mc:AlternateContent xmlns:mc="http://schemas.openxmlformats.org/markup-compatibility/2006">
          <mc:Choice Requires="x14">
            <control shapeId="4330" r:id="rId110" name="Check Box 234">
              <controlPr defaultSize="0" autoFill="0" autoLine="0" autoPict="0">
                <anchor moveWithCells="1">
                  <from>
                    <xdr:col>6</xdr:col>
                    <xdr:colOff>30480</xdr:colOff>
                    <xdr:row>109</xdr:row>
                    <xdr:rowOff>30480</xdr:rowOff>
                  </from>
                  <to>
                    <xdr:col>7</xdr:col>
                    <xdr:colOff>0</xdr:colOff>
                    <xdr:row>110</xdr:row>
                    <xdr:rowOff>0</xdr:rowOff>
                  </to>
                </anchor>
              </controlPr>
            </control>
          </mc:Choice>
        </mc:AlternateContent>
        <mc:AlternateContent xmlns:mc="http://schemas.openxmlformats.org/markup-compatibility/2006">
          <mc:Choice Requires="x14">
            <control shapeId="4336" r:id="rId111" name="Check Box 240">
              <controlPr defaultSize="0" autoFill="0" autoLine="0" autoPict="0">
                <anchor moveWithCells="1">
                  <from>
                    <xdr:col>8</xdr:col>
                    <xdr:colOff>30480</xdr:colOff>
                    <xdr:row>109</xdr:row>
                    <xdr:rowOff>30480</xdr:rowOff>
                  </from>
                  <to>
                    <xdr:col>9</xdr:col>
                    <xdr:colOff>0</xdr:colOff>
                    <xdr:row>110</xdr:row>
                    <xdr:rowOff>0</xdr:rowOff>
                  </to>
                </anchor>
              </controlPr>
            </control>
          </mc:Choice>
        </mc:AlternateContent>
        <mc:AlternateContent xmlns:mc="http://schemas.openxmlformats.org/markup-compatibility/2006">
          <mc:Choice Requires="x14">
            <control shapeId="4337" r:id="rId112" name="Check Box 241">
              <controlPr defaultSize="0" autoFill="0" autoLine="0" autoPict="0">
                <anchor moveWithCells="1">
                  <from>
                    <xdr:col>9</xdr:col>
                    <xdr:colOff>30480</xdr:colOff>
                    <xdr:row>109</xdr:row>
                    <xdr:rowOff>30480</xdr:rowOff>
                  </from>
                  <to>
                    <xdr:col>10</xdr:col>
                    <xdr:colOff>0</xdr:colOff>
                    <xdr:row>110</xdr:row>
                    <xdr:rowOff>0</xdr:rowOff>
                  </to>
                </anchor>
              </controlPr>
            </control>
          </mc:Choice>
        </mc:AlternateContent>
        <mc:AlternateContent xmlns:mc="http://schemas.openxmlformats.org/markup-compatibility/2006">
          <mc:Choice Requires="x14">
            <control shapeId="4340" r:id="rId113" name="Check Box 244">
              <controlPr defaultSize="0" autoFill="0" autoLine="0" autoPict="0">
                <anchor moveWithCells="1">
                  <from>
                    <xdr:col>10</xdr:col>
                    <xdr:colOff>30480</xdr:colOff>
                    <xdr:row>109</xdr:row>
                    <xdr:rowOff>30480</xdr:rowOff>
                  </from>
                  <to>
                    <xdr:col>11</xdr:col>
                    <xdr:colOff>0</xdr:colOff>
                    <xdr:row>110</xdr:row>
                    <xdr:rowOff>0</xdr:rowOff>
                  </to>
                </anchor>
              </controlPr>
            </control>
          </mc:Choice>
        </mc:AlternateContent>
        <mc:AlternateContent xmlns:mc="http://schemas.openxmlformats.org/markup-compatibility/2006">
          <mc:Choice Requires="x14">
            <control shapeId="4341" r:id="rId114" name="Check Box 245">
              <controlPr defaultSize="0" autoFill="0" autoLine="0" autoPict="0">
                <anchor moveWithCells="1">
                  <from>
                    <xdr:col>8</xdr:col>
                    <xdr:colOff>30480</xdr:colOff>
                    <xdr:row>96</xdr:row>
                    <xdr:rowOff>30480</xdr:rowOff>
                  </from>
                  <to>
                    <xdr:col>9</xdr:col>
                    <xdr:colOff>0</xdr:colOff>
                    <xdr:row>97</xdr:row>
                    <xdr:rowOff>0</xdr:rowOff>
                  </to>
                </anchor>
              </controlPr>
            </control>
          </mc:Choice>
        </mc:AlternateContent>
        <mc:AlternateContent xmlns:mc="http://schemas.openxmlformats.org/markup-compatibility/2006">
          <mc:Choice Requires="x14">
            <control shapeId="4346" r:id="rId115" name="Check Box 250">
              <controlPr defaultSize="0" autoFill="0" autoLine="0" autoPict="0">
                <anchor moveWithCells="1">
                  <from>
                    <xdr:col>4</xdr:col>
                    <xdr:colOff>30480</xdr:colOff>
                    <xdr:row>84</xdr:row>
                    <xdr:rowOff>30480</xdr:rowOff>
                  </from>
                  <to>
                    <xdr:col>5</xdr:col>
                    <xdr:colOff>38100</xdr:colOff>
                    <xdr:row>85</xdr:row>
                    <xdr:rowOff>0</xdr:rowOff>
                  </to>
                </anchor>
              </controlPr>
            </control>
          </mc:Choice>
        </mc:AlternateContent>
        <mc:AlternateContent xmlns:mc="http://schemas.openxmlformats.org/markup-compatibility/2006">
          <mc:Choice Requires="x14">
            <control shapeId="4347" r:id="rId116" name="Check Box 251">
              <controlPr defaultSize="0" autoFill="0" autoLine="0" autoPict="0">
                <anchor moveWithCells="1">
                  <from>
                    <xdr:col>5</xdr:col>
                    <xdr:colOff>30480</xdr:colOff>
                    <xdr:row>84</xdr:row>
                    <xdr:rowOff>30480</xdr:rowOff>
                  </from>
                  <to>
                    <xdr:col>6</xdr:col>
                    <xdr:colOff>38100</xdr:colOff>
                    <xdr:row>85</xdr:row>
                    <xdr:rowOff>0</xdr:rowOff>
                  </to>
                </anchor>
              </controlPr>
            </control>
          </mc:Choice>
        </mc:AlternateContent>
        <mc:AlternateContent xmlns:mc="http://schemas.openxmlformats.org/markup-compatibility/2006">
          <mc:Choice Requires="x14">
            <control shapeId="4349" r:id="rId117" name="Check Box 253">
              <controlPr defaultSize="0" autoFill="0" autoLine="0" autoPict="0">
                <anchor moveWithCells="1">
                  <from>
                    <xdr:col>2</xdr:col>
                    <xdr:colOff>30480</xdr:colOff>
                    <xdr:row>84</xdr:row>
                    <xdr:rowOff>30480</xdr:rowOff>
                  </from>
                  <to>
                    <xdr:col>3</xdr:col>
                    <xdr:colOff>38100</xdr:colOff>
                    <xdr:row>85</xdr:row>
                    <xdr:rowOff>0</xdr:rowOff>
                  </to>
                </anchor>
              </controlPr>
            </control>
          </mc:Choice>
        </mc:AlternateContent>
        <mc:AlternateContent xmlns:mc="http://schemas.openxmlformats.org/markup-compatibility/2006">
          <mc:Choice Requires="x14">
            <control shapeId="4351" r:id="rId118" name="Check Box 255">
              <controlPr defaultSize="0" autoFill="0" autoLine="0" autoPict="0">
                <anchor moveWithCells="1">
                  <from>
                    <xdr:col>3</xdr:col>
                    <xdr:colOff>30480</xdr:colOff>
                    <xdr:row>84</xdr:row>
                    <xdr:rowOff>30480</xdr:rowOff>
                  </from>
                  <to>
                    <xdr:col>4</xdr:col>
                    <xdr:colOff>38100</xdr:colOff>
                    <xdr:row>85</xdr:row>
                    <xdr:rowOff>0</xdr:rowOff>
                  </to>
                </anchor>
              </controlPr>
            </control>
          </mc:Choice>
        </mc:AlternateContent>
        <mc:AlternateContent xmlns:mc="http://schemas.openxmlformats.org/markup-compatibility/2006">
          <mc:Choice Requires="x14">
            <control shapeId="4358" r:id="rId119" name="Check Box 262">
              <controlPr defaultSize="0" autoFill="0" autoLine="0" autoPict="0">
                <anchor moveWithCells="1">
                  <from>
                    <xdr:col>6</xdr:col>
                    <xdr:colOff>30480</xdr:colOff>
                    <xdr:row>84</xdr:row>
                    <xdr:rowOff>30480</xdr:rowOff>
                  </from>
                  <to>
                    <xdr:col>7</xdr:col>
                    <xdr:colOff>38100</xdr:colOff>
                    <xdr:row>85</xdr:row>
                    <xdr:rowOff>0</xdr:rowOff>
                  </to>
                </anchor>
              </controlPr>
            </control>
          </mc:Choice>
        </mc:AlternateContent>
        <mc:AlternateContent xmlns:mc="http://schemas.openxmlformats.org/markup-compatibility/2006">
          <mc:Choice Requires="x14">
            <control shapeId="4359" r:id="rId120" name="Check Box 263">
              <controlPr defaultSize="0" autoFill="0" autoLine="0" autoPict="0">
                <anchor moveWithCells="1">
                  <from>
                    <xdr:col>7</xdr:col>
                    <xdr:colOff>30480</xdr:colOff>
                    <xdr:row>84</xdr:row>
                    <xdr:rowOff>30480</xdr:rowOff>
                  </from>
                  <to>
                    <xdr:col>8</xdr:col>
                    <xdr:colOff>38100</xdr:colOff>
                    <xdr:row>85</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7">
        <x14:dataValidation type="list" allowBlank="1" showInputMessage="1" xr:uid="{BD983792-FCDB-4A41-8E47-D04D5E6DCA41}">
          <x14:formula1>
            <xm:f>Data!$GO$4:$GO$11</xm:f>
          </x14:formula1>
          <xm:sqref>B147:B149 B162:B164 B157:B159 B152:B154 B167:B169</xm:sqref>
        </x14:dataValidation>
        <x14:dataValidation type="list" allowBlank="1" showInputMessage="1" xr:uid="{BBF49A8B-D113-4AFE-BD04-F52990F3FAE3}">
          <x14:formula1>
            <xm:f>Data!$Q$5:$Q$8</xm:f>
          </x14:formula1>
          <xm:sqref>B33</xm:sqref>
        </x14:dataValidation>
        <x14:dataValidation type="list" allowBlank="1" showInputMessage="1" xr:uid="{9AB84C5C-1345-45BF-9F18-0E8367E5C90C}">
          <x14:formula1>
            <xm:f>Data!$R$5:$R$7</xm:f>
          </x14:formula1>
          <xm:sqref>B34</xm:sqref>
        </x14:dataValidation>
        <x14:dataValidation type="list" allowBlank="1" showInputMessage="1" xr:uid="{D4ADDA1E-13E2-43EA-A7EE-AA8A2C6BFA10}">
          <x14:formula1>
            <xm:f>Data!$AC$5:$AC$14</xm:f>
          </x14:formula1>
          <xm:sqref>B45</xm:sqref>
        </x14:dataValidation>
        <x14:dataValidation type="list" allowBlank="1" showInputMessage="1" xr:uid="{76DD2EBB-2E60-4BB7-8B7D-B8781E1ADEEF}">
          <x14:formula1>
            <xm:f>Data!$AD$5:$AD$7</xm:f>
          </x14:formula1>
          <xm:sqref>B47</xm:sqref>
        </x14:dataValidation>
        <x14:dataValidation type="list" allowBlank="1" showInputMessage="1" xr:uid="{0A186F97-8168-44DF-B283-937713631EC5}">
          <x14:formula1>
            <xm:f>Data!$AE$5:$AE$7</xm:f>
          </x14:formula1>
          <xm:sqref>B50</xm:sqref>
        </x14:dataValidation>
        <x14:dataValidation type="list" allowBlank="1" showInputMessage="1" xr:uid="{0DADB991-AF27-4389-9C0C-43ACE7F96191}">
          <x14:formula1>
            <xm:f>Data!$W$5:$W$10</xm:f>
          </x14:formula1>
          <xm:sqref>B67 B177:B178</xm:sqref>
        </x14:dataValidation>
        <x14:dataValidation type="list" allowBlank="1" showInputMessage="1" xr:uid="{BFC4E642-73F9-4D75-B7BD-C6C44FAAA8C2}">
          <x14:formula1>
            <xm:f>Data!$X$5:$X$8</xm:f>
          </x14:formula1>
          <xm:sqref>B68:B69</xm:sqref>
        </x14:dataValidation>
        <x14:dataValidation type="list" allowBlank="1" showInputMessage="1" xr:uid="{7B3D1A3F-885E-46C7-B6BC-42992831DEAA}">
          <x14:formula1>
            <xm:f>Data!$Z$5:$Z$15</xm:f>
          </x14:formula1>
          <xm:sqref>B72 B176</xm:sqref>
        </x14:dataValidation>
        <x14:dataValidation type="list" allowBlank="1" showInputMessage="1" xr:uid="{577E1CD9-0391-404D-B388-DBDE9D608968}">
          <x14:formula1>
            <xm:f>Data!$GM$5:$GM$10</xm:f>
          </x14:formula1>
          <xm:sqref>B113:B135</xm:sqref>
        </x14:dataValidation>
        <x14:dataValidation type="list" allowBlank="1" showInputMessage="1" xr:uid="{3271E121-BE1A-4EB6-B10D-BC4088982A10}">
          <x14:formula1>
            <xm:f>Data!$GQ$4:$GQ$6</xm:f>
          </x14:formula1>
          <xm:sqref>B155 B150 B170 B165 B160</xm:sqref>
        </x14:dataValidation>
        <x14:dataValidation type="list" allowBlank="1" showInputMessage="1" xr:uid="{08EE1B87-C3F6-4FEC-9E24-AD713B1DEB59}">
          <x14:formula1>
            <xm:f>Data!$AG$5:$AG$6</xm:f>
          </x14:formula1>
          <xm:sqref>C49 C51 C53 C55</xm:sqref>
        </x14:dataValidation>
        <x14:dataValidation type="list" allowBlank="1" showInputMessage="1" showErrorMessage="1" xr:uid="{C55142D0-FBE7-4A78-A4A2-3F90CD82666A}">
          <x14:formula1>
            <xm:f>Data!$E$4:$E$5</xm:f>
          </x14:formula1>
          <xm:sqref>B58</xm:sqref>
        </x14:dataValidation>
        <x14:dataValidation type="list" allowBlank="1" showInputMessage="1" xr:uid="{EA4E6BBA-5DE7-478E-8A9F-C490C0B3700D}">
          <x14:formula1>
            <xm:f>Data!$U$5:$U$13</xm:f>
          </x14:formula1>
          <xm:sqref>B66</xm:sqref>
        </x14:dataValidation>
        <x14:dataValidation type="list" allowBlank="1" showInputMessage="1" xr:uid="{B88ED2B6-935C-459C-9339-8653DB633F50}">
          <x14:formula1>
            <xm:f>Data!$GF$5:$GF$9</xm:f>
          </x14:formula1>
          <xm:sqref>B83</xm:sqref>
        </x14:dataValidation>
        <x14:dataValidation type="list" allowBlank="1" showInputMessage="1" xr:uid="{86B2F75D-C856-4C7A-BAE7-2EE7B6C53D85}">
          <x14:formula1>
            <xm:f>Data!$GG$5:$GG$8</xm:f>
          </x14:formula1>
          <xm:sqref>B84</xm:sqref>
        </x14:dataValidation>
        <x14:dataValidation type="list" allowBlank="1" showInputMessage="1" xr:uid="{A82A7B99-DFFB-4AEC-8E7A-D6B3A406130E}">
          <x14:formula1>
            <xm:f>Data!$GJ$4:$GJ$7</xm:f>
          </x14:formula1>
          <xm:sqref>B75:B76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A5C4D-FF5E-4040-80B6-1199B4A917A2}">
  <dimension ref="A2:BL33"/>
  <sheetViews>
    <sheetView zoomScale="73" zoomScaleNormal="120" workbookViewId="0">
      <selection activeCell="Q9" sqref="Q9"/>
    </sheetView>
  </sheetViews>
  <sheetFormatPr defaultColWidth="8.5546875" defaultRowHeight="21.75" customHeight="1"/>
  <cols>
    <col min="1" max="1" width="20.88671875" style="99" customWidth="1"/>
    <col min="2" max="16384" width="8.5546875" style="96"/>
  </cols>
  <sheetData>
    <row r="2" spans="1:64" ht="21.75" customHeight="1">
      <c r="O2" s="102" t="s">
        <v>218</v>
      </c>
      <c r="AB2" s="96" t="s">
        <v>251</v>
      </c>
    </row>
    <row r="4" spans="1:64" ht="21.75" customHeight="1">
      <c r="A4" s="99" t="s">
        <v>252</v>
      </c>
      <c r="C4" s="118"/>
      <c r="D4" s="119"/>
      <c r="E4" s="119"/>
      <c r="F4" s="119"/>
      <c r="G4" s="119"/>
      <c r="H4" s="119"/>
      <c r="I4" s="119"/>
      <c r="J4" s="119"/>
      <c r="K4" s="119"/>
      <c r="L4" s="119"/>
      <c r="M4" s="120"/>
      <c r="O4" s="98"/>
      <c r="P4" s="98"/>
      <c r="Q4" s="98"/>
      <c r="R4" s="98"/>
      <c r="S4" s="98"/>
      <c r="T4" s="98"/>
      <c r="U4" s="98"/>
      <c r="V4" s="98"/>
      <c r="W4" s="98"/>
      <c r="X4" s="98"/>
      <c r="Y4" s="98"/>
      <c r="AB4" s="98"/>
      <c r="AC4" s="98"/>
      <c r="AD4" s="98"/>
      <c r="AE4" s="98"/>
      <c r="AF4" s="98"/>
      <c r="AG4" s="98"/>
      <c r="AH4" s="98"/>
      <c r="AI4" s="98"/>
      <c r="AJ4" s="98"/>
      <c r="AK4" s="98"/>
      <c r="AL4" s="98"/>
      <c r="AO4" s="98"/>
      <c r="AP4" s="98"/>
      <c r="AQ4" s="98"/>
      <c r="AR4" s="98"/>
      <c r="AS4" s="98"/>
      <c r="AT4" s="98"/>
      <c r="AU4" s="98"/>
      <c r="AV4" s="98"/>
      <c r="AW4" s="98"/>
      <c r="AX4" s="98"/>
      <c r="AY4" s="98"/>
      <c r="BB4" s="98"/>
      <c r="BC4" s="98"/>
      <c r="BD4" s="98"/>
      <c r="BE4" s="98"/>
      <c r="BF4" s="98"/>
      <c r="BG4" s="98"/>
      <c r="BH4" s="98"/>
      <c r="BI4" s="98"/>
      <c r="BJ4" s="98"/>
      <c r="BK4" s="98"/>
      <c r="BL4" s="98"/>
    </row>
    <row r="5" spans="1:64" ht="21.75" customHeight="1">
      <c r="C5" s="121"/>
      <c r="M5" s="122"/>
      <c r="O5" s="98"/>
      <c r="P5" s="98"/>
      <c r="Q5" s="98"/>
      <c r="R5" s="98"/>
      <c r="S5" s="98"/>
      <c r="T5" s="98"/>
      <c r="U5" s="98"/>
      <c r="V5" s="98"/>
      <c r="W5" s="98"/>
      <c r="X5" s="98"/>
      <c r="Y5" s="98"/>
      <c r="AB5" s="98"/>
      <c r="AC5" s="98"/>
      <c r="AD5" s="98"/>
      <c r="AE5" s="98"/>
      <c r="AF5" s="98"/>
      <c r="AG5" s="98"/>
      <c r="AH5" s="98"/>
      <c r="AI5" s="98"/>
      <c r="AJ5" s="98"/>
      <c r="AK5" s="98"/>
      <c r="AL5" s="98"/>
      <c r="AO5" s="98"/>
      <c r="AP5" s="98"/>
      <c r="AQ5" s="98"/>
      <c r="AR5" s="98"/>
      <c r="AS5" s="98"/>
      <c r="AT5" s="98"/>
      <c r="AU5" s="98"/>
      <c r="AV5" s="98"/>
      <c r="AW5" s="98"/>
      <c r="AX5" s="98"/>
      <c r="AY5" s="98"/>
      <c r="BB5" s="98"/>
      <c r="BC5" s="98"/>
      <c r="BD5" s="98"/>
      <c r="BE5" s="98"/>
      <c r="BF5" s="98"/>
      <c r="BG5" s="98"/>
      <c r="BH5" s="98"/>
      <c r="BI5" s="98"/>
      <c r="BJ5" s="98"/>
      <c r="BK5" s="98"/>
      <c r="BL5" s="98"/>
    </row>
    <row r="6" spans="1:64" ht="21.75" customHeight="1">
      <c r="C6" s="121"/>
      <c r="M6" s="122"/>
      <c r="O6" s="98"/>
      <c r="P6" s="98"/>
      <c r="Q6" s="98"/>
      <c r="R6" s="98"/>
      <c r="S6" s="98"/>
      <c r="T6" s="98"/>
      <c r="U6" s="98"/>
      <c r="V6" s="98"/>
      <c r="W6" s="98"/>
      <c r="X6" s="98"/>
      <c r="Y6" s="98"/>
      <c r="AB6" s="98"/>
      <c r="AC6" s="98"/>
      <c r="AD6" s="98"/>
      <c r="AE6" s="98"/>
      <c r="AF6" s="98"/>
      <c r="AG6" s="98"/>
      <c r="AH6" s="98"/>
      <c r="AI6" s="98"/>
      <c r="AJ6" s="98"/>
      <c r="AK6" s="98"/>
      <c r="AL6" s="98"/>
      <c r="AO6" s="98"/>
      <c r="AP6" s="98"/>
      <c r="AQ6" s="98"/>
      <c r="AR6" s="98"/>
      <c r="AS6" s="98"/>
      <c r="AT6" s="98"/>
      <c r="AU6" s="98"/>
      <c r="AV6" s="98"/>
      <c r="AW6" s="98"/>
      <c r="AX6" s="98"/>
      <c r="AY6" s="98"/>
      <c r="BB6" s="98"/>
      <c r="BC6" s="98"/>
      <c r="BD6" s="98"/>
      <c r="BE6" s="98"/>
      <c r="BF6" s="98"/>
      <c r="BG6" s="98"/>
      <c r="BH6" s="98"/>
      <c r="BI6" s="98"/>
      <c r="BJ6" s="98"/>
      <c r="BK6" s="98"/>
      <c r="BL6" s="98"/>
    </row>
    <row r="7" spans="1:64" ht="21.75" customHeight="1">
      <c r="C7" s="121"/>
      <c r="M7" s="122"/>
      <c r="O7" s="98"/>
      <c r="P7" s="98"/>
      <c r="Q7" s="98"/>
      <c r="R7" s="98"/>
      <c r="S7" s="98"/>
      <c r="T7" s="98"/>
      <c r="U7" s="98"/>
      <c r="V7" s="98"/>
      <c r="W7" s="98"/>
      <c r="X7" s="98"/>
      <c r="Y7" s="98"/>
      <c r="AB7" s="98"/>
      <c r="AC7" s="98"/>
      <c r="AD7" s="98"/>
      <c r="AE7" s="98"/>
      <c r="AF7" s="98"/>
      <c r="AG7" s="98"/>
      <c r="AH7" s="98"/>
      <c r="AI7" s="98"/>
      <c r="AJ7" s="98"/>
      <c r="AK7" s="98"/>
      <c r="AL7" s="98"/>
      <c r="AO7" s="98"/>
      <c r="AP7" s="98"/>
      <c r="AQ7" s="98"/>
      <c r="AR7" s="98"/>
      <c r="AS7" s="98"/>
      <c r="AT7" s="98"/>
      <c r="AU7" s="98"/>
      <c r="AV7" s="98"/>
      <c r="AW7" s="98"/>
      <c r="AX7" s="98"/>
      <c r="AY7" s="98"/>
      <c r="BB7" s="98"/>
      <c r="BC7" s="98"/>
      <c r="BD7" s="98"/>
      <c r="BE7" s="98"/>
      <c r="BF7" s="98"/>
      <c r="BG7" s="98"/>
      <c r="BH7" s="98"/>
      <c r="BI7" s="98"/>
      <c r="BJ7" s="98"/>
      <c r="BK7" s="98"/>
      <c r="BL7" s="98"/>
    </row>
    <row r="8" spans="1:64" ht="21.75" customHeight="1">
      <c r="C8" s="121"/>
      <c r="M8" s="122"/>
      <c r="O8" s="98"/>
      <c r="P8" s="98"/>
      <c r="Q8" s="98"/>
      <c r="R8" s="98"/>
      <c r="S8" s="98"/>
      <c r="T8" s="98"/>
      <c r="U8" s="98"/>
      <c r="V8" s="98"/>
      <c r="W8" s="98"/>
      <c r="X8" s="98"/>
      <c r="Y8" s="98"/>
      <c r="AB8" s="98"/>
      <c r="AC8" s="98"/>
      <c r="AD8" s="98"/>
      <c r="AE8" s="98"/>
      <c r="AF8" s="98"/>
      <c r="AG8" s="98"/>
      <c r="AH8" s="98"/>
      <c r="AI8" s="98"/>
      <c r="AJ8" s="98"/>
      <c r="AK8" s="98"/>
      <c r="AL8" s="98"/>
      <c r="AO8" s="98"/>
      <c r="AP8" s="98"/>
      <c r="AQ8" s="98"/>
      <c r="AR8" s="98"/>
      <c r="AS8" s="98"/>
      <c r="AT8" s="98"/>
      <c r="AU8" s="98"/>
      <c r="AV8" s="98"/>
      <c r="AW8" s="98"/>
      <c r="AX8" s="98"/>
      <c r="AY8" s="98"/>
      <c r="BB8" s="98"/>
      <c r="BC8" s="98"/>
      <c r="BD8" s="98"/>
      <c r="BE8" s="98"/>
      <c r="BF8" s="98"/>
      <c r="BG8" s="98"/>
      <c r="BH8" s="98"/>
      <c r="BI8" s="98"/>
      <c r="BJ8" s="98"/>
      <c r="BK8" s="98"/>
      <c r="BL8" s="98"/>
    </row>
    <row r="9" spans="1:64" ht="21.75" customHeight="1">
      <c r="C9" s="121"/>
      <c r="M9" s="122"/>
      <c r="AB9" s="98"/>
      <c r="AC9" s="98"/>
      <c r="AD9" s="98"/>
      <c r="AE9" s="98"/>
      <c r="AF9" s="98"/>
      <c r="AG9" s="98"/>
      <c r="AH9" s="98"/>
      <c r="AI9" s="98"/>
      <c r="AJ9" s="98"/>
      <c r="AK9" s="98"/>
      <c r="AL9" s="98"/>
      <c r="AO9" s="98"/>
      <c r="AP9" s="98"/>
      <c r="AQ9" s="98"/>
      <c r="AR9" s="98"/>
      <c r="AS9" s="98"/>
      <c r="AT9" s="98"/>
      <c r="AU9" s="98"/>
      <c r="AV9" s="98"/>
      <c r="AW9" s="98"/>
      <c r="AX9" s="98"/>
      <c r="AY9" s="98"/>
      <c r="BB9" s="98"/>
      <c r="BC9" s="98"/>
      <c r="BD9" s="98"/>
      <c r="BE9" s="98"/>
      <c r="BF9" s="98"/>
      <c r="BG9" s="98"/>
      <c r="BH9" s="98"/>
      <c r="BI9" s="98"/>
      <c r="BJ9" s="98"/>
      <c r="BK9" s="98"/>
      <c r="BL9" s="98"/>
    </row>
    <row r="10" spans="1:64" ht="21.75" customHeight="1">
      <c r="C10" s="121"/>
      <c r="M10" s="122"/>
      <c r="AB10" s="98"/>
      <c r="AC10" s="98"/>
      <c r="AD10" s="98"/>
      <c r="AE10" s="98"/>
      <c r="AF10" s="98"/>
      <c r="AG10" s="98"/>
      <c r="AH10" s="98"/>
      <c r="AI10" s="98"/>
      <c r="AJ10" s="98"/>
      <c r="AK10" s="98"/>
      <c r="AL10" s="98"/>
      <c r="AO10" s="98"/>
      <c r="AP10" s="98"/>
      <c r="AQ10" s="98"/>
      <c r="AR10" s="98"/>
      <c r="AS10" s="98"/>
      <c r="AT10" s="98"/>
      <c r="AU10" s="98"/>
      <c r="AV10" s="98"/>
      <c r="AW10" s="98"/>
      <c r="AX10" s="98"/>
      <c r="AY10" s="98"/>
      <c r="BB10" s="98"/>
      <c r="BC10" s="98"/>
      <c r="BD10" s="98"/>
      <c r="BE10" s="98"/>
      <c r="BF10" s="98"/>
      <c r="BG10" s="98"/>
      <c r="BH10" s="98"/>
      <c r="BI10" s="98"/>
      <c r="BJ10" s="98"/>
      <c r="BK10" s="98"/>
      <c r="BL10" s="98"/>
    </row>
    <row r="11" spans="1:64" ht="21.75" customHeight="1">
      <c r="C11" s="121"/>
      <c r="M11" s="122"/>
      <c r="O11" s="98"/>
      <c r="P11" s="98"/>
      <c r="Q11" s="98"/>
      <c r="R11" s="98"/>
      <c r="S11" s="98"/>
      <c r="T11" s="98"/>
      <c r="U11" s="98"/>
      <c r="V11" s="98"/>
      <c r="W11" s="98"/>
      <c r="X11" s="98"/>
      <c r="Y11" s="98"/>
      <c r="AB11" s="98"/>
      <c r="AC11" s="98"/>
      <c r="AD11" s="98"/>
      <c r="AE11" s="98"/>
      <c r="AF11" s="98"/>
      <c r="AG11" s="98"/>
      <c r="AH11" s="98"/>
      <c r="AI11" s="98"/>
      <c r="AJ11" s="98"/>
      <c r="AK11" s="98"/>
      <c r="AL11" s="98"/>
      <c r="AO11" s="98"/>
      <c r="AP11" s="98"/>
      <c r="AQ11" s="98"/>
      <c r="AR11" s="98"/>
      <c r="AS11" s="98"/>
      <c r="AT11" s="98"/>
      <c r="AU11" s="98"/>
      <c r="AV11" s="98"/>
      <c r="AW11" s="98"/>
      <c r="AX11" s="98"/>
      <c r="AY11" s="98"/>
      <c r="BB11" s="98"/>
      <c r="BC11" s="98"/>
      <c r="BD11" s="98"/>
      <c r="BE11" s="98"/>
      <c r="BF11" s="98"/>
      <c r="BG11" s="98"/>
      <c r="BH11" s="98"/>
      <c r="BI11" s="98"/>
      <c r="BJ11" s="98"/>
      <c r="BK11" s="98"/>
      <c r="BL11" s="98"/>
    </row>
    <row r="12" spans="1:64" ht="21.75" customHeight="1">
      <c r="C12" s="121"/>
      <c r="M12" s="122"/>
      <c r="O12" s="98"/>
      <c r="P12" s="98"/>
      <c r="Q12" s="98"/>
      <c r="R12" s="98"/>
      <c r="S12" s="98"/>
      <c r="T12" s="98"/>
      <c r="U12" s="98"/>
      <c r="V12" s="98"/>
      <c r="W12" s="98"/>
      <c r="X12" s="98"/>
      <c r="Y12" s="98"/>
      <c r="AB12" s="98"/>
      <c r="AC12" s="98"/>
      <c r="AD12" s="98"/>
      <c r="AE12" s="98"/>
      <c r="AF12" s="98"/>
      <c r="AG12" s="98"/>
      <c r="AH12" s="98"/>
      <c r="AI12" s="98"/>
      <c r="AJ12" s="98"/>
      <c r="AK12" s="98"/>
      <c r="AL12" s="98"/>
      <c r="AO12" s="98"/>
      <c r="AP12" s="98"/>
      <c r="AQ12" s="98"/>
      <c r="AR12" s="98"/>
      <c r="AS12" s="98"/>
      <c r="AT12" s="98"/>
      <c r="AU12" s="98"/>
      <c r="AV12" s="98"/>
      <c r="AW12" s="98"/>
      <c r="AX12" s="98"/>
      <c r="AY12" s="98"/>
      <c r="BB12" s="98"/>
      <c r="BC12" s="98"/>
      <c r="BD12" s="98"/>
      <c r="BE12" s="98"/>
      <c r="BF12" s="98"/>
      <c r="BG12" s="98"/>
      <c r="BH12" s="98"/>
      <c r="BI12" s="98"/>
      <c r="BJ12" s="98"/>
      <c r="BK12" s="98"/>
      <c r="BL12" s="98"/>
    </row>
    <row r="13" spans="1:64" ht="21.75" customHeight="1">
      <c r="C13" s="121"/>
      <c r="M13" s="122"/>
      <c r="O13" s="98"/>
      <c r="P13" s="98"/>
      <c r="Q13" s="98"/>
      <c r="R13" s="98"/>
      <c r="S13" s="98"/>
      <c r="T13" s="98"/>
      <c r="U13" s="98"/>
      <c r="V13" s="98"/>
      <c r="W13" s="98"/>
      <c r="X13" s="98"/>
      <c r="Y13" s="98"/>
      <c r="AB13" s="98"/>
      <c r="AC13" s="98"/>
      <c r="AD13" s="98"/>
      <c r="AE13" s="98"/>
      <c r="AF13" s="98"/>
      <c r="AG13" s="98"/>
      <c r="AH13" s="98"/>
      <c r="AI13" s="98"/>
      <c r="AJ13" s="98"/>
      <c r="AK13" s="98"/>
      <c r="AL13" s="98"/>
      <c r="AO13" s="98"/>
      <c r="AP13" s="98"/>
      <c r="AQ13" s="98"/>
      <c r="AR13" s="98"/>
      <c r="AS13" s="98"/>
      <c r="AT13" s="98"/>
      <c r="AU13" s="98"/>
      <c r="AV13" s="98"/>
      <c r="AW13" s="98"/>
      <c r="AX13" s="98"/>
      <c r="AY13" s="98"/>
      <c r="BB13" s="98"/>
      <c r="BC13" s="98"/>
      <c r="BD13" s="98"/>
      <c r="BE13" s="98"/>
      <c r="BF13" s="98"/>
      <c r="BG13" s="98"/>
      <c r="BH13" s="98"/>
      <c r="BI13" s="98"/>
      <c r="BJ13" s="98"/>
      <c r="BK13" s="98"/>
      <c r="BL13" s="98"/>
    </row>
    <row r="14" spans="1:64" ht="21.75" customHeight="1">
      <c r="C14" s="123"/>
      <c r="D14" s="124"/>
      <c r="E14" s="124"/>
      <c r="F14" s="124"/>
      <c r="G14" s="124"/>
      <c r="H14" s="124"/>
      <c r="I14" s="124"/>
      <c r="J14" s="124"/>
      <c r="K14" s="124"/>
      <c r="L14" s="124"/>
      <c r="M14" s="125"/>
      <c r="O14" s="98"/>
      <c r="P14" s="98"/>
      <c r="Q14" s="98"/>
      <c r="R14" s="98"/>
      <c r="S14" s="98"/>
      <c r="T14" s="98"/>
      <c r="U14" s="98"/>
      <c r="V14" s="98"/>
      <c r="W14" s="98"/>
      <c r="X14" s="98"/>
      <c r="Y14" s="98"/>
      <c r="AB14" s="98"/>
      <c r="AC14" s="98"/>
      <c r="AD14" s="98"/>
      <c r="AE14" s="98"/>
      <c r="AF14" s="98"/>
      <c r="AG14" s="98"/>
      <c r="AH14" s="98"/>
      <c r="AI14" s="98"/>
      <c r="AJ14" s="98"/>
      <c r="AK14" s="98"/>
      <c r="AL14" s="98"/>
      <c r="AO14" s="98"/>
      <c r="AP14" s="98"/>
      <c r="AQ14" s="98"/>
      <c r="AR14" s="98"/>
      <c r="AS14" s="98"/>
      <c r="AT14" s="98"/>
      <c r="AU14" s="98"/>
      <c r="AV14" s="98"/>
      <c r="AW14" s="98"/>
      <c r="AX14" s="98"/>
      <c r="AY14" s="98"/>
      <c r="BB14" s="98"/>
      <c r="BC14" s="98"/>
      <c r="BD14" s="98"/>
      <c r="BE14" s="98"/>
      <c r="BF14" s="98"/>
      <c r="BG14" s="98"/>
      <c r="BH14" s="98"/>
      <c r="BI14" s="98"/>
      <c r="BJ14" s="98"/>
      <c r="BK14" s="98"/>
      <c r="BL14" s="98"/>
    </row>
    <row r="15" spans="1:64" ht="21.75" customHeight="1">
      <c r="O15" s="98"/>
      <c r="P15" s="98"/>
      <c r="Q15" s="98"/>
      <c r="R15" s="98"/>
      <c r="S15" s="98"/>
      <c r="T15" s="98"/>
      <c r="U15" s="98"/>
      <c r="V15" s="98"/>
      <c r="W15" s="98"/>
      <c r="X15" s="98"/>
      <c r="Y15" s="98"/>
      <c r="AB15" s="98"/>
      <c r="AC15" s="98"/>
      <c r="AD15" s="98"/>
      <c r="AE15" s="98"/>
      <c r="AF15" s="98"/>
      <c r="AG15" s="98"/>
      <c r="AH15" s="98"/>
      <c r="AI15" s="98"/>
      <c r="AJ15" s="98"/>
      <c r="AK15" s="98"/>
      <c r="AL15" s="98"/>
      <c r="AO15" s="98"/>
      <c r="AP15" s="98"/>
      <c r="AQ15" s="98"/>
      <c r="AR15" s="98"/>
      <c r="AS15" s="98"/>
      <c r="AT15" s="98"/>
      <c r="AU15" s="98"/>
      <c r="AV15" s="98"/>
      <c r="AW15" s="98"/>
      <c r="AX15" s="98"/>
      <c r="AY15" s="98"/>
      <c r="BB15" s="98"/>
      <c r="BC15" s="98"/>
      <c r="BD15" s="98"/>
      <c r="BE15" s="98"/>
      <c r="BF15" s="98"/>
      <c r="BG15" s="98"/>
      <c r="BH15" s="98"/>
      <c r="BI15" s="98"/>
      <c r="BJ15" s="98"/>
      <c r="BK15" s="98"/>
      <c r="BL15" s="98"/>
    </row>
    <row r="16" spans="1:64" ht="21.75" customHeight="1">
      <c r="O16" s="98"/>
      <c r="P16" s="98"/>
      <c r="Q16" s="98"/>
      <c r="R16" s="98"/>
      <c r="S16" s="98"/>
      <c r="T16" s="98"/>
      <c r="U16" s="98"/>
      <c r="V16" s="98"/>
      <c r="W16" s="98"/>
      <c r="X16" s="98"/>
      <c r="Y16" s="98"/>
      <c r="AB16" s="98"/>
      <c r="AC16" s="98"/>
      <c r="AD16" s="98"/>
      <c r="AE16" s="98"/>
      <c r="AF16" s="98"/>
      <c r="AG16" s="98"/>
      <c r="AH16" s="98"/>
      <c r="AI16" s="98"/>
      <c r="AJ16" s="98"/>
      <c r="AK16" s="98"/>
      <c r="AL16" s="98"/>
      <c r="AO16" s="98"/>
      <c r="AP16" s="98"/>
      <c r="AQ16" s="98"/>
      <c r="AR16" s="98"/>
      <c r="AS16" s="98"/>
      <c r="AT16" s="98"/>
      <c r="AU16" s="98"/>
      <c r="AV16" s="98"/>
      <c r="AW16" s="98"/>
      <c r="AX16" s="98"/>
      <c r="AY16" s="98"/>
      <c r="BB16" s="98"/>
      <c r="BC16" s="98"/>
      <c r="BD16" s="98"/>
      <c r="BE16" s="98"/>
      <c r="BF16" s="98"/>
      <c r="BG16" s="98"/>
      <c r="BH16" s="98"/>
      <c r="BI16" s="98"/>
      <c r="BJ16" s="98"/>
      <c r="BK16" s="98"/>
      <c r="BL16" s="98"/>
    </row>
    <row r="17" spans="1:64" ht="21.75" customHeight="1">
      <c r="A17" s="99" t="s">
        <v>253</v>
      </c>
      <c r="C17" s="118"/>
      <c r="D17" s="119"/>
      <c r="E17" s="119"/>
      <c r="F17" s="119"/>
      <c r="G17" s="119"/>
      <c r="H17" s="119"/>
      <c r="I17" s="119"/>
      <c r="J17" s="119"/>
      <c r="K17" s="120"/>
      <c r="O17" s="98"/>
      <c r="P17" s="98"/>
      <c r="Q17" s="98"/>
      <c r="R17" s="98"/>
      <c r="S17" s="98"/>
      <c r="T17" s="98"/>
      <c r="U17" s="98"/>
      <c r="V17" s="98"/>
      <c r="W17" s="98"/>
      <c r="X17" s="98"/>
      <c r="Y17" s="98"/>
      <c r="AB17" s="98"/>
      <c r="AC17" s="98"/>
      <c r="AD17" s="98"/>
      <c r="AE17" s="98"/>
      <c r="AF17" s="98"/>
      <c r="AG17" s="98"/>
      <c r="AH17" s="98"/>
      <c r="AI17" s="98"/>
      <c r="AJ17" s="98"/>
      <c r="AK17" s="98"/>
      <c r="AL17" s="98"/>
      <c r="AO17" s="98"/>
      <c r="AP17" s="98"/>
      <c r="AQ17" s="98"/>
      <c r="AR17" s="98"/>
      <c r="AS17" s="98"/>
      <c r="AT17" s="98"/>
      <c r="AU17" s="98"/>
      <c r="AV17" s="98"/>
      <c r="AW17" s="98"/>
      <c r="AX17" s="98"/>
      <c r="AY17" s="98"/>
      <c r="BB17" s="98"/>
      <c r="BC17" s="98"/>
      <c r="BD17" s="98"/>
      <c r="BE17" s="98"/>
      <c r="BF17" s="98"/>
      <c r="BG17" s="98"/>
      <c r="BH17" s="98"/>
      <c r="BI17" s="98"/>
      <c r="BJ17" s="98"/>
      <c r="BK17" s="98"/>
      <c r="BL17" s="98"/>
    </row>
    <row r="18" spans="1:64" ht="21.75" customHeight="1">
      <c r="C18" s="121"/>
      <c r="K18" s="122"/>
      <c r="O18" s="98"/>
      <c r="P18" s="98"/>
      <c r="Q18" s="98"/>
      <c r="R18" s="98"/>
      <c r="S18" s="98"/>
      <c r="T18" s="98"/>
      <c r="U18" s="98"/>
      <c r="V18" s="98"/>
      <c r="W18" s="98"/>
      <c r="X18" s="98"/>
      <c r="Y18" s="98"/>
      <c r="AB18" s="98"/>
      <c r="AC18" s="98"/>
      <c r="AD18" s="98"/>
      <c r="AE18" s="98"/>
      <c r="AF18" s="98"/>
      <c r="AG18" s="98"/>
      <c r="AH18" s="98"/>
      <c r="AI18" s="98"/>
      <c r="AJ18" s="98"/>
      <c r="AK18" s="98"/>
      <c r="AL18" s="98"/>
      <c r="AO18" s="98"/>
      <c r="AP18" s="98"/>
      <c r="AQ18" s="98"/>
      <c r="AR18" s="98"/>
      <c r="AS18" s="98"/>
      <c r="AT18" s="98"/>
      <c r="AU18" s="98"/>
      <c r="AV18" s="98"/>
      <c r="AW18" s="98"/>
      <c r="AX18" s="98"/>
      <c r="AY18" s="98"/>
      <c r="BB18" s="98"/>
      <c r="BC18" s="98"/>
      <c r="BD18" s="98"/>
      <c r="BE18" s="98"/>
      <c r="BF18" s="98"/>
      <c r="BG18" s="98"/>
      <c r="BH18" s="98"/>
      <c r="BI18" s="98"/>
      <c r="BJ18" s="98"/>
      <c r="BK18" s="98"/>
      <c r="BL18" s="98"/>
    </row>
    <row r="19" spans="1:64" ht="21.75" customHeight="1">
      <c r="C19" s="121"/>
      <c r="K19" s="122"/>
      <c r="O19" s="98"/>
      <c r="P19" s="98"/>
      <c r="Q19" s="98"/>
      <c r="R19" s="98"/>
      <c r="S19" s="98"/>
      <c r="T19" s="98"/>
      <c r="U19" s="98"/>
      <c r="V19" s="98"/>
      <c r="W19" s="98"/>
      <c r="X19" s="98"/>
      <c r="Y19" s="98"/>
      <c r="AB19" s="98"/>
      <c r="AC19" s="98"/>
      <c r="AD19" s="98"/>
      <c r="AE19" s="98"/>
      <c r="AF19" s="98"/>
      <c r="AG19" s="98"/>
      <c r="AH19" s="98"/>
      <c r="AI19" s="98"/>
      <c r="AJ19" s="98"/>
      <c r="AK19" s="98"/>
      <c r="AL19" s="98"/>
      <c r="AO19" s="98"/>
      <c r="AP19" s="98"/>
      <c r="AQ19" s="98"/>
      <c r="AR19" s="98"/>
      <c r="AS19" s="98"/>
      <c r="AT19" s="98"/>
      <c r="AU19" s="98"/>
      <c r="AV19" s="98"/>
      <c r="AW19" s="98"/>
      <c r="AX19" s="98"/>
      <c r="AY19" s="98"/>
      <c r="BB19" s="98"/>
      <c r="BC19" s="98"/>
      <c r="BD19" s="98"/>
      <c r="BE19" s="98"/>
      <c r="BF19" s="98"/>
      <c r="BG19" s="98"/>
      <c r="BH19" s="98"/>
      <c r="BI19" s="98"/>
      <c r="BJ19" s="98"/>
      <c r="BK19" s="98"/>
      <c r="BL19" s="98"/>
    </row>
    <row r="20" spans="1:64" ht="21.75" customHeight="1">
      <c r="C20" s="121"/>
      <c r="K20" s="122"/>
      <c r="O20" s="98"/>
      <c r="P20" s="98"/>
      <c r="Q20" s="98"/>
      <c r="R20" s="98"/>
      <c r="S20" s="98"/>
      <c r="T20" s="98"/>
      <c r="U20" s="98"/>
      <c r="V20" s="98"/>
      <c r="W20" s="98"/>
      <c r="X20" s="98"/>
      <c r="Y20" s="98"/>
      <c r="AB20" s="98"/>
      <c r="AC20" s="98"/>
      <c r="AD20" s="98"/>
      <c r="AE20" s="98"/>
      <c r="AF20" s="98"/>
      <c r="AG20" s="98"/>
      <c r="AH20" s="98"/>
      <c r="AI20" s="98"/>
      <c r="AJ20" s="98"/>
      <c r="AK20" s="98"/>
      <c r="AL20" s="98"/>
      <c r="AO20" s="98"/>
      <c r="AP20" s="98"/>
      <c r="AQ20" s="98"/>
      <c r="AR20" s="98"/>
      <c r="AS20" s="98"/>
      <c r="AT20" s="98"/>
      <c r="AU20" s="98"/>
      <c r="AV20" s="98"/>
      <c r="AW20" s="98"/>
      <c r="AX20" s="98"/>
      <c r="AY20" s="98"/>
      <c r="BB20" s="98"/>
      <c r="BC20" s="98"/>
      <c r="BD20" s="98"/>
      <c r="BE20" s="98"/>
      <c r="BF20" s="98"/>
      <c r="BG20" s="98"/>
      <c r="BH20" s="98"/>
      <c r="BI20" s="98"/>
      <c r="BJ20" s="98"/>
      <c r="BK20" s="98"/>
      <c r="BL20" s="98"/>
    </row>
    <row r="21" spans="1:64" ht="21.75" customHeight="1">
      <c r="C21" s="121"/>
      <c r="K21" s="122"/>
      <c r="O21" s="98"/>
      <c r="P21" s="98"/>
      <c r="Q21" s="98"/>
      <c r="R21" s="98"/>
      <c r="S21" s="98"/>
      <c r="T21" s="98"/>
      <c r="U21" s="98"/>
      <c r="V21" s="98"/>
      <c r="W21" s="98"/>
      <c r="X21" s="98"/>
      <c r="Y21" s="98"/>
      <c r="AB21" s="98"/>
      <c r="AC21" s="98"/>
      <c r="AD21" s="98"/>
      <c r="AE21" s="98"/>
      <c r="AF21" s="98"/>
      <c r="AG21" s="98"/>
      <c r="AH21" s="98"/>
      <c r="AI21" s="98"/>
      <c r="AJ21" s="98"/>
      <c r="AK21" s="98"/>
      <c r="AL21" s="98"/>
      <c r="AO21" s="98"/>
      <c r="AP21" s="98"/>
      <c r="AQ21" s="98"/>
      <c r="AR21" s="98"/>
      <c r="AS21" s="98"/>
      <c r="AT21" s="98"/>
      <c r="AU21" s="98"/>
      <c r="AV21" s="98"/>
      <c r="AW21" s="98"/>
      <c r="AX21" s="98"/>
      <c r="AY21" s="98"/>
      <c r="BB21" s="98"/>
      <c r="BC21" s="98"/>
      <c r="BD21" s="98"/>
      <c r="BE21" s="98"/>
      <c r="BF21" s="98"/>
      <c r="BG21" s="98"/>
      <c r="BH21" s="98"/>
      <c r="BI21" s="98"/>
      <c r="BJ21" s="98"/>
      <c r="BK21" s="98"/>
      <c r="BL21" s="98"/>
    </row>
    <row r="22" spans="1:64" ht="21.75" customHeight="1">
      <c r="C22" s="121"/>
      <c r="K22" s="122"/>
      <c r="O22" s="98"/>
      <c r="P22" s="98"/>
      <c r="Q22" s="98"/>
      <c r="R22" s="98"/>
      <c r="S22" s="98"/>
      <c r="T22" s="98"/>
      <c r="U22" s="98"/>
      <c r="V22" s="98"/>
      <c r="W22" s="98"/>
      <c r="X22" s="98"/>
      <c r="Y22" s="98"/>
      <c r="AB22" s="98"/>
      <c r="AC22" s="98"/>
      <c r="AD22" s="98"/>
      <c r="AE22" s="98"/>
      <c r="AF22" s="98"/>
      <c r="AG22" s="98"/>
      <c r="AH22" s="98"/>
      <c r="AI22" s="98"/>
      <c r="AJ22" s="98"/>
      <c r="AK22" s="98"/>
      <c r="AL22" s="98"/>
      <c r="AO22" s="98"/>
      <c r="AP22" s="98"/>
      <c r="AQ22" s="98"/>
      <c r="AR22" s="98"/>
      <c r="AS22" s="98"/>
      <c r="AT22" s="98"/>
      <c r="AU22" s="98"/>
      <c r="AV22" s="98"/>
      <c r="AW22" s="98"/>
      <c r="AX22" s="98"/>
      <c r="AY22" s="98"/>
      <c r="BB22" s="98"/>
      <c r="BC22" s="98"/>
      <c r="BD22" s="98"/>
      <c r="BE22" s="98"/>
      <c r="BF22" s="98"/>
      <c r="BG22" s="98"/>
      <c r="BH22" s="98"/>
      <c r="BI22" s="98"/>
      <c r="BJ22" s="98"/>
      <c r="BK22" s="98"/>
      <c r="BL22" s="98"/>
    </row>
    <row r="23" spans="1:64" ht="21.75" customHeight="1">
      <c r="C23" s="123"/>
      <c r="D23" s="124"/>
      <c r="E23" s="124"/>
      <c r="F23" s="124"/>
      <c r="G23" s="124"/>
      <c r="H23" s="124"/>
      <c r="I23" s="124"/>
      <c r="J23" s="124"/>
      <c r="K23" s="125"/>
      <c r="O23" s="98"/>
      <c r="P23" s="98"/>
      <c r="Q23" s="98"/>
      <c r="R23" s="98"/>
      <c r="S23" s="98"/>
      <c r="T23" s="98"/>
      <c r="U23" s="98"/>
      <c r="V23" s="98"/>
      <c r="W23" s="98"/>
      <c r="X23" s="98"/>
      <c r="Y23" s="98"/>
      <c r="AB23" s="98"/>
      <c r="AC23" s="98"/>
      <c r="AD23" s="98"/>
      <c r="AE23" s="98"/>
      <c r="AF23" s="98"/>
      <c r="AG23" s="98"/>
      <c r="AH23" s="98"/>
      <c r="AI23" s="98"/>
      <c r="AJ23" s="98"/>
      <c r="AK23" s="98"/>
      <c r="AL23" s="98"/>
      <c r="AO23" s="98"/>
      <c r="AP23" s="98"/>
      <c r="AQ23" s="98"/>
      <c r="AR23" s="98"/>
      <c r="AS23" s="98"/>
      <c r="AT23" s="98"/>
      <c r="AU23" s="98"/>
      <c r="AV23" s="98"/>
      <c r="AW23" s="98"/>
      <c r="AX23" s="98"/>
      <c r="AY23" s="98"/>
      <c r="BB23" s="98"/>
      <c r="BC23" s="98"/>
      <c r="BD23" s="98"/>
      <c r="BE23" s="98"/>
      <c r="BF23" s="98"/>
      <c r="BG23" s="98"/>
      <c r="BH23" s="98"/>
      <c r="BI23" s="98"/>
      <c r="BJ23" s="98"/>
      <c r="BK23" s="98"/>
      <c r="BL23" s="98"/>
    </row>
    <row r="24" spans="1:64" ht="21.75" customHeight="1">
      <c r="O24" s="98"/>
      <c r="P24" s="98"/>
      <c r="Q24" s="98"/>
      <c r="R24" s="98"/>
      <c r="S24" s="98"/>
      <c r="T24" s="98"/>
      <c r="U24" s="98"/>
      <c r="V24" s="98"/>
      <c r="W24" s="98"/>
      <c r="X24" s="98"/>
      <c r="Y24" s="98"/>
      <c r="AB24" s="98"/>
      <c r="AC24" s="98"/>
      <c r="AD24" s="98"/>
      <c r="AE24" s="98"/>
      <c r="AF24" s="98"/>
      <c r="AG24" s="98"/>
      <c r="AH24" s="98"/>
      <c r="AI24" s="98"/>
      <c r="AJ24" s="98"/>
      <c r="AK24" s="98"/>
      <c r="AL24" s="98"/>
      <c r="AO24" s="98"/>
      <c r="AP24" s="98"/>
      <c r="AQ24" s="98"/>
      <c r="AR24" s="98"/>
      <c r="AS24" s="98"/>
      <c r="AT24" s="98"/>
      <c r="AU24" s="98"/>
      <c r="AV24" s="98"/>
      <c r="AW24" s="98"/>
      <c r="AX24" s="98"/>
      <c r="AY24" s="98"/>
      <c r="BB24" s="98"/>
      <c r="BC24" s="98"/>
      <c r="BD24" s="98"/>
      <c r="BE24" s="98"/>
      <c r="BF24" s="98"/>
      <c r="BG24" s="98"/>
      <c r="BH24" s="98"/>
      <c r="BI24" s="98"/>
      <c r="BJ24" s="98"/>
      <c r="BK24" s="98"/>
      <c r="BL24" s="98"/>
    </row>
    <row r="25" spans="1:64" ht="21.75" customHeight="1">
      <c r="O25" s="98"/>
      <c r="P25" s="98"/>
      <c r="Q25" s="98"/>
      <c r="R25" s="98"/>
      <c r="S25" s="98"/>
      <c r="T25" s="98"/>
      <c r="U25" s="98"/>
      <c r="V25" s="98"/>
      <c r="W25" s="98"/>
      <c r="X25" s="98"/>
      <c r="Y25" s="98"/>
      <c r="AB25" s="98"/>
      <c r="AC25" s="98"/>
      <c r="AD25" s="98"/>
      <c r="AE25" s="98"/>
      <c r="AF25" s="98"/>
      <c r="AG25" s="98"/>
      <c r="AH25" s="98"/>
      <c r="AI25" s="98"/>
      <c r="AJ25" s="98"/>
      <c r="AK25" s="98"/>
      <c r="AL25" s="98"/>
      <c r="AO25" s="98"/>
      <c r="AP25" s="98"/>
      <c r="AQ25" s="98"/>
      <c r="AR25" s="98"/>
      <c r="AS25" s="98"/>
      <c r="AT25" s="98"/>
      <c r="AU25" s="98"/>
      <c r="AV25" s="98"/>
      <c r="AW25" s="98"/>
      <c r="AX25" s="98"/>
      <c r="AY25" s="98"/>
      <c r="BB25" s="98"/>
      <c r="BC25" s="98"/>
      <c r="BD25" s="98"/>
      <c r="BE25" s="98"/>
      <c r="BF25" s="98"/>
      <c r="BG25" s="98"/>
      <c r="BH25" s="98"/>
      <c r="BI25" s="98"/>
      <c r="BJ25" s="98"/>
      <c r="BK25" s="98"/>
      <c r="BL25" s="98"/>
    </row>
    <row r="26" spans="1:64" ht="21.75" customHeight="1">
      <c r="A26" s="99" t="s">
        <v>254</v>
      </c>
      <c r="C26" s="118"/>
      <c r="D26" s="119"/>
      <c r="E26" s="119"/>
      <c r="F26" s="119"/>
      <c r="G26" s="119"/>
      <c r="H26" s="119"/>
      <c r="I26" s="119"/>
      <c r="J26" s="120"/>
      <c r="O26" s="98"/>
      <c r="P26" s="98"/>
      <c r="Q26" s="98"/>
      <c r="R26" s="98"/>
      <c r="S26" s="98"/>
      <c r="T26" s="98"/>
      <c r="U26" s="98"/>
      <c r="V26" s="98"/>
      <c r="W26" s="98"/>
      <c r="X26" s="98"/>
      <c r="Y26" s="98"/>
      <c r="AB26" s="98"/>
      <c r="AC26" s="98"/>
      <c r="AD26" s="98"/>
      <c r="AE26" s="98"/>
      <c r="AF26" s="98"/>
      <c r="AG26" s="98"/>
      <c r="AH26" s="98"/>
      <c r="AI26" s="98"/>
      <c r="AJ26" s="98"/>
      <c r="AK26" s="98"/>
      <c r="AL26" s="98"/>
      <c r="AO26" s="98"/>
      <c r="AP26" s="98"/>
      <c r="AQ26" s="98"/>
      <c r="AR26" s="98"/>
      <c r="AS26" s="98"/>
      <c r="AT26" s="98"/>
      <c r="AU26" s="98"/>
      <c r="AV26" s="98"/>
      <c r="AW26" s="98"/>
      <c r="AX26" s="98"/>
      <c r="AY26" s="98"/>
      <c r="BB26" s="98"/>
      <c r="BC26" s="98"/>
      <c r="BD26" s="98"/>
      <c r="BE26" s="98"/>
      <c r="BF26" s="98"/>
      <c r="BG26" s="98"/>
      <c r="BH26" s="98"/>
      <c r="BI26" s="98"/>
      <c r="BJ26" s="98"/>
      <c r="BK26" s="98"/>
      <c r="BL26" s="98"/>
    </row>
    <row r="27" spans="1:64" ht="21.75" customHeight="1">
      <c r="C27" s="121"/>
      <c r="J27" s="122"/>
      <c r="O27" s="98"/>
      <c r="P27" s="98"/>
      <c r="Q27" s="98"/>
      <c r="R27" s="98"/>
      <c r="S27" s="98"/>
      <c r="T27" s="98"/>
      <c r="U27" s="98"/>
      <c r="V27" s="98"/>
      <c r="W27" s="98"/>
      <c r="X27" s="98"/>
      <c r="Y27" s="98"/>
      <c r="AB27" s="98"/>
      <c r="AC27" s="98"/>
      <c r="AD27" s="98"/>
      <c r="AE27" s="98"/>
      <c r="AF27" s="98"/>
      <c r="AG27" s="98"/>
      <c r="AH27" s="98"/>
      <c r="AI27" s="98"/>
      <c r="AJ27" s="98"/>
      <c r="AK27" s="98"/>
      <c r="AL27" s="98"/>
      <c r="AO27" s="98"/>
      <c r="AP27" s="98"/>
      <c r="AQ27" s="98"/>
      <c r="AR27" s="98"/>
      <c r="AS27" s="98"/>
      <c r="AT27" s="98"/>
      <c r="AU27" s="98"/>
      <c r="AV27" s="98"/>
      <c r="AW27" s="98"/>
      <c r="AX27" s="98"/>
      <c r="AY27" s="98"/>
      <c r="BB27" s="98"/>
      <c r="BC27" s="98"/>
      <c r="BD27" s="98"/>
      <c r="BE27" s="98"/>
      <c r="BF27" s="98"/>
      <c r="BG27" s="98"/>
      <c r="BH27" s="98"/>
      <c r="BI27" s="98"/>
      <c r="BJ27" s="98"/>
      <c r="BK27" s="98"/>
      <c r="BL27" s="98"/>
    </row>
    <row r="28" spans="1:64" ht="21.75" customHeight="1">
      <c r="C28" s="121"/>
      <c r="J28" s="122"/>
      <c r="O28" s="98"/>
      <c r="P28" s="98"/>
      <c r="Q28" s="98"/>
      <c r="R28" s="98"/>
      <c r="S28" s="98"/>
      <c r="T28" s="98"/>
      <c r="U28" s="98"/>
      <c r="V28" s="98"/>
      <c r="W28" s="98"/>
      <c r="X28" s="98"/>
      <c r="Y28" s="98"/>
      <c r="AB28" s="98"/>
      <c r="AC28" s="98"/>
      <c r="AD28" s="98"/>
      <c r="AE28" s="98"/>
      <c r="AF28" s="98"/>
      <c r="AG28" s="98"/>
      <c r="AH28" s="98"/>
      <c r="AI28" s="98"/>
      <c r="AJ28" s="98"/>
      <c r="AK28" s="98"/>
      <c r="AL28" s="98"/>
      <c r="AO28" s="98"/>
      <c r="AP28" s="98"/>
      <c r="AQ28" s="98"/>
      <c r="AR28" s="98"/>
      <c r="AS28" s="98"/>
      <c r="AT28" s="98"/>
      <c r="AU28" s="98"/>
      <c r="AV28" s="98"/>
      <c r="AW28" s="98"/>
      <c r="AX28" s="98"/>
      <c r="AY28" s="98"/>
      <c r="BB28" s="98"/>
      <c r="BC28" s="98"/>
      <c r="BD28" s="98"/>
      <c r="BE28" s="98"/>
      <c r="BF28" s="98"/>
      <c r="BG28" s="98"/>
      <c r="BH28" s="98"/>
      <c r="BI28" s="98"/>
      <c r="BJ28" s="98"/>
      <c r="BK28" s="98"/>
      <c r="BL28" s="98"/>
    </row>
    <row r="29" spans="1:64" ht="21.75" customHeight="1">
      <c r="C29" s="121"/>
      <c r="J29" s="122"/>
      <c r="O29" s="98"/>
      <c r="P29" s="98"/>
      <c r="Q29" s="98"/>
      <c r="R29" s="98"/>
      <c r="S29" s="98"/>
      <c r="T29" s="98"/>
      <c r="U29" s="98"/>
      <c r="V29" s="98"/>
      <c r="W29" s="98"/>
      <c r="X29" s="98"/>
      <c r="Y29" s="98"/>
      <c r="AB29" s="98"/>
      <c r="AC29" s="98"/>
      <c r="AD29" s="98"/>
      <c r="AE29" s="98"/>
      <c r="AF29" s="98"/>
      <c r="AG29" s="98"/>
      <c r="AH29" s="98"/>
      <c r="AI29" s="98"/>
      <c r="AJ29" s="98"/>
      <c r="AK29" s="98"/>
      <c r="AL29" s="98"/>
      <c r="AO29" s="98"/>
      <c r="AP29" s="98"/>
      <c r="AQ29" s="98"/>
      <c r="AR29" s="98"/>
      <c r="AS29" s="98"/>
      <c r="AT29" s="98"/>
      <c r="AU29" s="98"/>
      <c r="AV29" s="98"/>
      <c r="AW29" s="98"/>
      <c r="AX29" s="98"/>
      <c r="AY29" s="98"/>
      <c r="BB29" s="98"/>
      <c r="BC29" s="98"/>
      <c r="BD29" s="98"/>
      <c r="BE29" s="98"/>
      <c r="BF29" s="98"/>
      <c r="BG29" s="98"/>
      <c r="BH29" s="98"/>
      <c r="BI29" s="98"/>
      <c r="BJ29" s="98"/>
      <c r="BK29" s="98"/>
      <c r="BL29" s="98"/>
    </row>
    <row r="30" spans="1:64" ht="21.75" customHeight="1">
      <c r="C30" s="121"/>
      <c r="J30" s="122"/>
      <c r="O30" s="98"/>
      <c r="P30" s="98"/>
      <c r="Q30" s="98"/>
      <c r="R30" s="98"/>
      <c r="S30" s="98"/>
      <c r="T30" s="98"/>
      <c r="U30" s="98"/>
      <c r="V30" s="98"/>
      <c r="W30" s="98"/>
      <c r="X30" s="98"/>
      <c r="Y30" s="98"/>
      <c r="AB30" s="98"/>
      <c r="AC30" s="98"/>
      <c r="AD30" s="98"/>
      <c r="AE30" s="98"/>
      <c r="AF30" s="98"/>
      <c r="AG30" s="98"/>
      <c r="AH30" s="98"/>
      <c r="AI30" s="98"/>
      <c r="AJ30" s="98"/>
      <c r="AK30" s="98"/>
      <c r="AL30" s="98"/>
      <c r="AO30" s="98"/>
      <c r="AP30" s="98"/>
      <c r="AQ30" s="98"/>
      <c r="AR30" s="98"/>
      <c r="AS30" s="98"/>
      <c r="AT30" s="98"/>
      <c r="AU30" s="98"/>
      <c r="AV30" s="98"/>
      <c r="AW30" s="98"/>
      <c r="AX30" s="98"/>
      <c r="AY30" s="98"/>
      <c r="BB30" s="98"/>
      <c r="BC30" s="98"/>
      <c r="BD30" s="98"/>
      <c r="BE30" s="98"/>
      <c r="BF30" s="98"/>
      <c r="BG30" s="98"/>
      <c r="BH30" s="98"/>
      <c r="BI30" s="98"/>
      <c r="BJ30" s="98"/>
      <c r="BK30" s="98"/>
      <c r="BL30" s="98"/>
    </row>
    <row r="31" spans="1:64" ht="21.75" customHeight="1">
      <c r="C31" s="121"/>
      <c r="J31" s="122"/>
      <c r="AB31" s="98"/>
      <c r="AC31" s="98"/>
      <c r="AD31" s="98"/>
      <c r="AE31" s="98"/>
      <c r="AF31" s="98"/>
      <c r="AG31" s="98"/>
      <c r="AH31" s="98"/>
      <c r="AI31" s="98"/>
      <c r="AJ31" s="98"/>
      <c r="AK31" s="98"/>
      <c r="AL31" s="98"/>
      <c r="AO31" s="98"/>
      <c r="AP31" s="98"/>
      <c r="AQ31" s="98"/>
      <c r="AR31" s="98"/>
      <c r="AS31" s="98"/>
      <c r="AT31" s="98"/>
      <c r="AU31" s="98"/>
      <c r="AV31" s="98"/>
      <c r="AW31" s="98"/>
      <c r="AX31" s="98"/>
      <c r="AY31" s="98"/>
      <c r="BB31" s="98"/>
      <c r="BC31" s="98"/>
      <c r="BD31" s="98"/>
      <c r="BE31" s="98"/>
      <c r="BF31" s="98"/>
      <c r="BG31" s="98"/>
      <c r="BH31" s="98"/>
      <c r="BI31" s="98"/>
      <c r="BJ31" s="98"/>
      <c r="BK31" s="98"/>
      <c r="BL31" s="98"/>
    </row>
    <row r="32" spans="1:64" ht="21.75" customHeight="1">
      <c r="C32" s="123"/>
      <c r="D32" s="124"/>
      <c r="E32" s="124"/>
      <c r="F32" s="124"/>
      <c r="G32" s="124"/>
      <c r="H32" s="124"/>
      <c r="I32" s="124"/>
      <c r="J32" s="125"/>
      <c r="AB32" s="98"/>
      <c r="AC32" s="98"/>
      <c r="AD32" s="98"/>
      <c r="AE32" s="98"/>
      <c r="AF32" s="98"/>
      <c r="AG32" s="98"/>
      <c r="AH32" s="98"/>
      <c r="AI32" s="98"/>
      <c r="AJ32" s="98"/>
      <c r="AK32" s="98"/>
      <c r="AL32" s="98"/>
      <c r="AO32" s="98"/>
      <c r="AP32" s="98"/>
      <c r="AQ32" s="98"/>
      <c r="AR32" s="98"/>
      <c r="AS32" s="98"/>
      <c r="AT32" s="98"/>
      <c r="AU32" s="98"/>
      <c r="AV32" s="98"/>
      <c r="AW32" s="98"/>
      <c r="AX32" s="98"/>
      <c r="AY32" s="98"/>
      <c r="BB32" s="98"/>
      <c r="BC32" s="98"/>
      <c r="BD32" s="98"/>
      <c r="BE32" s="98"/>
      <c r="BF32" s="98"/>
      <c r="BG32" s="98"/>
      <c r="BH32" s="98"/>
      <c r="BI32" s="98"/>
      <c r="BJ32" s="98"/>
      <c r="BK32" s="98"/>
      <c r="BL32" s="98"/>
    </row>
    <row r="33" spans="28:64" ht="21.75" customHeight="1">
      <c r="AB33" s="98"/>
      <c r="AC33" s="98"/>
      <c r="AD33" s="98"/>
      <c r="AE33" s="98"/>
      <c r="AF33" s="98"/>
      <c r="AG33" s="98"/>
      <c r="AH33" s="98"/>
      <c r="AI33" s="98"/>
      <c r="AJ33" s="98"/>
      <c r="AK33" s="98"/>
      <c r="AL33" s="98"/>
      <c r="AO33" s="98"/>
      <c r="AP33" s="98"/>
      <c r="AQ33" s="98"/>
      <c r="AR33" s="98"/>
      <c r="AS33" s="98"/>
      <c r="AT33" s="98"/>
      <c r="AU33" s="98"/>
      <c r="AV33" s="98"/>
      <c r="AW33" s="98"/>
      <c r="AX33" s="98"/>
      <c r="AY33" s="98"/>
      <c r="BB33" s="98"/>
      <c r="BC33" s="98"/>
      <c r="BD33" s="98"/>
      <c r="BE33" s="98"/>
      <c r="BF33" s="98"/>
      <c r="BG33" s="98"/>
      <c r="BH33" s="98"/>
      <c r="BI33" s="98"/>
      <c r="BJ33" s="98"/>
      <c r="BK33" s="98"/>
      <c r="BL33" s="9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4AB9-4FC4-4F45-87CD-16CCA63C450E}">
  <sheetPr codeName="Sheet2"/>
  <dimension ref="A1:C32"/>
  <sheetViews>
    <sheetView workbookViewId="0">
      <selection activeCell="A32" sqref="A32"/>
    </sheetView>
  </sheetViews>
  <sheetFormatPr defaultRowHeight="14.4"/>
  <cols>
    <col min="1" max="2" width="12.44140625" style="94" customWidth="1"/>
    <col min="3" max="3" width="11.109375" bestFit="1" customWidth="1"/>
  </cols>
  <sheetData>
    <row r="1" spans="1:3">
      <c r="A1" s="94" t="s">
        <v>255</v>
      </c>
      <c r="B1" s="94" t="s">
        <v>256</v>
      </c>
      <c r="C1" t="s">
        <v>257</v>
      </c>
    </row>
    <row r="2" spans="1:3">
      <c r="A2" s="95">
        <v>44342</v>
      </c>
      <c r="B2" s="95" t="s">
        <v>258</v>
      </c>
      <c r="C2" t="s">
        <v>259</v>
      </c>
    </row>
    <row r="3" spans="1:3">
      <c r="A3" s="95">
        <v>44343</v>
      </c>
      <c r="B3" s="94" t="s">
        <v>260</v>
      </c>
      <c r="C3" t="s">
        <v>261</v>
      </c>
    </row>
    <row r="4" spans="1:3">
      <c r="A4" s="95">
        <v>44343</v>
      </c>
      <c r="B4" s="94" t="s">
        <v>262</v>
      </c>
      <c r="C4" t="s">
        <v>263</v>
      </c>
    </row>
    <row r="5" spans="1:3">
      <c r="A5" s="95">
        <v>44343</v>
      </c>
      <c r="B5" s="94" t="s">
        <v>264</v>
      </c>
      <c r="C5" t="s">
        <v>265</v>
      </c>
    </row>
    <row r="6" spans="1:3">
      <c r="A6" s="95">
        <v>44344</v>
      </c>
      <c r="B6" s="94" t="s">
        <v>266</v>
      </c>
      <c r="C6" t="s">
        <v>267</v>
      </c>
    </row>
    <row r="7" spans="1:3">
      <c r="A7" s="95">
        <v>44347</v>
      </c>
      <c r="B7" s="94" t="s">
        <v>268</v>
      </c>
      <c r="C7" t="s">
        <v>269</v>
      </c>
    </row>
    <row r="8" spans="1:3">
      <c r="A8" s="95">
        <v>44348</v>
      </c>
      <c r="B8" s="94" t="s">
        <v>270</v>
      </c>
      <c r="C8" t="s">
        <v>271</v>
      </c>
    </row>
    <row r="9" spans="1:3">
      <c r="A9" s="95">
        <v>44349</v>
      </c>
      <c r="B9" s="94">
        <v>1.3</v>
      </c>
      <c r="C9" t="s">
        <v>272</v>
      </c>
    </row>
    <row r="10" spans="1:3">
      <c r="A10" s="95">
        <v>44350</v>
      </c>
      <c r="B10" s="94" t="s">
        <v>273</v>
      </c>
      <c r="C10" t="s">
        <v>274</v>
      </c>
    </row>
    <row r="11" spans="1:3">
      <c r="A11" s="95">
        <v>44351</v>
      </c>
      <c r="B11" s="94" t="s">
        <v>275</v>
      </c>
      <c r="C11" t="s">
        <v>276</v>
      </c>
    </row>
    <row r="12" spans="1:3">
      <c r="A12" s="95">
        <v>44364</v>
      </c>
      <c r="B12" s="94" t="s">
        <v>277</v>
      </c>
      <c r="C12" t="s">
        <v>278</v>
      </c>
    </row>
    <row r="13" spans="1:3">
      <c r="A13" s="95">
        <v>44448</v>
      </c>
      <c r="B13" s="94" t="s">
        <v>279</v>
      </c>
      <c r="C13" t="s">
        <v>280</v>
      </c>
    </row>
    <row r="14" spans="1:3">
      <c r="A14" s="95">
        <v>44248</v>
      </c>
      <c r="B14" s="94" t="s">
        <v>281</v>
      </c>
      <c r="C14" t="s">
        <v>282</v>
      </c>
    </row>
    <row r="15" spans="1:3">
      <c r="A15" s="95">
        <v>44251</v>
      </c>
      <c r="B15" s="94" t="s">
        <v>283</v>
      </c>
      <c r="C15" t="s">
        <v>284</v>
      </c>
    </row>
    <row r="16" spans="1:3">
      <c r="A16" s="95">
        <v>44258</v>
      </c>
      <c r="B16" s="94" t="s">
        <v>285</v>
      </c>
      <c r="C16" t="s">
        <v>286</v>
      </c>
    </row>
    <row r="17" spans="1:3">
      <c r="A17" s="95">
        <v>44262</v>
      </c>
      <c r="B17" s="94" t="s">
        <v>287</v>
      </c>
      <c r="C17" t="s">
        <v>288</v>
      </c>
    </row>
    <row r="18" spans="1:3">
      <c r="A18" s="95">
        <v>44627</v>
      </c>
      <c r="B18" s="94" t="s">
        <v>289</v>
      </c>
      <c r="C18" t="s">
        <v>290</v>
      </c>
    </row>
    <row r="19" spans="1:3">
      <c r="A19" s="95">
        <v>44740</v>
      </c>
      <c r="B19" s="94" t="s">
        <v>291</v>
      </c>
      <c r="C19" t="s">
        <v>292</v>
      </c>
    </row>
    <row r="20" spans="1:3">
      <c r="A20" s="95">
        <v>44750</v>
      </c>
      <c r="B20" s="94" t="s">
        <v>293</v>
      </c>
      <c r="C20" t="s">
        <v>294</v>
      </c>
    </row>
    <row r="21" spans="1:3">
      <c r="A21" s="95">
        <v>44755</v>
      </c>
      <c r="B21" s="94" t="s">
        <v>295</v>
      </c>
      <c r="C21" t="s">
        <v>296</v>
      </c>
    </row>
    <row r="22" spans="1:3">
      <c r="A22" s="95">
        <v>44757</v>
      </c>
      <c r="B22" s="94" t="s">
        <v>297</v>
      </c>
      <c r="C22" t="s">
        <v>298</v>
      </c>
    </row>
    <row r="23" spans="1:3">
      <c r="A23" s="95">
        <v>44776</v>
      </c>
      <c r="B23" s="94" t="s">
        <v>299</v>
      </c>
      <c r="C23" t="s">
        <v>300</v>
      </c>
    </row>
    <row r="25" spans="1:3">
      <c r="A25" s="95">
        <v>44804</v>
      </c>
      <c r="B25" s="94" t="s">
        <v>301</v>
      </c>
      <c r="C25" t="s">
        <v>302</v>
      </c>
    </row>
    <row r="26" spans="1:3">
      <c r="A26" s="95">
        <v>44847</v>
      </c>
      <c r="B26" s="94" t="s">
        <v>303</v>
      </c>
      <c r="C26" t="s">
        <v>304</v>
      </c>
    </row>
    <row r="27" spans="1:3">
      <c r="A27" s="95">
        <v>44956</v>
      </c>
      <c r="B27" s="94" t="s">
        <v>305</v>
      </c>
      <c r="C27" t="s">
        <v>306</v>
      </c>
    </row>
    <row r="28" spans="1:3">
      <c r="A28" s="95">
        <v>44984</v>
      </c>
      <c r="B28" s="94" t="s">
        <v>307</v>
      </c>
      <c r="C28" t="s">
        <v>308</v>
      </c>
    </row>
    <row r="29" spans="1:3">
      <c r="A29" s="95">
        <v>45015</v>
      </c>
      <c r="B29" s="94" t="s">
        <v>309</v>
      </c>
      <c r="C29" t="s">
        <v>310</v>
      </c>
    </row>
    <row r="30" spans="1:3">
      <c r="A30" s="95">
        <v>45069</v>
      </c>
      <c r="B30" s="94" t="s">
        <v>311</v>
      </c>
      <c r="C30" t="s">
        <v>312</v>
      </c>
    </row>
    <row r="32" spans="1:3">
      <c r="A32" s="95">
        <v>45236</v>
      </c>
      <c r="B32" s="94" t="s">
        <v>313</v>
      </c>
      <c r="C32"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FD48-F8DB-4817-AEA4-00D6AEEE2030}">
  <sheetPr codeName="Sheet11">
    <pageSetUpPr autoPageBreaks="0"/>
  </sheetPr>
  <dimension ref="A2:GQ35"/>
  <sheetViews>
    <sheetView topLeftCell="R1" workbookViewId="0">
      <selection activeCell="X12" sqref="X12"/>
    </sheetView>
  </sheetViews>
  <sheetFormatPr defaultColWidth="8.88671875" defaultRowHeight="24" customHeight="1"/>
  <cols>
    <col min="1" max="1" width="14.109375" style="4" customWidth="1"/>
    <col min="2" max="2" width="21.109375" style="4" customWidth="1"/>
    <col min="3" max="4" width="16.5546875" style="4" customWidth="1"/>
    <col min="5" max="5" width="21.109375" style="4" customWidth="1"/>
    <col min="6" max="6" width="14.109375" style="4" customWidth="1"/>
    <col min="7" max="9" width="22.88671875" style="4" customWidth="1"/>
    <col min="10" max="10" width="8.88671875" style="4"/>
    <col min="11" max="15" width="14" style="4" customWidth="1"/>
    <col min="16" max="16" width="8.88671875" style="4"/>
    <col min="17" max="18" width="15.88671875" style="4" customWidth="1"/>
    <col min="19" max="19" width="8.88671875" style="4"/>
    <col min="20" max="20" width="14.109375" style="4" customWidth="1"/>
    <col min="21" max="21" width="35.44140625" style="4" bestFit="1" customWidth="1"/>
    <col min="22" max="22" width="8.88671875" style="4"/>
    <col min="23" max="24" width="17.5546875" style="4" customWidth="1"/>
    <col min="25" max="25" width="19.109375" style="4" bestFit="1" customWidth="1"/>
    <col min="26" max="26" width="32.109375" style="4" bestFit="1" customWidth="1"/>
    <col min="27" max="27" width="10.5546875" style="4" bestFit="1" customWidth="1"/>
    <col min="28" max="28" width="8.88671875" style="4"/>
    <col min="29" max="29" width="19.109375" style="4" customWidth="1"/>
    <col min="30" max="35" width="14.44140625" style="4" customWidth="1"/>
    <col min="36" max="36" width="14.88671875" style="4" customWidth="1"/>
    <col min="37" max="38" width="6.5546875" style="4" customWidth="1"/>
    <col min="39" max="39" width="14.88671875" style="4" customWidth="1"/>
    <col min="40" max="41" width="6.5546875" style="4" customWidth="1"/>
    <col min="42" max="42" width="14.88671875" style="4" customWidth="1"/>
    <col min="43" max="44" width="6.5546875" style="4" customWidth="1"/>
    <col min="45" max="45" width="14.88671875" style="4" customWidth="1"/>
    <col min="46" max="47" width="6.5546875" style="4" customWidth="1"/>
    <col min="48" max="48" width="14.88671875" style="4" customWidth="1"/>
    <col min="49" max="50" width="6.5546875" style="4" customWidth="1"/>
    <col min="51" max="51" width="14.88671875" style="4" customWidth="1"/>
    <col min="52" max="53" width="6.5546875" style="4" customWidth="1"/>
    <col min="54" max="54" width="14.88671875" style="4" customWidth="1"/>
    <col min="55" max="56" width="6.5546875" style="4" customWidth="1"/>
    <col min="57" max="57" width="14.88671875" style="4" customWidth="1"/>
    <col min="58" max="59" width="6.5546875" style="4" customWidth="1"/>
    <col min="60" max="60" width="14.88671875" style="4" customWidth="1"/>
    <col min="61" max="62" width="6.5546875" style="4" customWidth="1"/>
    <col min="63" max="63" width="14.88671875" style="4" customWidth="1"/>
    <col min="64" max="65" width="6.5546875" style="4" customWidth="1"/>
    <col min="66" max="66" width="14.88671875" style="4" customWidth="1"/>
    <col min="67" max="68" width="6.5546875" style="4" customWidth="1"/>
    <col min="69" max="69" width="14.88671875" style="4" customWidth="1"/>
    <col min="70" max="71" width="6.5546875" style="4" customWidth="1"/>
    <col min="72" max="72" width="14.88671875" style="4" customWidth="1"/>
    <col min="73" max="74" width="6.5546875" style="4" customWidth="1"/>
    <col min="75" max="75" width="14.88671875" style="4" customWidth="1"/>
    <col min="76" max="77" width="6.5546875" style="4" customWidth="1"/>
    <col min="78" max="78" width="14.88671875" style="4" customWidth="1"/>
    <col min="79" max="80" width="6.5546875" style="4" customWidth="1"/>
    <col min="81" max="81" width="14.88671875" style="4" customWidth="1"/>
    <col min="82" max="83" width="6.5546875" style="4" customWidth="1"/>
    <col min="84" max="84" width="14.88671875" style="4" customWidth="1"/>
    <col min="85" max="86" width="6.5546875" style="4" customWidth="1"/>
    <col min="87" max="87" width="14.88671875" style="4" customWidth="1"/>
    <col min="88" max="89" width="6.5546875" style="4" customWidth="1"/>
    <col min="90" max="90" width="14.88671875" style="4" customWidth="1"/>
    <col min="91" max="92" width="6.5546875" style="4" customWidth="1"/>
    <col min="93" max="93" width="14.88671875" style="4" customWidth="1"/>
    <col min="94" max="95" width="6.5546875" style="4" customWidth="1"/>
    <col min="96" max="96" width="14.88671875" style="4" customWidth="1"/>
    <col min="97" max="98" width="6.5546875" style="4" customWidth="1"/>
    <col min="99" max="99" width="14.88671875" style="4" customWidth="1"/>
    <col min="100" max="101" width="6.5546875" style="4" customWidth="1"/>
    <col min="102" max="102" width="14.88671875" style="4" customWidth="1"/>
    <col min="103" max="104" width="6.5546875" style="4" customWidth="1"/>
    <col min="105" max="105" width="10" style="4" customWidth="1"/>
    <col min="106" max="106" width="8.88671875" style="4"/>
    <col min="107" max="107" width="14.44140625" style="4" customWidth="1"/>
    <col min="108" max="108" width="14.88671875" style="4" customWidth="1"/>
    <col min="109" max="110" width="6.5546875" style="4" customWidth="1"/>
    <col min="111" max="111" width="14.88671875" style="4" customWidth="1"/>
    <col min="112" max="113" width="6.5546875" style="4" customWidth="1"/>
    <col min="114" max="114" width="14.88671875" style="4" customWidth="1"/>
    <col min="115" max="116" width="6.5546875" style="4" customWidth="1"/>
    <col min="117" max="117" width="14.88671875" style="4" customWidth="1"/>
    <col min="118" max="119" width="6.5546875" style="4" customWidth="1"/>
    <col min="120" max="120" width="14.88671875" style="4" customWidth="1"/>
    <col min="121" max="122" width="6.5546875" style="4" customWidth="1"/>
    <col min="123" max="123" width="14.88671875" style="4" customWidth="1"/>
    <col min="124" max="125" width="6.5546875" style="4" customWidth="1"/>
    <col min="126" max="126" width="14.88671875" style="4" customWidth="1"/>
    <col min="127" max="128" width="6.5546875" style="4" customWidth="1"/>
    <col min="129" max="129" width="14.88671875" style="4" customWidth="1"/>
    <col min="130" max="131" width="6.5546875" style="4" customWidth="1"/>
    <col min="132" max="132" width="14.88671875" style="4" customWidth="1"/>
    <col min="133" max="134" width="6.5546875" style="4" customWidth="1"/>
    <col min="135" max="135" width="14.88671875" style="4" customWidth="1"/>
    <col min="136" max="137" width="6.5546875" style="4" customWidth="1"/>
    <col min="138" max="138" width="14.88671875" style="4" customWidth="1"/>
    <col min="139" max="140" width="6.5546875" style="4" customWidth="1"/>
    <col min="141" max="141" width="14.88671875" style="4" customWidth="1"/>
    <col min="142" max="143" width="6.5546875" style="4" customWidth="1"/>
    <col min="144" max="144" width="14.88671875" style="4" customWidth="1"/>
    <col min="145" max="146" width="6.5546875" style="4" customWidth="1"/>
    <col min="147" max="147" width="14.88671875" style="4" customWidth="1"/>
    <col min="148" max="149" width="6.5546875" style="4" customWidth="1"/>
    <col min="150" max="150" width="14.88671875" style="4" customWidth="1"/>
    <col min="151" max="152" width="6.5546875" style="4" customWidth="1"/>
    <col min="153" max="153" width="14.88671875" style="4" customWidth="1"/>
    <col min="154" max="155" width="6.5546875" style="4" customWidth="1"/>
    <col min="156" max="156" width="14.88671875" style="4" customWidth="1"/>
    <col min="157" max="158" width="6.5546875" style="4" customWidth="1"/>
    <col min="159" max="159" width="14.88671875" style="4" customWidth="1"/>
    <col min="160" max="161" width="6.5546875" style="4" customWidth="1"/>
    <col min="162" max="162" width="14.88671875" style="4" customWidth="1"/>
    <col min="163" max="164" width="6.5546875" style="4" customWidth="1"/>
    <col min="165" max="165" width="14.88671875" style="4" customWidth="1"/>
    <col min="166" max="167" width="6.5546875" style="4" customWidth="1"/>
    <col min="168" max="168" width="14.88671875" style="4" customWidth="1"/>
    <col min="169" max="170" width="6.5546875" style="4" customWidth="1"/>
    <col min="171" max="171" width="14.88671875" style="4" customWidth="1"/>
    <col min="172" max="173" width="6.5546875" style="4" customWidth="1"/>
    <col min="174" max="174" width="14.88671875" style="4" customWidth="1"/>
    <col min="175" max="176" width="6.5546875" style="4" customWidth="1"/>
    <col min="177" max="177" width="8.88671875" style="4"/>
    <col min="178" max="178" width="21" style="4" customWidth="1"/>
    <col min="179" max="179" width="22" style="4" customWidth="1"/>
    <col min="180" max="180" width="21" style="4" customWidth="1"/>
    <col min="181" max="181" width="36.109375" style="4" bestFit="1" customWidth="1"/>
    <col min="182" max="183" width="21" style="4" customWidth="1"/>
    <col min="184" max="184" width="13" style="4" customWidth="1"/>
    <col min="185" max="185" width="22.5546875" style="4" bestFit="1" customWidth="1"/>
    <col min="186" max="186" width="6.109375" style="4" bestFit="1" customWidth="1"/>
    <col min="187" max="190" width="21" style="4" customWidth="1"/>
    <col min="191" max="191" width="8.88671875" style="4"/>
    <col min="192" max="192" width="21" style="4" customWidth="1"/>
    <col min="193" max="194" width="8.88671875" style="4"/>
    <col min="195" max="195" width="26.5546875" style="4" bestFit="1" customWidth="1"/>
    <col min="196" max="196" width="8.88671875" style="4"/>
    <col min="197" max="197" width="18.109375" style="4" customWidth="1"/>
    <col min="198" max="16384" width="8.88671875" style="4"/>
  </cols>
  <sheetData>
    <row r="2" spans="1:199" ht="24" customHeight="1">
      <c r="A2" s="1" t="s">
        <v>315</v>
      </c>
      <c r="B2" s="1" t="s">
        <v>316</v>
      </c>
      <c r="C2" s="1"/>
      <c r="D2" s="1"/>
      <c r="E2" s="1" t="s">
        <v>317</v>
      </c>
      <c r="F2" s="1"/>
      <c r="G2" s="2" t="s">
        <v>318</v>
      </c>
      <c r="H2" s="3"/>
      <c r="I2" s="3"/>
      <c r="K2" s="1" t="s">
        <v>319</v>
      </c>
      <c r="Q2" s="1" t="s">
        <v>151</v>
      </c>
      <c r="T2" s="1" t="s">
        <v>187</v>
      </c>
      <c r="W2" s="1" t="s">
        <v>186</v>
      </c>
      <c r="AC2" s="25" t="s">
        <v>167</v>
      </c>
      <c r="AG2" s="1" t="s">
        <v>320</v>
      </c>
      <c r="AI2" s="1" t="s">
        <v>321</v>
      </c>
      <c r="DC2" s="1" t="s">
        <v>210</v>
      </c>
      <c r="FV2" s="1" t="s">
        <v>322</v>
      </c>
      <c r="FW2" s="1"/>
      <c r="FX2" s="1"/>
      <c r="FY2" s="1"/>
      <c r="FZ2" s="1"/>
      <c r="GA2" s="1"/>
      <c r="GB2" s="1"/>
      <c r="GC2" s="1" t="s">
        <v>323</v>
      </c>
      <c r="GD2" s="1"/>
      <c r="GE2" s="1"/>
      <c r="GF2" s="1" t="s">
        <v>324</v>
      </c>
      <c r="GG2" s="1"/>
      <c r="GH2" s="1"/>
      <c r="GJ2" s="1" t="s">
        <v>194</v>
      </c>
      <c r="GM2" s="1" t="s">
        <v>325</v>
      </c>
      <c r="GO2" s="1" t="s">
        <v>326</v>
      </c>
      <c r="GQ2" s="1" t="s">
        <v>327</v>
      </c>
    </row>
    <row r="3" spans="1:199" ht="24" customHeight="1">
      <c r="A3" s="1" t="s">
        <v>328</v>
      </c>
      <c r="B3" s="5" t="s">
        <v>329</v>
      </c>
      <c r="C3" s="5"/>
      <c r="D3" s="5"/>
      <c r="E3" s="5" t="s">
        <v>330</v>
      </c>
      <c r="F3" s="1"/>
      <c r="G3" s="5" t="s">
        <v>331</v>
      </c>
      <c r="H3" s="6"/>
      <c r="I3" s="6"/>
      <c r="K3" s="4" t="s">
        <v>332</v>
      </c>
      <c r="Q3" s="4" t="s">
        <v>333</v>
      </c>
      <c r="T3" s="4" t="s">
        <v>334</v>
      </c>
      <c r="W3" s="4" t="s">
        <v>335</v>
      </c>
      <c r="AC3" s="4" t="s">
        <v>336</v>
      </c>
      <c r="AG3" s="4" t="s">
        <v>337</v>
      </c>
      <c r="AI3" s="4" t="s">
        <v>338</v>
      </c>
      <c r="DC3" s="4" t="s">
        <v>339</v>
      </c>
      <c r="FV3" s="4" t="s">
        <v>340</v>
      </c>
      <c r="GF3" s="4" t="s">
        <v>341</v>
      </c>
      <c r="GJ3" s="4" t="s">
        <v>342</v>
      </c>
      <c r="GM3" s="4" t="s">
        <v>343</v>
      </c>
      <c r="GO3" s="4" t="s">
        <v>336</v>
      </c>
      <c r="GQ3" s="4" t="s">
        <v>344</v>
      </c>
    </row>
    <row r="4" spans="1:199" ht="24" customHeight="1">
      <c r="B4" s="1" t="s">
        <v>345</v>
      </c>
      <c r="C4" s="1" t="s">
        <v>346</v>
      </c>
      <c r="E4" s="4" t="b">
        <v>1</v>
      </c>
      <c r="G4" s="7" t="s">
        <v>347</v>
      </c>
      <c r="H4" s="7" t="s">
        <v>348</v>
      </c>
      <c r="I4" s="7" t="s">
        <v>349</v>
      </c>
      <c r="K4" s="1" t="s">
        <v>350</v>
      </c>
      <c r="L4" s="1" t="s">
        <v>351</v>
      </c>
      <c r="M4" s="1" t="s">
        <v>352</v>
      </c>
      <c r="N4" s="1" t="s">
        <v>353</v>
      </c>
      <c r="O4" s="1" t="s">
        <v>354</v>
      </c>
      <c r="Q4" s="1" t="s">
        <v>158</v>
      </c>
      <c r="R4" s="1" t="s">
        <v>159</v>
      </c>
      <c r="T4" s="1" t="s">
        <v>355</v>
      </c>
      <c r="W4" s="1" t="s">
        <v>188</v>
      </c>
      <c r="X4" s="1" t="s">
        <v>189</v>
      </c>
      <c r="Y4" s="1" t="s">
        <v>190</v>
      </c>
      <c r="Z4" s="1" t="s">
        <v>356</v>
      </c>
      <c r="AA4" s="1" t="s">
        <v>357</v>
      </c>
      <c r="AB4" s="1"/>
      <c r="AC4" s="1" t="s">
        <v>358</v>
      </c>
      <c r="AD4" s="1" t="s">
        <v>359</v>
      </c>
      <c r="AE4" s="1" t="s">
        <v>360</v>
      </c>
      <c r="AF4" s="1"/>
      <c r="AG4" s="1" t="s">
        <v>361</v>
      </c>
      <c r="AJ4" s="1" t="str">
        <f ca="1">OFFSET(Fillout!$A$88,(COLUMN()-COLUMN($AJ$4))/3,0)</f>
        <v>Bedroom 1</v>
      </c>
      <c r="AK4" s="1"/>
      <c r="AL4" s="1"/>
      <c r="AM4" s="1" t="str">
        <f ca="1">OFFSET(Fillout!$A$88,(COLUMN()-COLUMN($AJ$4))/3,0)</f>
        <v>Bedroom 2</v>
      </c>
      <c r="AN4" s="1"/>
      <c r="AO4" s="1"/>
      <c r="AP4" s="1" t="str">
        <f ca="1">OFFSET(Fillout!$A$88,(COLUMN()-COLUMN($AJ$4))/3,0)</f>
        <v>Bedroom 3</v>
      </c>
      <c r="AQ4" s="1"/>
      <c r="AR4" s="1"/>
      <c r="AS4" s="1" t="str">
        <f ca="1">OFFSET(Fillout!$A$88,(COLUMN()-COLUMN($AJ$4))/3,0)</f>
        <v>Bedroom 4</v>
      </c>
      <c r="AT4" s="1"/>
      <c r="AU4" s="1"/>
      <c r="AV4" s="1" t="str">
        <f ca="1">OFFSET(Fillout!$A$88,(COLUMN()-COLUMN($AJ$4))/3,0)</f>
        <v>Bedroom 5</v>
      </c>
      <c r="AW4" s="1"/>
      <c r="AX4" s="1"/>
      <c r="AY4" s="1" t="str">
        <f ca="1">OFFSET(Fillout!$A$88,(COLUMN()-COLUMN($AJ$4))/3,0)</f>
        <v>Bedroom 6</v>
      </c>
      <c r="AZ4" s="1"/>
      <c r="BA4" s="1"/>
      <c r="BB4" s="1" t="str">
        <f ca="1">OFFSET(Fillout!$A$88,(COLUMN()-COLUMN($AJ$4))/3,0)</f>
        <v>Bathroom</v>
      </c>
      <c r="BC4" s="1"/>
      <c r="BD4" s="1"/>
      <c r="BE4" s="1" t="str">
        <f ca="1">OFFSET(Fillout!$A$88,(COLUMN()-COLUMN($AJ$4))/3,0)</f>
        <v>Ensuite</v>
      </c>
      <c r="BF4" s="1"/>
      <c r="BG4" s="1"/>
      <c r="BH4" s="1" t="str">
        <f ca="1">OFFSET(Fillout!$A$88,(COLUMN()-COLUMN($AJ$4))/3,0)</f>
        <v>Study</v>
      </c>
      <c r="BI4" s="1"/>
      <c r="BJ4" s="1"/>
      <c r="BK4" s="1" t="str">
        <f ca="1">OFFSET(Fillout!$A$88,(COLUMN()-COLUMN($AJ$4))/3,0)</f>
        <v>Kitchen</v>
      </c>
      <c r="BL4" s="1"/>
      <c r="BM4" s="1"/>
      <c r="BN4" s="1" t="str">
        <f ca="1">OFFSET(Fillout!$A$88,(COLUMN()-COLUMN($AJ$4))/3,0)</f>
        <v>Living</v>
      </c>
      <c r="BO4" s="1"/>
      <c r="BP4" s="1"/>
      <c r="BQ4" s="1" t="str">
        <f ca="1">OFFSET(Fillout!$A$88,(COLUMN()-COLUMN($AJ$4))/3,0)</f>
        <v>Dining</v>
      </c>
      <c r="BR4" s="1"/>
      <c r="BS4" s="1"/>
      <c r="BT4" s="1" t="str">
        <f ca="1">OFFSET(Fillout!$A$88,(COLUMN()-COLUMN($AJ$4))/3,0)</f>
        <v>Lounge</v>
      </c>
      <c r="BU4" s="1"/>
      <c r="BV4" s="1"/>
      <c r="BW4" s="1" t="str">
        <f ca="1">OFFSET(Fillout!$A$88,(COLUMN()-COLUMN($AJ$4))/3,0)</f>
        <v>Rumpus</v>
      </c>
      <c r="BX4" s="1"/>
      <c r="BY4" s="1"/>
      <c r="BZ4" s="1" t="str">
        <f ca="1">OFFSET(Fillout!$A$88,(COLUMN()-COLUMN($AJ$4))/3,0)</f>
        <v>Sunroom</v>
      </c>
      <c r="CA4" s="1"/>
      <c r="CB4" s="1"/>
      <c r="CC4" s="1" t="str">
        <f ca="1">OFFSET(Fillout!$A$88,(COLUMN()-COLUMN($AJ$4))/3,0)</f>
        <v>Storage area</v>
      </c>
      <c r="CD4" s="1"/>
      <c r="CE4" s="1"/>
      <c r="CF4" s="1" t="str">
        <f ca="1">OFFSET(Fillout!$A$88,(COLUMN()-COLUMN($AJ$4))/3,0)</f>
        <v>Workshop</v>
      </c>
      <c r="CG4" s="1"/>
      <c r="CH4" s="1"/>
      <c r="CI4" s="1" t="str">
        <f ca="1">OFFSET(Fillout!$A$88,(COLUMN()-COLUMN($AJ$4))/3,0)</f>
        <v>Porch</v>
      </c>
      <c r="CJ4" s="1"/>
      <c r="CK4" s="1"/>
      <c r="CL4" s="1" t="str">
        <f ca="1">OFFSET(Fillout!$A$88,(COLUMN()-COLUMN($AJ$4))/3,0)</f>
        <v>Alfresco</v>
      </c>
      <c r="CM4" s="1"/>
      <c r="CN4" s="1"/>
      <c r="CO4" s="1" t="str">
        <f ca="1">OFFSET(Fillout!$A$88,(COLUMN()-COLUMN($AJ$4))/3,0)</f>
        <v>Patio</v>
      </c>
      <c r="CP4" s="1"/>
      <c r="CQ4" s="1"/>
      <c r="CR4" s="1" t="str">
        <f ca="1">OFFSET(Fillout!$A$88,(COLUMN()-COLUMN($AJ$4))/3,0)</f>
        <v>Balcony</v>
      </c>
      <c r="CS4" s="1"/>
      <c r="CT4" s="1"/>
      <c r="CU4" s="1" t="str">
        <f ca="1">OFFSET(Fillout!$A$88,(COLUMN()-COLUMN($AJ$4))/3,0)</f>
        <v>Laundry</v>
      </c>
      <c r="CV4" s="1"/>
      <c r="CW4" s="1"/>
      <c r="CX4" s="1" t="str">
        <f ca="1">OFFSET(Fillout!$A$88,(COLUMN()-COLUMN($AJ$4))/3,0)</f>
        <v>General</v>
      </c>
      <c r="CY4" s="1"/>
      <c r="CZ4" s="1"/>
      <c r="DD4" s="1" t="str">
        <f ca="1">OFFSET(Fillout!$A$113,(COLUMN()-COLUMN($DD$4))/3,0)</f>
        <v>Bedroom 1</v>
      </c>
      <c r="DE4" s="1"/>
      <c r="DF4" s="1"/>
      <c r="DG4" s="1" t="str">
        <f ca="1">OFFSET(Fillout!$A$113,(COLUMN()-COLUMN($DD$4))/3,0)</f>
        <v>Bedroom 2</v>
      </c>
      <c r="DH4" s="1"/>
      <c r="DI4" s="1"/>
      <c r="DJ4" s="1" t="str">
        <f ca="1">OFFSET(Fillout!$A$113,(COLUMN()-COLUMN($DD$4))/3,0)</f>
        <v>Bedroom 3</v>
      </c>
      <c r="DK4" s="1"/>
      <c r="DL4" s="1"/>
      <c r="DM4" s="1" t="str">
        <f ca="1">OFFSET(Fillout!$A$113,(COLUMN()-COLUMN($DD$4))/3,0)</f>
        <v>Bedroom 4</v>
      </c>
      <c r="DN4" s="1"/>
      <c r="DO4" s="1"/>
      <c r="DP4" s="1" t="str">
        <f ca="1">OFFSET(Fillout!$A$113,(COLUMN()-COLUMN($DD$4))/3,0)</f>
        <v>Bedroom 5</v>
      </c>
      <c r="DQ4" s="1"/>
      <c r="DR4" s="1"/>
      <c r="DS4" s="1" t="str">
        <f ca="1">OFFSET(Fillout!$A$113,(COLUMN()-COLUMN($DD$4))/3,0)</f>
        <v>Bedroom 6</v>
      </c>
      <c r="DT4" s="1"/>
      <c r="DU4" s="1"/>
      <c r="DV4" s="1" t="str">
        <f ca="1">OFFSET(Fillout!$A$113,(COLUMN()-COLUMN($DD$4))/3,0)</f>
        <v>Bathroom</v>
      </c>
      <c r="DW4" s="1"/>
      <c r="DX4" s="1"/>
      <c r="DY4" s="1" t="str">
        <f ca="1">OFFSET(Fillout!$A$113,(COLUMN()-COLUMN($DD$4))/3,0)</f>
        <v>Ensuite</v>
      </c>
      <c r="DZ4" s="1"/>
      <c r="EA4" s="1"/>
      <c r="EB4" s="1" t="str">
        <f ca="1">OFFSET(Fillout!$A$113,(COLUMN()-COLUMN($DD$4))/3,0)</f>
        <v>Study</v>
      </c>
      <c r="EC4" s="1"/>
      <c r="ED4" s="1"/>
      <c r="EE4" s="1" t="str">
        <f ca="1">OFFSET(Fillout!$A$113,(COLUMN()-COLUMN($DD$4))/3,0)</f>
        <v>Kitchen</v>
      </c>
      <c r="EF4" s="1"/>
      <c r="EG4" s="1"/>
      <c r="EH4" s="1" t="str">
        <f ca="1">OFFSET(Fillout!$A$113,(COLUMN()-COLUMN($DD$4))/3,0)</f>
        <v>Dining</v>
      </c>
      <c r="EI4" s="1"/>
      <c r="EJ4" s="1"/>
      <c r="EK4" s="1" t="str">
        <f ca="1">OFFSET(Fillout!$A$113,(COLUMN()-COLUMN($DD$4))/3,0)</f>
        <v>Living</v>
      </c>
      <c r="EL4" s="1"/>
      <c r="EM4" s="1"/>
      <c r="EN4" s="1" t="str">
        <f ca="1">OFFSET(Fillout!$A$113,(COLUMN()-COLUMN($DD$4))/3,0)</f>
        <v>Lounge</v>
      </c>
      <c r="EO4" s="1"/>
      <c r="EP4" s="1"/>
      <c r="EQ4" s="1" t="str">
        <f ca="1">OFFSET(Fillout!$A$113,(COLUMN()-COLUMN($DD$4))/3,0)</f>
        <v>Rumpus</v>
      </c>
      <c r="ER4" s="1"/>
      <c r="ES4" s="1"/>
      <c r="ET4" s="1" t="str">
        <f ca="1">OFFSET(Fillout!$A$113,(COLUMN()-COLUMN($DD$4))/3,0)</f>
        <v>Sunroom</v>
      </c>
      <c r="EU4" s="1"/>
      <c r="EV4" s="1"/>
      <c r="EW4" s="1" t="str">
        <f ca="1">OFFSET(Fillout!$A$113,(COLUMN()-COLUMN($DD$4))/3,0)</f>
        <v>Storage</v>
      </c>
      <c r="EX4" s="1"/>
      <c r="EY4" s="1"/>
      <c r="EZ4" s="1" t="str">
        <f ca="1">OFFSET(Fillout!$A$113,(COLUMN()-COLUMN($DD$4))/3,0)</f>
        <v>Workshop</v>
      </c>
      <c r="FA4" s="1"/>
      <c r="FB4" s="1"/>
      <c r="FC4" s="1" t="str">
        <f ca="1">OFFSET(Fillout!$A$113,(COLUMN()-COLUMN($DD$4))/3,0)</f>
        <v>Porch</v>
      </c>
      <c r="FD4" s="1"/>
      <c r="FE4" s="1"/>
      <c r="FF4" s="1" t="str">
        <f ca="1">OFFSET(Fillout!$A$113,(COLUMN()-COLUMN($DD$4))/3,0)</f>
        <v>Alfresco</v>
      </c>
      <c r="FG4" s="1"/>
      <c r="FH4" s="1"/>
      <c r="FI4" s="1" t="str">
        <f ca="1">OFFSET(Fillout!$A$113,(COLUMN()-COLUMN($DD$4))/3,0)</f>
        <v>Patio</v>
      </c>
      <c r="FJ4" s="1"/>
      <c r="FK4" s="1"/>
      <c r="FL4" s="1" t="str">
        <f ca="1">OFFSET(Fillout!$A$113,(COLUMN()-COLUMN($DD$4))/3,0)</f>
        <v>Balcony</v>
      </c>
      <c r="FM4" s="1"/>
      <c r="FN4" s="1"/>
      <c r="FO4" s="1" t="str">
        <f ca="1">OFFSET(Fillout!$A$113,(COLUMN()-COLUMN($DD$4))/3,0)</f>
        <v>Laundry</v>
      </c>
      <c r="FP4" s="1"/>
      <c r="FQ4" s="1"/>
      <c r="FR4" s="1" t="str">
        <f ca="1">OFFSET(Fillout!$A$113,(COLUMN()-COLUMN($DD$4))/3,0)</f>
        <v>General</v>
      </c>
      <c r="FS4" s="1"/>
      <c r="FT4" s="1"/>
      <c r="FW4" s="4" t="s">
        <v>362</v>
      </c>
      <c r="FX4" s="4" t="s">
        <v>363</v>
      </c>
      <c r="FY4" s="4" t="s">
        <v>364</v>
      </c>
      <c r="FZ4" s="4" t="s">
        <v>365</v>
      </c>
      <c r="GA4" s="4" t="s">
        <v>366</v>
      </c>
      <c r="GC4" s="1" t="s">
        <v>201</v>
      </c>
      <c r="GD4" s="1"/>
      <c r="GF4" s="1" t="s">
        <v>204</v>
      </c>
      <c r="GG4" s="1" t="s">
        <v>205</v>
      </c>
      <c r="GJ4" s="4" t="s">
        <v>196</v>
      </c>
      <c r="GM4" s="1" t="s">
        <v>211</v>
      </c>
      <c r="GO4" s="4" t="s">
        <v>214</v>
      </c>
      <c r="GQ4" s="4" t="s">
        <v>367</v>
      </c>
    </row>
    <row r="5" spans="1:199" ht="24" customHeight="1">
      <c r="B5" s="4" t="s">
        <v>368</v>
      </c>
      <c r="C5" s="4" t="b">
        <f>IF(Fillout!B23=Fillout!B24,FALSE,TRUE)</f>
        <v>0</v>
      </c>
      <c r="E5" s="4" t="b">
        <v>0</v>
      </c>
      <c r="G5" s="8" t="s">
        <v>369</v>
      </c>
      <c r="H5" s="8" t="str">
        <f>IF($C$5=FALSE,"current market value","retrospective market value")</f>
        <v>current market value</v>
      </c>
      <c r="I5" s="8" t="s">
        <v>370</v>
      </c>
      <c r="K5" s="4" t="s">
        <v>371</v>
      </c>
      <c r="L5" s="4" t="s">
        <v>372</v>
      </c>
      <c r="N5" s="4" t="s">
        <v>373</v>
      </c>
      <c r="O5" s="4" t="s">
        <v>374</v>
      </c>
      <c r="Q5" s="4" t="s">
        <v>375</v>
      </c>
      <c r="R5" s="4" t="s">
        <v>376</v>
      </c>
      <c r="T5" s="4" t="s">
        <v>377</v>
      </c>
      <c r="U5" s="4" t="s">
        <v>378</v>
      </c>
      <c r="W5" s="4" t="s">
        <v>379</v>
      </c>
      <c r="X5" s="4" t="s">
        <v>380</v>
      </c>
      <c r="Y5" s="4" t="s">
        <v>381</v>
      </c>
      <c r="Z5" s="4" t="s">
        <v>382</v>
      </c>
      <c r="AA5" s="4">
        <v>18</v>
      </c>
      <c r="AC5" s="4" t="s">
        <v>383</v>
      </c>
      <c r="AD5" s="4" t="s">
        <v>384</v>
      </c>
      <c r="AE5" s="4" t="s">
        <v>385</v>
      </c>
      <c r="AG5" s="4" t="s">
        <v>174</v>
      </c>
      <c r="AI5" s="1" t="s">
        <v>386</v>
      </c>
      <c r="AJ5" s="4" t="str">
        <f ca="1">IF(OR(AK:AK),AJ4,"")</f>
        <v/>
      </c>
      <c r="AM5" s="4" t="str">
        <f ca="1">IF(OR(AN:AN),AM4,"")</f>
        <v/>
      </c>
      <c r="AP5" s="4" t="str">
        <f ca="1">IF(OR(AQ:AQ),AP4,"")</f>
        <v/>
      </c>
      <c r="AS5" s="4" t="str">
        <f ca="1">IF(OR(AT:AT),AS4,"")</f>
        <v/>
      </c>
      <c r="AV5" s="4" t="str">
        <f ca="1">IF(OR(AW:AW),AV4,"")</f>
        <v/>
      </c>
      <c r="AY5" s="4" t="str">
        <f ca="1">IF(OR(AZ:AZ),AY4,"")</f>
        <v/>
      </c>
      <c r="BB5" s="4" t="str">
        <f ca="1">IF(OR(BC:BC),BB4,"")</f>
        <v>Bathroom</v>
      </c>
      <c r="BE5" s="4" t="str">
        <f ca="1">IF(OR(BF:BF),BE4,"")</f>
        <v/>
      </c>
      <c r="BH5" s="4" t="str">
        <f ca="1">IF(OR(BI:BI),BH4,"")</f>
        <v/>
      </c>
      <c r="BK5" s="4" t="str">
        <f ca="1">IF(OR(BL:BL),BK4,"")</f>
        <v>Kitchen</v>
      </c>
      <c r="BN5" s="4" t="str">
        <f ca="1">IF(OR(BO:BO),BN4,"")</f>
        <v/>
      </c>
      <c r="BQ5" s="4" t="str">
        <f ca="1">IF(OR(BR:BR),BQ4,"")</f>
        <v/>
      </c>
      <c r="BT5" s="4" t="str">
        <f ca="1">IF(OR(BU:BU),BT4,"")</f>
        <v/>
      </c>
      <c r="BW5" s="4" t="str">
        <f ca="1">IF(OR(BX:BX),BW4,"")</f>
        <v/>
      </c>
      <c r="BZ5" s="4" t="str">
        <f ca="1">IF(OR(CA:CA),BZ4,"")</f>
        <v/>
      </c>
      <c r="CC5" s="4" t="str">
        <f ca="1">IF(OR(CD:CD),CC4,"")</f>
        <v/>
      </c>
      <c r="CF5" s="4" t="str">
        <f ca="1">IF(OR(CG:CG),CF4,"")</f>
        <v/>
      </c>
      <c r="CI5" s="4" t="str">
        <f ca="1">IF(OR(CJ:CJ),CI4,"")</f>
        <v/>
      </c>
      <c r="CL5" s="4" t="str">
        <f ca="1">IF(OR(CM:CM),CL4,"")</f>
        <v/>
      </c>
      <c r="CO5" s="4" t="str">
        <f ca="1">IF(OR(CP:CP),CO4,"")</f>
        <v/>
      </c>
      <c r="CR5" s="4" t="str">
        <f ca="1">IF(OR(CS:CS),CR4,"")</f>
        <v/>
      </c>
      <c r="CU5" s="4" t="str">
        <f ca="1">IF(OR(CV:CV),CU4,"")</f>
        <v>Laundry</v>
      </c>
      <c r="CX5" s="4" t="str">
        <f ca="1">IF(OR(CY:CY),CX4,"")</f>
        <v>General</v>
      </c>
      <c r="DC5" s="1"/>
      <c r="DD5" s="4" t="str">
        <f ca="1">IF(OR(DF7&lt;&gt;"",DE:DE),DD4,"")</f>
        <v>Bedroom 1</v>
      </c>
      <c r="DG5" s="4" t="str">
        <f ca="1">IF(OR(DI7&lt;&gt;"",DH:DH),DG4,"")</f>
        <v>Bedroom 2</v>
      </c>
      <c r="DJ5" s="4" t="str">
        <f ca="1">IF(OR(DL7&lt;&gt;"",DK:DK),DJ4,"")</f>
        <v>Bedroom 3</v>
      </c>
      <c r="DM5" s="4" t="str">
        <f ca="1">IF(OR(DO7&lt;&gt;"",DN:DN),DM4,"")</f>
        <v/>
      </c>
      <c r="DP5" s="4" t="str">
        <f ca="1">IF(OR(DR7&lt;&gt;"",DQ:DQ),DP4,"")</f>
        <v/>
      </c>
      <c r="DS5" s="4" t="str">
        <f ca="1">IF(OR(DU7&lt;&gt;"",DT:DT),DS4,"")</f>
        <v/>
      </c>
      <c r="DV5" s="4" t="str">
        <f ca="1">IF(OR(DX7&lt;&gt;"",DW:DW),DV4,"")</f>
        <v>Bathroom</v>
      </c>
      <c r="DY5" s="4" t="str">
        <f ca="1">IF(OR(EA7&lt;&gt;"",DZ:DZ),DY4,"")</f>
        <v/>
      </c>
      <c r="EB5" s="4" t="str">
        <f ca="1">IF(OR(ED7&lt;&gt;"",EC:EC),EB4,"")</f>
        <v/>
      </c>
      <c r="EE5" s="4" t="str">
        <f ca="1">IF(OR(EG7&lt;&gt;"",EF:EF),EE4,"")</f>
        <v>Kitchen</v>
      </c>
      <c r="EH5" s="4" t="str">
        <f ca="1">IF(OR(EJ7&lt;&gt;"",EI:EI),EH4,"")</f>
        <v>Dining</v>
      </c>
      <c r="EK5" s="4" t="str">
        <f ca="1">IF(OR(EM7&lt;&gt;"",EL:EL),EK4,"")</f>
        <v/>
      </c>
      <c r="EN5" s="4" t="str">
        <f ca="1">IF(OR(EP7&lt;&gt;"",EO:EO),EN4,"")</f>
        <v>Lounge</v>
      </c>
      <c r="EQ5" s="4" t="str">
        <f ca="1">IF(OR(ES7&lt;&gt;"",ER:ER),EQ4,"")</f>
        <v/>
      </c>
      <c r="ET5" s="4" t="str">
        <f ca="1">IF(OR(EV7&lt;&gt;"",EU:EU),ET4,"")</f>
        <v/>
      </c>
      <c r="EW5" s="4" t="str">
        <f ca="1">IF(OR(EY7&lt;&gt;"",EX:EX),EW4,"")</f>
        <v/>
      </c>
      <c r="EZ5" s="4" t="str">
        <f ca="1">IF(OR(FB7&lt;&gt;"",FA:FA),EZ4,"")</f>
        <v/>
      </c>
      <c r="FC5" s="4" t="str">
        <f ca="1">IF(OR(FE7&lt;&gt;"",FD:FD),FC4,"")</f>
        <v/>
      </c>
      <c r="FF5" s="4" t="str">
        <f ca="1">IF(OR(FH7&lt;&gt;"",FG:FG),FF4,"")</f>
        <v/>
      </c>
      <c r="FI5" s="4" t="str">
        <f ca="1">IF(OR(FK7&lt;&gt;"",FJ:FJ),FI4,"")</f>
        <v/>
      </c>
      <c r="FL5" s="4" t="str">
        <f ca="1">IF(OR(FN7&lt;&gt;"",FM:FM),FL4,"")</f>
        <v/>
      </c>
      <c r="FO5" s="4" t="str">
        <f ca="1">IF(OR(FQ7&lt;&gt;"",FP:FP),FO4,"")</f>
        <v>Laundry</v>
      </c>
      <c r="FR5" s="4" t="str">
        <f ca="1">IF(OR(FT7&lt;&gt;"",FS:FS),FR4,"")</f>
        <v/>
      </c>
      <c r="FW5" s="4" t="str">
        <f ca="1">_xlfn.TEXTJOIN(",",TRUE,AJ5:FR5)</f>
        <v>Bathroom,Kitchen,Laundry,General,Bedroom 1,Bedroom 2,Bedroom 3,Bathroom,Kitchen,Dining,Lounge,Laundry</v>
      </c>
      <c r="FX5" s="4" cm="1">
        <f t="array" aca="1" ref="FX5" ca="1">SUMPRODUCT((AJ5:FR5&lt;&gt;"")*1)</f>
        <v>12</v>
      </c>
      <c r="FY5" s="4" t="str">
        <f ca="1">_xlfn.TEXTJOIN(",",TRUE,AJ5:CX5)</f>
        <v>Bathroom,Kitchen,Laundry,General</v>
      </c>
      <c r="FZ5" s="4" cm="1">
        <f t="array" aca="1" ref="FZ5" ca="1">SUMPRODUCT((AJ5:CX5&lt;&gt;"")*1)</f>
        <v>4</v>
      </c>
      <c r="GA5" s="4" t="str">
        <f ca="1">IFERROR(SUBSTITUTE(_xlfn.TEXTJOIN(", ",TRUE,Data!CZ:CZ,Data!FT:FT),","," and",LEN(_xlfn.TEXTJOIN(", ",TRUE,Data!CZ:CZ,Data!FT:FT))-LEN(SUBSTITUTE(_xlfn.TEXTJOIN(", ",TRUE,Data!CZ:CZ,Data!FT:FT),",",""))),_xlfn.TEXTJOIN(", ",TRUE,Data!CZ:CZ,Data!FT:FT))</f>
        <v>Hot water system</v>
      </c>
      <c r="GC5" s="4" t="str">
        <f>IF(OR(GE9&lt;&gt;"",GD:GD),GC4,"")</f>
        <v>Ancillary Improvements</v>
      </c>
      <c r="GF5" s="4" t="s">
        <v>387</v>
      </c>
      <c r="GG5" s="4" t="s">
        <v>388</v>
      </c>
      <c r="GJ5" s="4" t="s">
        <v>389</v>
      </c>
      <c r="GM5" s="4" t="s">
        <v>390</v>
      </c>
      <c r="GO5" s="4" t="s">
        <v>391</v>
      </c>
      <c r="GQ5" s="4" t="s">
        <v>392</v>
      </c>
    </row>
    <row r="6" spans="1:199" ht="24" customHeight="1">
      <c r="B6" s="4" t="s">
        <v>393</v>
      </c>
      <c r="C6" s="4" t="b">
        <f>NOT(OR(ISBLANK(Fillout!B53),ISBLANK(Fillout!B55)))</f>
        <v>1</v>
      </c>
      <c r="G6" s="8" t="s">
        <v>394</v>
      </c>
      <c r="H6" s="8" t="str">
        <f>IF($C$5=FALSE,"current market value","retrospective market value")</f>
        <v>current market value</v>
      </c>
      <c r="I6" s="8" t="s">
        <v>395</v>
      </c>
      <c r="K6" s="4" t="s">
        <v>396</v>
      </c>
      <c r="L6" s="4" t="s">
        <v>397</v>
      </c>
      <c r="M6" s="4" t="s">
        <v>398</v>
      </c>
      <c r="N6" s="4" t="s">
        <v>399</v>
      </c>
      <c r="O6" s="4" t="s">
        <v>400</v>
      </c>
      <c r="Q6" s="4" t="s">
        <v>401</v>
      </c>
      <c r="R6" s="4" t="s">
        <v>402</v>
      </c>
      <c r="U6" s="4" t="s">
        <v>403</v>
      </c>
      <c r="W6" s="4" t="s">
        <v>404</v>
      </c>
      <c r="X6" s="4" t="s">
        <v>405</v>
      </c>
      <c r="Y6" s="4" t="s">
        <v>406</v>
      </c>
      <c r="Z6" s="4" t="s">
        <v>407</v>
      </c>
      <c r="AA6" s="4">
        <v>36</v>
      </c>
      <c r="AC6" s="4" t="s">
        <v>408</v>
      </c>
      <c r="AD6" s="4" t="s">
        <v>409</v>
      </c>
      <c r="AE6" s="4" t="s">
        <v>410</v>
      </c>
      <c r="AG6" s="4" t="s">
        <v>411</v>
      </c>
      <c r="AI6" s="1" t="s">
        <v>412</v>
      </c>
      <c r="AJ6" s="4" t="str">
        <f ca="1">IFERROR(SUBSTITUTE(_xlfn.TEXTJOIN(", ",TRUE,Data!AL:AL),","," and",LEN(_xlfn.TEXTJOIN(", ",TRUE,Data!AL:AL))-LEN(SUBSTITUTE(_xlfn.TEXTJOIN(", ",TRUE,Data!AL:AL),",",""))),_xlfn.TEXTJOIN(", ",TRUE,Data!AL:AL))</f>
        <v/>
      </c>
      <c r="AM6" s="4" t="str">
        <f ca="1">IFERROR(SUBSTITUTE(_xlfn.TEXTJOIN(", ",TRUE,Data!AO:AO),","," and",LEN(_xlfn.TEXTJOIN(", ",TRUE,Data!AO:AO))-LEN(SUBSTITUTE(_xlfn.TEXTJOIN(", ",TRUE,Data!AO:AO),",",""))),_xlfn.TEXTJOIN(", ",TRUE,Data!AO:AO))</f>
        <v/>
      </c>
      <c r="AP6" s="4" t="str">
        <f ca="1">IFERROR(SUBSTITUTE(_xlfn.TEXTJOIN(", ",TRUE,Data!AR:AR),","," and",LEN(_xlfn.TEXTJOIN(", ",TRUE,Data!AR:AR))-LEN(SUBSTITUTE(_xlfn.TEXTJOIN(", ",TRUE,Data!AR:AR),",",""))),_xlfn.TEXTJOIN(", ",TRUE,Data!AR:AR))</f>
        <v/>
      </c>
      <c r="AS6" s="4" t="str">
        <f ca="1">IFERROR(SUBSTITUTE(_xlfn.TEXTJOIN(", ",TRUE,Data!AU:AU),","," and",LEN(_xlfn.TEXTJOIN(", ",TRUE,Data!AU:AU))-LEN(SUBSTITUTE(_xlfn.TEXTJOIN(", ",TRUE,Data!AU:AU),",",""))),_xlfn.TEXTJOIN(", ",TRUE,Data!AU:AU))</f>
        <v/>
      </c>
      <c r="AV6" s="4" t="str">
        <f ca="1">IFERROR(SUBSTITUTE(_xlfn.TEXTJOIN(", ",TRUE,Data!AX:AX),","," and",LEN(_xlfn.TEXTJOIN(", ",TRUE,Data!AX:AX))-LEN(SUBSTITUTE(_xlfn.TEXTJOIN(", ",TRUE,Data!AX:AX),",",""))),_xlfn.TEXTJOIN(", ",TRUE,Data!AX:AX))</f>
        <v/>
      </c>
      <c r="AY6" s="4" t="str">
        <f ca="1">IFERROR(SUBSTITUTE(_xlfn.TEXTJOIN(", ",TRUE,Data!BA:BA),","," and",LEN(_xlfn.TEXTJOIN(", ",TRUE,Data!BA:BA))-LEN(SUBSTITUTE(_xlfn.TEXTJOIN(", ",TRUE,Data!BA:BA),",",""))),_xlfn.TEXTJOIN(", ",TRUE,Data!BA:BA))</f>
        <v/>
      </c>
      <c r="BB6" s="4" t="str">
        <f ca="1">IFERROR(SUBSTITUTE(_xlfn.TEXTJOIN(", ",TRUE,Data!BD:BD),","," and",LEN(_xlfn.TEXTJOIN(", ",TRUE,Data!BD:BD))-LEN(SUBSTITUTE(_xlfn.TEXTJOIN(", ",TRUE,Data!BD:BD),",",""))),_xlfn.TEXTJOIN(", ",TRUE,Data!BD:BD))</f>
        <v>Toilet suite, Shower, Vanity and Exhaust fan</v>
      </c>
      <c r="BE6" s="4" t="str">
        <f ca="1">IFERROR(SUBSTITUTE(_xlfn.TEXTJOIN(", ",TRUE,Data!BG:BG),","," and",LEN(_xlfn.TEXTJOIN(", ",TRUE,Data!BG:BG))-LEN(SUBSTITUTE(_xlfn.TEXTJOIN(", ",TRUE,Data!BG:BG),",",""))),_xlfn.TEXTJOIN(", ",TRUE,Data!BG:BG))</f>
        <v/>
      </c>
      <c r="BH6" s="4" t="str">
        <f ca="1">IFERROR(SUBSTITUTE(_xlfn.TEXTJOIN(", ",TRUE,Data!BJ:BJ),","," and",LEN(_xlfn.TEXTJOIN(", ",TRUE,Data!BJ:BJ))-LEN(SUBSTITUTE(_xlfn.TEXTJOIN(", ",TRUE,Data!BJ:BJ),",",""))),_xlfn.TEXTJOIN(", ",TRUE,Data!BJ:BJ))</f>
        <v/>
      </c>
      <c r="BK6" s="4" t="str">
        <f ca="1">IFERROR(SUBSTITUTE(_xlfn.TEXTJOIN(", ",TRUE,Data!BM:BM),","," and",LEN(_xlfn.TEXTJOIN(", ",TRUE,Data!BM:BM))-LEN(SUBSTITUTE(_xlfn.TEXTJOIN(", ",TRUE,Data!BM:BM),",",""))),_xlfn.TEXTJOIN(", ",TRUE,Data!BM:BM))</f>
        <v>Double bowl sink, Cooktop, Oven, Freestanding cooktop and Dishwasher</v>
      </c>
      <c r="BN6" s="4" t="str">
        <f ca="1">IFERROR(SUBSTITUTE(_xlfn.TEXTJOIN(", ",TRUE,Data!BP:BP),","," and",LEN(_xlfn.TEXTJOIN(", ",TRUE,Data!BP:BP))-LEN(SUBSTITUTE(_xlfn.TEXTJOIN(", ",TRUE,Data!BP:BP),",",""))),_xlfn.TEXTJOIN(", ",TRUE,Data!BP:BP))</f>
        <v/>
      </c>
      <c r="BQ6" s="4" t="str">
        <f ca="1">IFERROR(SUBSTITUTE(_xlfn.TEXTJOIN(", ",TRUE,Data!BS:BS),","," and",LEN(_xlfn.TEXTJOIN(", ",TRUE,Data!BS:BS))-LEN(SUBSTITUTE(_xlfn.TEXTJOIN(", ",TRUE,Data!BS:BS),",",""))),_xlfn.TEXTJOIN(", ",TRUE,Data!BS:BS))</f>
        <v/>
      </c>
      <c r="BT6" s="4" t="str">
        <f ca="1">IFERROR(SUBSTITUTE(_xlfn.TEXTJOIN(", ",TRUE,Data!BV:BV),","," and",LEN(_xlfn.TEXTJOIN(", ",TRUE,Data!BV:BV))-LEN(SUBSTITUTE(_xlfn.TEXTJOIN(", ",TRUE,Data!BV:BV),",",""))),_xlfn.TEXTJOIN(", ",TRUE,Data!BV:BV))</f>
        <v/>
      </c>
      <c r="BW6" s="4" t="str">
        <f ca="1">IFERROR(SUBSTITUTE(_xlfn.TEXTJOIN(", ",TRUE,Data!BY:BY),","," and",LEN(_xlfn.TEXTJOIN(", ",TRUE,Data!BY:BY))-LEN(SUBSTITUTE(_xlfn.TEXTJOIN(", ",TRUE,Data!BY:BY),",",""))),_xlfn.TEXTJOIN(", ",TRUE,Data!BY:BY))</f>
        <v/>
      </c>
      <c r="BZ6" s="4" t="str">
        <f ca="1">IFERROR(SUBSTITUTE(_xlfn.TEXTJOIN(", ",TRUE,Data!CB:CB),","," and",LEN(_xlfn.TEXTJOIN(", ",TRUE,Data!CB:CB))-LEN(SUBSTITUTE(_xlfn.TEXTJOIN(", ",TRUE,Data!CB:CB),",",""))),_xlfn.TEXTJOIN(", ",TRUE,Data!CB:CB))</f>
        <v/>
      </c>
      <c r="CC6" s="4" t="str">
        <f ca="1">IFERROR(SUBSTITUTE(_xlfn.TEXTJOIN(", ",TRUE,Data!CE:CE),","," and",LEN(_xlfn.TEXTJOIN(", ",TRUE,Data!CE:CE))-LEN(SUBSTITUTE(_xlfn.TEXTJOIN(", ",TRUE,Data!CE:CE),",",""))),_xlfn.TEXTJOIN(", ",TRUE,Data!CE:CE))</f>
        <v/>
      </c>
      <c r="CF6" s="4" t="str">
        <f ca="1">IFERROR(SUBSTITUTE(_xlfn.TEXTJOIN(", ",TRUE,Data!CH:CH),","," and",LEN(_xlfn.TEXTJOIN(", ",TRUE,Data!CH:CH))-LEN(SUBSTITUTE(_xlfn.TEXTJOIN(", ",TRUE,Data!CH:CH),",",""))),_xlfn.TEXTJOIN(", ",TRUE,Data!CH:CH))</f>
        <v/>
      </c>
      <c r="CI6" s="4" t="str">
        <f ca="1">IFERROR(SUBSTITUTE(_xlfn.TEXTJOIN(", ",TRUE,Data!CK:CK),","," and",LEN(_xlfn.TEXTJOIN(", ",TRUE,Data!CK:CK))-LEN(SUBSTITUTE(_xlfn.TEXTJOIN(", ",TRUE,Data!CK:CK),",",""))),_xlfn.TEXTJOIN(", ",TRUE,Data!CK:CK))</f>
        <v/>
      </c>
      <c r="CL6" s="4" t="str">
        <f ca="1">IFERROR(SUBSTITUTE(_xlfn.TEXTJOIN(", ",TRUE,Data!CN:CN),","," and",LEN(_xlfn.TEXTJOIN(", ",TRUE,Data!CN:CN))-LEN(SUBSTITUTE(_xlfn.TEXTJOIN(", ",TRUE,Data!CN:CN),",",""))),_xlfn.TEXTJOIN(", ",TRUE,Data!CN:CN))</f>
        <v/>
      </c>
      <c r="CO6" s="4" t="str">
        <f ca="1">IFERROR(SUBSTITUTE(_xlfn.TEXTJOIN(", ",TRUE,Data!CQ:CQ),","," and",LEN(_xlfn.TEXTJOIN(", ",TRUE,Data!CQ:CQ))-LEN(SUBSTITUTE(_xlfn.TEXTJOIN(", ",TRUE,Data!CQ:CQ),",",""))),_xlfn.TEXTJOIN(", ",TRUE,Data!CQ:CQ))</f>
        <v/>
      </c>
      <c r="CR6" s="4" t="str">
        <f ca="1">IFERROR(SUBSTITUTE(_xlfn.TEXTJOIN(", ",TRUE,Data!CT:CT),","," and",LEN(_xlfn.TEXTJOIN(", ",TRUE,Data!CT:CT))-LEN(SUBSTITUTE(_xlfn.TEXTJOIN(", ",TRUE,Data!CT:CT),",",""))),_xlfn.TEXTJOIN(", ",TRUE,Data!CT:CT))</f>
        <v/>
      </c>
      <c r="CU6" s="4" t="str">
        <f ca="1">IFERROR(SUBSTITUTE(_xlfn.TEXTJOIN(", ",TRUE,Data!CW:CW),","," and",LEN(_xlfn.TEXTJOIN(", ",TRUE,Data!CW:CW))-LEN(SUBSTITUTE(_xlfn.TEXTJOIN(", ",TRUE,Data!CW:CW),",",""))),_xlfn.TEXTJOIN(", ",TRUE,Data!CW:CW))</f>
        <v>Stainless steel laundry tub</v>
      </c>
      <c r="CX6" s="4" t="str">
        <f ca="1">IFERROR(SUBSTITUTE(_xlfn.TEXTJOIN(", ",TRUE,Data!CZ:CZ),","," and",LEN(_xlfn.TEXTJOIN(", ",TRUE,Data!CZ:CZ))-LEN(SUBSTITUTE(_xlfn.TEXTJOIN(", ",TRUE,Data!CZ:CZ),",",""))),_xlfn.TEXTJOIN(", ",TRUE,Data!CZ:CZ))</f>
        <v>Hot water system</v>
      </c>
      <c r="DD6" s="4" t="str">
        <f ca="1">IFERROR(SUBSTITUTE(_xlfn.TEXTJOIN(", ",TRUE,Data!DF:DF),","," and",LEN(_xlfn.TEXTJOIN(", ",TRUE,Data!DF:DF))-LEN(SUBSTITUTE(_xlfn.TEXTJOIN(", ",TRUE,Data!DF:DF),",",""))),_xlfn.TEXTJOIN(", ",TRUE,Data!DF:DF))</f>
        <v>Tile flooring, Blinds and Aluminium framed windows</v>
      </c>
      <c r="DG6" s="4" t="str">
        <f ca="1">IFERROR(SUBSTITUTE(_xlfn.TEXTJOIN(", ",TRUE,Data!DI:DI),","," and",LEN(_xlfn.TEXTJOIN(", ",TRUE,Data!DI:DI))-LEN(SUBSTITUTE(_xlfn.TEXTJOIN(", ",TRUE,Data!DI:DI),",",""))),_xlfn.TEXTJOIN(", ",TRUE,Data!DI:DI))</f>
        <v>Tile flooring, Blinds and Aluminium framed windows</v>
      </c>
      <c r="DJ6" s="4" t="str">
        <f ca="1">IFERROR(SUBSTITUTE(_xlfn.TEXTJOIN(", ",TRUE,Data!DL:DL),","," and",LEN(_xlfn.TEXTJOIN(", ",TRUE,Data!DL:DL))-LEN(SUBSTITUTE(_xlfn.TEXTJOIN(", ",TRUE,Data!DL:DL),",",""))),_xlfn.TEXTJOIN(", ",TRUE,Data!DL:DL))</f>
        <v>Tile flooring, Blinds and Aluminium framed windows</v>
      </c>
      <c r="DM6" s="4" t="str">
        <f ca="1">IFERROR(SUBSTITUTE(_xlfn.TEXTJOIN(", ",TRUE,Data!DO:DO),","," and",LEN(_xlfn.TEXTJOIN(", ",TRUE,Data!DO:DO))-LEN(SUBSTITUTE(_xlfn.TEXTJOIN(", ",TRUE,Data!DO:DO),",",""))),_xlfn.TEXTJOIN(", ",TRUE,Data!DO:DO))</f>
        <v/>
      </c>
      <c r="DP6" s="4" t="str">
        <f ca="1">IFERROR(SUBSTITUTE(_xlfn.TEXTJOIN(", ",TRUE,Data!DR:DR),","," and",LEN(_xlfn.TEXTJOIN(", ",TRUE,Data!DR:DR))-LEN(SUBSTITUTE(_xlfn.TEXTJOIN(", ",TRUE,Data!DR:DR),",",""))),_xlfn.TEXTJOIN(", ",TRUE,Data!DR:DR))</f>
        <v/>
      </c>
      <c r="DS6" s="4" t="str">
        <f ca="1">IFERROR(SUBSTITUTE(_xlfn.TEXTJOIN(", ",TRUE,Data!DU:DU),","," and",LEN(_xlfn.TEXTJOIN(", ",TRUE,Data!DU:DU))-LEN(SUBSTITUTE(_xlfn.TEXTJOIN(", ",TRUE,Data!DU:DU),",",""))),_xlfn.TEXTJOIN(", ",TRUE,Data!DU:DU))</f>
        <v/>
      </c>
      <c r="DV6" s="4" t="str">
        <f ca="1">IFERROR(SUBSTITUTE(_xlfn.TEXTJOIN(", ",TRUE,Data!DX:DX),","," and",LEN(_xlfn.TEXTJOIN(", ",TRUE,Data!DX:DX))-LEN(SUBSTITUTE(_xlfn.TEXTJOIN(", ",TRUE,Data!DX:DX),",",""))),_xlfn.TEXTJOIN(", ",TRUE,Data!DX:DX))</f>
        <v>Tile flooring, Bath tub, Fitted mirror and Aluminium framed windows</v>
      </c>
      <c r="DY6" s="4" t="str">
        <f ca="1">IFERROR(SUBSTITUTE(_xlfn.TEXTJOIN(", ",TRUE,Data!EA:EA),","," and",LEN(_xlfn.TEXTJOIN(", ",TRUE,Data!EA:EA))-LEN(SUBSTITUTE(_xlfn.TEXTJOIN(", ",TRUE,Data!EA:EA),",",""))),_xlfn.TEXTJOIN(", ",TRUE,Data!EA:EA))</f>
        <v/>
      </c>
      <c r="EB6" s="4" t="str">
        <f ca="1">IFERROR(SUBSTITUTE(_xlfn.TEXTJOIN(", ",TRUE,Data!ED:ED),","," and",LEN(_xlfn.TEXTJOIN(", ",TRUE,Data!ED:ED))-LEN(SUBSTITUTE(_xlfn.TEXTJOIN(", ",TRUE,Data!ED:ED),",",""))),_xlfn.TEXTJOIN(", ",TRUE,Data!ED:ED))</f>
        <v/>
      </c>
      <c r="EE6" s="4" t="str">
        <f ca="1">IFERROR(SUBSTITUTE(_xlfn.TEXTJOIN(", ",TRUE,Data!EG:EG),","," and",LEN(_xlfn.TEXTJOIN(", ",TRUE,Data!EG:EG))-LEN(SUBSTITUTE(_xlfn.TEXTJOIN(", ",TRUE,Data!EG:EG),",",""))),_xlfn.TEXTJOIN(", ",TRUE,Data!EG:EG))</f>
        <v>Tile flooring, Blinds, Kitchen cupboards, Overhead cupboards and Aluminium framed windows</v>
      </c>
      <c r="EH6" s="4" t="str">
        <f ca="1">IFERROR(SUBSTITUTE(_xlfn.TEXTJOIN(", ",TRUE,Data!EJ:EJ),","," and",LEN(_xlfn.TEXTJOIN(", ",TRUE,Data!EJ:EJ))-LEN(SUBSTITUTE(_xlfn.TEXTJOIN(", ",TRUE,Data!EJ:EJ),",",""))),_xlfn.TEXTJOIN(", ",TRUE,Data!EJ:EJ))</f>
        <v>Tile flooring, Blinds, Sliding door and Aluminium framed windows</v>
      </c>
      <c r="EK6" s="4" t="str">
        <f ca="1">IFERROR(SUBSTITUTE(_xlfn.TEXTJOIN(", ",TRUE,Data!EM:EM),","," and",LEN(_xlfn.TEXTJOIN(", ",TRUE,Data!EM:EM))-LEN(SUBSTITUTE(_xlfn.TEXTJOIN(", ",TRUE,Data!EM:EM),",",""))),_xlfn.TEXTJOIN(", ",TRUE,Data!EM:EM))</f>
        <v/>
      </c>
      <c r="EN6" s="4" t="str">
        <f ca="1">IFERROR(SUBSTITUTE(_xlfn.TEXTJOIN(", ",TRUE,Data!EP:EP),","," and",LEN(_xlfn.TEXTJOIN(", ",TRUE,Data!EP:EP))-LEN(SUBSTITUTE(_xlfn.TEXTJOIN(", ",TRUE,Data!EP:EP),",",""))),_xlfn.TEXTJOIN(", ",TRUE,Data!EP:EP))</f>
        <v>Tile flooring, Blinds and Aluminium framed windows</v>
      </c>
      <c r="EQ6" s="4" t="str">
        <f ca="1">IFERROR(SUBSTITUTE(_xlfn.TEXTJOIN(", ",TRUE,Data!ES:ES),","," and",LEN(_xlfn.TEXTJOIN(", ",TRUE,Data!ES:ES))-LEN(SUBSTITUTE(_xlfn.TEXTJOIN(", ",TRUE,Data!ES:ES),",",""))),_xlfn.TEXTJOIN(", ",TRUE,Data!ES:ES))</f>
        <v/>
      </c>
      <c r="ET6" s="4" t="str">
        <f ca="1">IFERROR(SUBSTITUTE(_xlfn.TEXTJOIN(", ",TRUE,Data!EV:EV),","," and",LEN(_xlfn.TEXTJOIN(", ",TRUE,Data!EV:EV))-LEN(SUBSTITUTE(_xlfn.TEXTJOIN(", ",TRUE,Data!EV:EV),",",""))),_xlfn.TEXTJOIN(", ",TRUE,Data!EV:EV))</f>
        <v/>
      </c>
      <c r="EW6" s="4" t="str">
        <f ca="1">IFERROR(SUBSTITUTE(_xlfn.TEXTJOIN(", ",TRUE,Data!EY:EY),","," and",LEN(_xlfn.TEXTJOIN(", ",TRUE,Data!EY:EY))-LEN(SUBSTITUTE(_xlfn.TEXTJOIN(", ",TRUE,Data!EY:EY),",",""))),_xlfn.TEXTJOIN(", ",TRUE,Data!EY:EY))</f>
        <v/>
      </c>
      <c r="EZ6" s="4" t="str">
        <f ca="1">IFERROR(SUBSTITUTE(_xlfn.TEXTJOIN(", ",TRUE,Data!FB:FB),","," and",LEN(_xlfn.TEXTJOIN(", ",TRUE,Data!FB:FB))-LEN(SUBSTITUTE(_xlfn.TEXTJOIN(", ",TRUE,Data!FB:FB),",",""))),_xlfn.TEXTJOIN(", ",TRUE,Data!FB:FB))</f>
        <v/>
      </c>
      <c r="FC6" s="4" t="str">
        <f ca="1">IFERROR(SUBSTITUTE(_xlfn.TEXTJOIN(", ",TRUE,Data!FE:FE),","," and",LEN(_xlfn.TEXTJOIN(", ",TRUE,Data!FE:FE))-LEN(SUBSTITUTE(_xlfn.TEXTJOIN(", ",TRUE,Data!FE:FE),",",""))),_xlfn.TEXTJOIN(", ",TRUE,Data!FE:FE))</f>
        <v/>
      </c>
      <c r="FF6" s="4" t="str">
        <f ca="1">IFERROR(SUBSTITUTE(_xlfn.TEXTJOIN(", ",TRUE,Data!FH:FH),","," and",LEN(_xlfn.TEXTJOIN(", ",TRUE,Data!FH:FH))-LEN(SUBSTITUTE(_xlfn.TEXTJOIN(", ",TRUE,Data!FH:FH),",",""))),_xlfn.TEXTJOIN(", ",TRUE,Data!FH:FH))</f>
        <v/>
      </c>
      <c r="FI6" s="4" t="str">
        <f ca="1">IFERROR(SUBSTITUTE(_xlfn.TEXTJOIN(", ",TRUE,Data!FK:FK),","," and",LEN(_xlfn.TEXTJOIN(", ",TRUE,Data!FK:FK))-LEN(SUBSTITUTE(_xlfn.TEXTJOIN(", ",TRUE,Data!FK:FK),",",""))),_xlfn.TEXTJOIN(", ",TRUE,Data!FK:FK))</f>
        <v/>
      </c>
      <c r="FL6" s="4" t="str">
        <f ca="1">IFERROR(SUBSTITUTE(_xlfn.TEXTJOIN(", ",TRUE,Data!FN:FN),","," and",LEN(_xlfn.TEXTJOIN(", ",TRUE,Data!FN:FN))-LEN(SUBSTITUTE(_xlfn.TEXTJOIN(", ",TRUE,Data!FN:FN),",",""))),_xlfn.TEXTJOIN(", ",TRUE,Data!FN:FN))</f>
        <v/>
      </c>
      <c r="FO6" s="4" t="str">
        <f ca="1">IFERROR(SUBSTITUTE(_xlfn.TEXTJOIN(", ",TRUE,Data!FQ:FQ),","," and",LEN(_xlfn.TEXTJOIN(", ",TRUE,Data!FQ:FQ))-LEN(SUBSTITUTE(_xlfn.TEXTJOIN(", ",TRUE,Data!FQ:FQ),",",""))),_xlfn.TEXTJOIN(", ",TRUE,Data!FQ:FQ))</f>
        <v>Tile flooring and Aluminium framed windows</v>
      </c>
      <c r="FR6" s="4" t="str">
        <f ca="1">IFERROR(SUBSTITUTE(_xlfn.TEXTJOIN(", ",TRUE,Data!FT:FT),","," and",LEN(_xlfn.TEXTJOIN(", ",TRUE,Data!FT:FT))-LEN(SUBSTITUTE(_xlfn.TEXTJOIN(", ",TRUE,Data!FT:FT),",",""))),_xlfn.TEXTJOIN(", ",TRUE,Data!FT:FT))</f>
        <v/>
      </c>
      <c r="FV6" s="4">
        <v>1</v>
      </c>
      <c r="FW6" s="1" t="str">
        <f ca="1">IF(FZ5&gt;0,"Prime Cost Items","Features &amp; Fixtures")</f>
        <v>Prime Cost Items</v>
      </c>
      <c r="FX6" s="4" t="str">
        <f ca="1">IFERROR(IFERROR(LEFT($FY$5,FIND(",",$FY$5)-1),IF(FZ5=1,FY5,LEFT(FW5,FIND(",",FW5)-1))),"")</f>
        <v>Bathroom</v>
      </c>
      <c r="FY6" s="4" t="str">
        <f ca="1">IFERROR(IF(FV6&lt;=$FZ$5,HLOOKUP(FX6,$AJ$5:$CZ$6,2,FALSE),HLOOKUP(FX6,$DD$5:$FT$6,2,FALSE)),"")</f>
        <v>Toilet suite, Shower, Vanity and Exhaust fan</v>
      </c>
      <c r="GC6" s="4" t="str">
        <f>IFERROR(SUBSTITUTE(_xlfn.TEXTJOIN(", ",TRUE,Data!GE:GE),","," and",LEN(_xlfn.TEXTJOIN(", ",TRUE,Data!GE:GE))-LEN(SUBSTITUTE(_xlfn.TEXTJOIN(", ",TRUE,Data!GE:GE),",",""))),_xlfn.TEXTJOIN(", ",TRUE,Data!GE:GE))</f>
        <v>Driveway - Concrete and Paths</v>
      </c>
      <c r="GF6" s="4" t="s">
        <v>413</v>
      </c>
      <c r="GG6" s="4" t="s">
        <v>414</v>
      </c>
      <c r="GJ6" s="4" t="s">
        <v>415</v>
      </c>
      <c r="GM6" s="4" t="s">
        <v>416</v>
      </c>
      <c r="GO6" s="4" t="s">
        <v>417</v>
      </c>
      <c r="GQ6" s="4" t="s">
        <v>418</v>
      </c>
    </row>
    <row r="7" spans="1:199" ht="24" customHeight="1">
      <c r="G7" s="8" t="s">
        <v>419</v>
      </c>
      <c r="H7" s="8" t="s">
        <v>420</v>
      </c>
      <c r="I7" s="8" t="s">
        <v>421</v>
      </c>
      <c r="K7" s="4" t="s">
        <v>422</v>
      </c>
      <c r="L7" s="4" t="s">
        <v>423</v>
      </c>
      <c r="M7" s="4" t="s">
        <v>424</v>
      </c>
      <c r="N7" s="4" t="s">
        <v>425</v>
      </c>
      <c r="O7" s="4" t="s">
        <v>426</v>
      </c>
      <c r="Q7" s="4" t="s">
        <v>427</v>
      </c>
      <c r="T7" s="4" t="s">
        <v>428</v>
      </c>
      <c r="U7" s="4" t="s">
        <v>429</v>
      </c>
      <c r="W7" s="4" t="s">
        <v>430</v>
      </c>
      <c r="X7" s="4" t="s">
        <v>430</v>
      </c>
      <c r="Y7" s="4" t="s">
        <v>430</v>
      </c>
      <c r="Z7" s="4" t="s">
        <v>431</v>
      </c>
      <c r="AA7" s="4">
        <v>18</v>
      </c>
      <c r="AC7" s="4" t="s">
        <v>432</v>
      </c>
      <c r="AI7" s="1" t="s">
        <v>433</v>
      </c>
      <c r="AK7" s="4" t="b">
        <f ca="1">IF(AL7&lt;&gt;"",TRUE,FALSE)</f>
        <v>0</v>
      </c>
      <c r="AL7" s="4" t="str">
        <f ca="1">IF(OFFSET(Fillout!$B$88,(COLUMN()-COLUMN($AL$7))/3,0)="","",OFFSET(Fillout!$B$88,(COLUMN()-COLUMN($AL$7))/3,0))</f>
        <v/>
      </c>
      <c r="AN7" s="4" t="b">
        <f ca="1">IF(AO7&lt;&gt;"",TRUE,FALSE)</f>
        <v>0</v>
      </c>
      <c r="AO7" s="4" t="str">
        <f ca="1">IF(OFFSET(Fillout!$B$88,(COLUMN()-COLUMN($AL$7))/3,0)="","",OFFSET(Fillout!$B$88,(COLUMN()-COLUMN($AL$7))/3,0))</f>
        <v/>
      </c>
      <c r="AQ7" s="4" t="b">
        <f ca="1">IF(AR7&lt;&gt;"",TRUE,FALSE)</f>
        <v>0</v>
      </c>
      <c r="AR7" s="4" t="str">
        <f ca="1">IF(OFFSET(Fillout!$B$88,(COLUMN()-COLUMN($AL$7))/3,0)="","",OFFSET(Fillout!$B$88,(COLUMN()-COLUMN($AL$7))/3,0))</f>
        <v/>
      </c>
      <c r="AT7" s="4" t="b">
        <f ca="1">IF(AU7&lt;&gt;"",TRUE,FALSE)</f>
        <v>0</v>
      </c>
      <c r="AU7" s="4" t="str">
        <f ca="1">IF(OFFSET(Fillout!$B$88,(COLUMN()-COLUMN($AL$7))/3,0)="","",OFFSET(Fillout!$B$88,(COLUMN()-COLUMN($AL$7))/3,0))</f>
        <v/>
      </c>
      <c r="AW7" s="4" t="b">
        <f ca="1">IF(AX7&lt;&gt;"",TRUE,FALSE)</f>
        <v>0</v>
      </c>
      <c r="AX7" s="4" t="str">
        <f ca="1">IF(OFFSET(Fillout!$B$88,(COLUMN()-COLUMN($AL$7))/3,0)="","",OFFSET(Fillout!$B$88,(COLUMN()-COLUMN($AL$7))/3,0))</f>
        <v/>
      </c>
      <c r="AZ7" s="4" t="b">
        <f ca="1">IF(BA7&lt;&gt;"",TRUE,FALSE)</f>
        <v>0</v>
      </c>
      <c r="BA7" s="4" t="str">
        <f ca="1">IF(OFFSET(Fillout!$B$88,(COLUMN()-COLUMN($AL$7))/3,0)="","",OFFSET(Fillout!$B$88,(COLUMN()-COLUMN($AL$7))/3,0))</f>
        <v/>
      </c>
      <c r="BC7" s="4" t="b">
        <f ca="1">IF(BD7&lt;&gt;"",TRUE,FALSE)</f>
        <v>0</v>
      </c>
      <c r="BD7" s="4" t="str">
        <f ca="1">IF(OFFSET(Fillout!$B$88,(COLUMN()-COLUMN($AL$7))/3,0)="","",OFFSET(Fillout!$B$88,(COLUMN()-COLUMN($AL$7))/3,0))</f>
        <v/>
      </c>
      <c r="BF7" s="4" t="b">
        <f ca="1">IF(BG7&lt;&gt;"",TRUE,FALSE)</f>
        <v>0</v>
      </c>
      <c r="BG7" s="4" t="str">
        <f ca="1">IF(OFFSET(Fillout!$B$88,(COLUMN()-COLUMN($AL$7))/3,0)="","",OFFSET(Fillout!$B$88,(COLUMN()-COLUMN($AL$7))/3,0))</f>
        <v/>
      </c>
      <c r="BI7" s="4" t="b">
        <f ca="1">IF(BJ7&lt;&gt;"",TRUE,FALSE)</f>
        <v>0</v>
      </c>
      <c r="BJ7" s="4" t="str">
        <f ca="1">IF(OFFSET(Fillout!$B$88,(COLUMN()-COLUMN($AL$7))/3,0)="","",OFFSET(Fillout!$B$88,(COLUMN()-COLUMN($AL$7))/3,0))</f>
        <v/>
      </c>
      <c r="BL7" s="4" t="b">
        <f ca="1">IF(BM7&lt;&gt;"",TRUE,FALSE)</f>
        <v>0</v>
      </c>
      <c r="BM7" s="4" t="str">
        <f ca="1">IF(OFFSET(Fillout!$B$88,(COLUMN()-COLUMN($AL$7))/3,0)="","",OFFSET(Fillout!$B$88,(COLUMN()-COLUMN($AL$7))/3,0))</f>
        <v/>
      </c>
      <c r="BO7" s="4" t="b">
        <f ca="1">IF(BP7&lt;&gt;"",TRUE,FALSE)</f>
        <v>0</v>
      </c>
      <c r="BP7" s="4" t="str">
        <f ca="1">IF(OFFSET(Fillout!$B$88,(COLUMN()-COLUMN($AL$7))/3,0)="","",OFFSET(Fillout!$B$88,(COLUMN()-COLUMN($AL$7))/3,0))</f>
        <v/>
      </c>
      <c r="BR7" s="4" t="b">
        <f ca="1">IF(BS7&lt;&gt;"",TRUE,FALSE)</f>
        <v>0</v>
      </c>
      <c r="BS7" s="4" t="str">
        <f ca="1">IF(OFFSET(Fillout!$B$88,(COLUMN()-COLUMN($AL$7))/3,0)="","",OFFSET(Fillout!$B$88,(COLUMN()-COLUMN($AL$7))/3,0))</f>
        <v/>
      </c>
      <c r="BU7" s="4" t="b">
        <f ca="1">IF(BV7&lt;&gt;"",TRUE,FALSE)</f>
        <v>0</v>
      </c>
      <c r="BV7" s="4" t="str">
        <f ca="1">IF(OFFSET(Fillout!$B$88,(COLUMN()-COLUMN($AL$7))/3,0)="","",OFFSET(Fillout!$B$88,(COLUMN()-COLUMN($AL$7))/3,0))</f>
        <v/>
      </c>
      <c r="BX7" s="4" t="b">
        <f ca="1">IF(BY7&lt;&gt;"",TRUE,FALSE)</f>
        <v>0</v>
      </c>
      <c r="BY7" s="4" t="str">
        <f ca="1">IF(OFFSET(Fillout!$B$88,(COLUMN()-COLUMN($AL$7))/3,0)="","",OFFSET(Fillout!$B$88,(COLUMN()-COLUMN($AL$7))/3,0))</f>
        <v/>
      </c>
      <c r="CA7" s="4" t="b">
        <f ca="1">IF(CB7&lt;&gt;"",TRUE,FALSE)</f>
        <v>0</v>
      </c>
      <c r="CB7" s="4" t="str">
        <f ca="1">IF(OFFSET(Fillout!$B$88,(COLUMN()-COLUMN($AL$7))/3,0)="","",OFFSET(Fillout!$B$88,(COLUMN()-COLUMN($AL$7))/3,0))</f>
        <v/>
      </c>
      <c r="CD7" s="4" t="b">
        <f ca="1">IF(CE7&lt;&gt;"",TRUE,FALSE)</f>
        <v>0</v>
      </c>
      <c r="CE7" s="4" t="str">
        <f ca="1">IF(OFFSET(Fillout!$B$88,(COLUMN()-COLUMN($AL$7))/3,0)="","",OFFSET(Fillout!$B$88,(COLUMN()-COLUMN($AL$7))/3,0))</f>
        <v/>
      </c>
      <c r="CG7" s="4" t="b">
        <f ca="1">IF(CH7&lt;&gt;"",TRUE,FALSE)</f>
        <v>0</v>
      </c>
      <c r="CH7" s="4" t="str">
        <f ca="1">IF(OFFSET(Fillout!$B$88,(COLUMN()-COLUMN($AL$7))/3,0)="","",OFFSET(Fillout!$B$88,(COLUMN()-COLUMN($AL$7))/3,0))</f>
        <v/>
      </c>
      <c r="CJ7" s="4" t="b">
        <f ca="1">IF(CK7&lt;&gt;"",TRUE,FALSE)</f>
        <v>0</v>
      </c>
      <c r="CK7" s="4" t="str">
        <f ca="1">IF(OFFSET(Fillout!$B$88,(COLUMN()-COLUMN($AL$7))/3,0)="","",OFFSET(Fillout!$B$88,(COLUMN()-COLUMN($AL$7))/3,0))</f>
        <v/>
      </c>
      <c r="CM7" s="4" t="b">
        <f ca="1">IF(CN7&lt;&gt;"",TRUE,FALSE)</f>
        <v>0</v>
      </c>
      <c r="CN7" s="4" t="str">
        <f ca="1">IF(OFFSET(Fillout!$B$88,(COLUMN()-COLUMN($AL$7))/3,0)="","",OFFSET(Fillout!$B$88,(COLUMN()-COLUMN($AL$7))/3,0))</f>
        <v/>
      </c>
      <c r="CP7" s="4" t="b">
        <f ca="1">IF(CQ7&lt;&gt;"",TRUE,FALSE)</f>
        <v>0</v>
      </c>
      <c r="CQ7" s="4" t="str">
        <f ca="1">IF(OFFSET(Fillout!$B$88,(COLUMN()-COLUMN($AL$7))/3,0)="","",OFFSET(Fillout!$B$88,(COLUMN()-COLUMN($AL$7))/3,0))</f>
        <v/>
      </c>
      <c r="CS7" s="4" t="b">
        <f ca="1">IF(CT7&lt;&gt;"",TRUE,FALSE)</f>
        <v>0</v>
      </c>
      <c r="CT7" s="4" t="str">
        <f ca="1">IF(OFFSET(Fillout!$B$88,(COLUMN()-COLUMN($AL$7))/3,0)="","",OFFSET(Fillout!$B$88,(COLUMN()-COLUMN($AL$7))/3,0))</f>
        <v/>
      </c>
      <c r="CV7" s="4" t="b">
        <f ca="1">IF(CW7&lt;&gt;"",TRUE,FALSE)</f>
        <v>0</v>
      </c>
      <c r="CW7" s="4" t="str">
        <f ca="1">IF(OFFSET(Fillout!$B$88,(COLUMN()-COLUMN($AL$7))/3,0)="","",OFFSET(Fillout!$B$88,(COLUMN()-COLUMN($AL$7))/3,0))</f>
        <v/>
      </c>
      <c r="CY7" s="4" t="b">
        <f ca="1">IF(CZ7&lt;&gt;"",TRUE,FALSE)</f>
        <v>0</v>
      </c>
      <c r="CZ7" s="4" t="str">
        <f ca="1">IF(OFFSET(Fillout!$B$88,(COLUMN()-COLUMN($AL$7))/3,0)="","",OFFSET(Fillout!$B$88,(COLUMN()-COLUMN($AL$7))/3,0))</f>
        <v/>
      </c>
      <c r="DC7" s="1" t="s">
        <v>211</v>
      </c>
      <c r="DF7" s="4" t="str">
        <f ca="1">IF(OFFSET(Fillout!$B$113,(COLUMN()-COLUMN($DF$7))/3,0)="","",OFFSET(Fillout!$B$113,(COLUMN()-COLUMN($DF$7))/3,0))</f>
        <v>Tile flooring</v>
      </c>
      <c r="DI7" s="4" t="str">
        <f ca="1">IF(OFFSET(Fillout!$B$113,(COLUMN()-COLUMN($DF$7))/3,0)="","",OFFSET(Fillout!$B$113,(COLUMN()-COLUMN($DF$7))/3,0))</f>
        <v>Tile flooring</v>
      </c>
      <c r="DL7" s="4" t="str">
        <f ca="1">IF(OFFSET(Fillout!$B$113,(COLUMN()-COLUMN($DF$7))/3,0)="","",OFFSET(Fillout!$B$113,(COLUMN()-COLUMN($DF$7))/3,0))</f>
        <v>Tile flooring</v>
      </c>
      <c r="DO7" s="4" t="str">
        <f ca="1">IF(OFFSET(Fillout!$B$113,(COLUMN()-COLUMN($DF$7))/3,0)="","",OFFSET(Fillout!$B$113,(COLUMN()-COLUMN($DF$7))/3,0))</f>
        <v/>
      </c>
      <c r="DR7" s="4" t="str">
        <f ca="1">IF(OFFSET(Fillout!$B$113,(COLUMN()-COLUMN($DF$7))/3,0)="","",OFFSET(Fillout!$B$113,(COLUMN()-COLUMN($DF$7))/3,0))</f>
        <v/>
      </c>
      <c r="DU7" s="4" t="str">
        <f ca="1">IF(OFFSET(Fillout!$B$113,(COLUMN()-COLUMN($DF$7))/3,0)="","",OFFSET(Fillout!$B$113,(COLUMN()-COLUMN($DF$7))/3,0))</f>
        <v/>
      </c>
      <c r="DX7" s="4" t="str">
        <f ca="1">IF(OFFSET(Fillout!$B$113,(COLUMN()-COLUMN($DF$7))/3,0)="","",OFFSET(Fillout!$B$113,(COLUMN()-COLUMN($DF$7))/3,0))</f>
        <v>Tile flooring</v>
      </c>
      <c r="EA7" s="4" t="str">
        <f ca="1">IF(OFFSET(Fillout!$B$113,(COLUMN()-COLUMN($DF$7))/3,0)="","",OFFSET(Fillout!$B$113,(COLUMN()-COLUMN($DF$7))/3,0))</f>
        <v/>
      </c>
      <c r="ED7" s="4" t="str">
        <f ca="1">IF(OFFSET(Fillout!$B$113,(COLUMN()-COLUMN($DF$7))/3,0)="","",OFFSET(Fillout!$B$113,(COLUMN()-COLUMN($DF$7))/3,0))</f>
        <v/>
      </c>
      <c r="EG7" s="4" t="str">
        <f ca="1">IF(OFFSET(Fillout!$B$113,(COLUMN()-COLUMN($DF$7))/3,0)="","",OFFSET(Fillout!$B$113,(COLUMN()-COLUMN($DF$7))/3,0))</f>
        <v>Tile flooring</v>
      </c>
      <c r="EJ7" s="4" t="str">
        <f ca="1">IF(OFFSET(Fillout!$B$113,(COLUMN()-COLUMN($DF$7))/3,0)="","",OFFSET(Fillout!$B$113,(COLUMN()-COLUMN($DF$7))/3,0))</f>
        <v>Tile flooring</v>
      </c>
      <c r="EM7" s="4" t="str">
        <f ca="1">IF(OFFSET(Fillout!$B$113,(COLUMN()-COLUMN($DF$7))/3,0)="","",OFFSET(Fillout!$B$113,(COLUMN()-COLUMN($DF$7))/3,0))</f>
        <v/>
      </c>
      <c r="EP7" s="4" t="str">
        <f ca="1">IF(OFFSET(Fillout!$B$113,(COLUMN()-COLUMN($DF$7))/3,0)="","",OFFSET(Fillout!$B$113,(COLUMN()-COLUMN($DF$7))/3,0))</f>
        <v>Tile flooring</v>
      </c>
      <c r="ES7" s="4" t="str">
        <f ca="1">IF(OFFSET(Fillout!$B$113,(COLUMN()-COLUMN($DF$7))/3,0)="","",OFFSET(Fillout!$B$113,(COLUMN()-COLUMN($DF$7))/3,0))</f>
        <v/>
      </c>
      <c r="EV7" s="4" t="str">
        <f ca="1">IF(OFFSET(Fillout!$B$113,(COLUMN()-COLUMN($DF$7))/3,0)="","",OFFSET(Fillout!$B$113,(COLUMN()-COLUMN($DF$7))/3,0))</f>
        <v/>
      </c>
      <c r="EY7" s="4" t="str">
        <f ca="1">IF(OFFSET(Fillout!$B$113,(COLUMN()-COLUMN($DF$7))/3,0)="","",OFFSET(Fillout!$B$113,(COLUMN()-COLUMN($DF$7))/3,0))</f>
        <v/>
      </c>
      <c r="FB7" s="4" t="str">
        <f ca="1">IF(OFFSET(Fillout!$B$113,(COLUMN()-COLUMN($DF$7))/3,0)="","",OFFSET(Fillout!$B$113,(COLUMN()-COLUMN($DF$7))/3,0))</f>
        <v/>
      </c>
      <c r="FE7" s="4" t="str">
        <f ca="1">IF(OFFSET(Fillout!$B$113,(COLUMN()-COLUMN($DF$7))/3,0)="","",OFFSET(Fillout!$B$113,(COLUMN()-COLUMN($DF$7))/3,0))</f>
        <v/>
      </c>
      <c r="FH7" s="4" t="str">
        <f ca="1">IF(OFFSET(Fillout!$B$113,(COLUMN()-COLUMN($DF$7))/3,0)="","",OFFSET(Fillout!$B$113,(COLUMN()-COLUMN($DF$7))/3,0))</f>
        <v/>
      </c>
      <c r="FK7" s="4" t="str">
        <f ca="1">IF(OFFSET(Fillout!$B$113,(COLUMN()-COLUMN($DF$7))/3,0)="","",OFFSET(Fillout!$B$113,(COLUMN()-COLUMN($DF$7))/3,0))</f>
        <v/>
      </c>
      <c r="FN7" s="4" t="str">
        <f ca="1">IF(OFFSET(Fillout!$B$113,(COLUMN()-COLUMN($DF$7))/3,0)="","",OFFSET(Fillout!$B$113,(COLUMN()-COLUMN($DF$7))/3,0))</f>
        <v/>
      </c>
      <c r="FQ7" s="4" t="str">
        <f ca="1">IF(OFFSET(Fillout!$B$113,(COLUMN()-COLUMN($DF$7))/3,0)="","",OFFSET(Fillout!$B$113,(COLUMN()-COLUMN($DF$7))/3,0))</f>
        <v>Tile flooring</v>
      </c>
      <c r="FT7" s="4" t="str">
        <f ca="1">IF(OFFSET(Fillout!$B$113,(COLUMN()-COLUMN($DF$7))/3,0)="","",OFFSET(Fillout!$B$113,(COLUMN()-COLUMN($DF$7))/3,0))</f>
        <v/>
      </c>
      <c r="FV7" s="4">
        <v>2</v>
      </c>
      <c r="FW7" s="1" t="str">
        <f ca="1">IF(FX5=FZ5,"",IF(FV7=$FZ$5+1,"Features &amp; Fixtures",""))</f>
        <v/>
      </c>
      <c r="FX7" s="4" t="str">
        <f ca="1">IFERROR(IF(FV7&lt;$FX$5,MID($FW$5,FIND("|",SUBSTITUTE($FW$5,",","|",FV7-1))+1,FIND("|",SUBSTITUTE($FW$5,",","|",FV7))-FIND("|",SUBSTITUTE($FW$5,",","|",FV7-1))-1),RIGHT($FW$5,LEN($FW$5)-FIND("|",SUBSTITUTE($FW$5,",","|",FV7-1)))),"")</f>
        <v>Kitchen</v>
      </c>
      <c r="FY7" s="4" t="str">
        <f t="shared" ref="FY7:FY30" ca="1" si="0">IFERROR(IF(FV7&lt;=$FZ$5,HLOOKUP(FX7,$AJ$5:$CZ$6,2,FALSE),HLOOKUP(FX7,$DD$5:$FT$6,2,FALSE)),"")</f>
        <v>Double bowl sink, Cooktop, Oven, Freestanding cooktop and Dishwasher</v>
      </c>
      <c r="GC7" s="4" t="s">
        <v>204</v>
      </c>
      <c r="GE7" s="4" t="str">
        <f>IF(ISBLANK(Fillout!$B$83),"",Data!GC7&amp;" - "&amp;Fillout!$B$83)</f>
        <v>Driveway - Concrete</v>
      </c>
      <c r="GF7" s="4" t="s">
        <v>434</v>
      </c>
      <c r="GG7" s="4" t="s">
        <v>413</v>
      </c>
      <c r="GJ7" s="4" t="s">
        <v>435</v>
      </c>
      <c r="GM7" s="4" t="s">
        <v>436</v>
      </c>
      <c r="GO7" s="4" t="s">
        <v>437</v>
      </c>
    </row>
    <row r="8" spans="1:199" ht="24" customHeight="1">
      <c r="G8" s="8" t="s">
        <v>438</v>
      </c>
      <c r="H8" s="8" t="s">
        <v>420</v>
      </c>
      <c r="I8" s="8" t="s">
        <v>439</v>
      </c>
      <c r="K8" s="4" t="s">
        <v>440</v>
      </c>
      <c r="L8" s="4" t="s">
        <v>441</v>
      </c>
      <c r="M8" s="4" t="s">
        <v>442</v>
      </c>
      <c r="N8" s="4" t="s">
        <v>443</v>
      </c>
      <c r="O8" s="4" t="s">
        <v>444</v>
      </c>
      <c r="T8" s="4" t="s">
        <v>445</v>
      </c>
      <c r="U8" s="4" t="s">
        <v>446</v>
      </c>
      <c r="W8" s="4" t="s">
        <v>447</v>
      </c>
      <c r="Y8" s="4" t="s">
        <v>448</v>
      </c>
      <c r="Z8" s="4" t="s">
        <v>449</v>
      </c>
      <c r="AA8" s="4">
        <v>18</v>
      </c>
      <c r="AC8" s="4" t="s">
        <v>450</v>
      </c>
      <c r="BB8" s="4" t="s">
        <v>451</v>
      </c>
      <c r="BC8" s="4" t="b">
        <v>1</v>
      </c>
      <c r="BD8" s="4" t="str">
        <f>IF(BC8=TRUE,BB8,"")</f>
        <v>Toilet suite</v>
      </c>
      <c r="BE8" s="4" t="s">
        <v>451</v>
      </c>
      <c r="BF8" s="4" t="b">
        <v>0</v>
      </c>
      <c r="BG8" s="4" t="str">
        <f>IF(BF8=TRUE,BE8,"")</f>
        <v/>
      </c>
      <c r="BK8" s="4" t="s">
        <v>452</v>
      </c>
      <c r="BL8" s="4" t="b">
        <v>1</v>
      </c>
      <c r="BM8" s="4" t="str">
        <f t="shared" ref="BM8:BM14" si="1">IF(BL8=TRUE,BK8,"")</f>
        <v>Double bowl sink</v>
      </c>
      <c r="BU8" s="1"/>
      <c r="BV8" s="1"/>
      <c r="BX8" s="1"/>
      <c r="BY8" s="1"/>
      <c r="CD8" s="1"/>
      <c r="CE8" s="1"/>
      <c r="CG8" s="1"/>
      <c r="CH8" s="1"/>
      <c r="CI8" s="1"/>
      <c r="CJ8" s="1"/>
      <c r="CK8" s="1"/>
      <c r="CL8" s="1"/>
      <c r="CM8" s="1"/>
      <c r="CN8" s="1"/>
      <c r="CO8" s="1"/>
      <c r="CP8" s="1"/>
      <c r="CQ8" s="1"/>
      <c r="CR8" s="1"/>
      <c r="CS8" s="1"/>
      <c r="CT8" s="1"/>
      <c r="CU8" s="4" t="s">
        <v>453</v>
      </c>
      <c r="CV8" s="4" t="b">
        <v>1</v>
      </c>
      <c r="CW8" s="4" t="str">
        <f>IF(CV8=TRUE,CU8,"")</f>
        <v>Stainless steel laundry tub</v>
      </c>
      <c r="CX8" s="4" t="s">
        <v>454</v>
      </c>
      <c r="CY8" s="4" t="b">
        <v>1</v>
      </c>
      <c r="CZ8" s="4" t="str">
        <f>IF(CY8=TRUE,CX8,"")</f>
        <v>Hot water system</v>
      </c>
      <c r="DC8" s="1" t="s">
        <v>433</v>
      </c>
      <c r="DD8" s="4" t="s">
        <v>455</v>
      </c>
      <c r="DE8" s="4" t="b">
        <v>1</v>
      </c>
      <c r="DF8" s="4" t="str">
        <f>IF(DE8=TRUE,DD8,"")</f>
        <v>Blinds</v>
      </c>
      <c r="DG8" s="4" t="s">
        <v>455</v>
      </c>
      <c r="DH8" s="4" t="b">
        <v>1</v>
      </c>
      <c r="DI8" s="4" t="str">
        <f>IF(DH8=TRUE,DG8,"")</f>
        <v>Blinds</v>
      </c>
      <c r="DJ8" s="4" t="s">
        <v>455</v>
      </c>
      <c r="DK8" s="4" t="b">
        <v>1</v>
      </c>
      <c r="DL8" s="4" t="str">
        <f>IF(DK8=TRUE,DJ8,"")</f>
        <v>Blinds</v>
      </c>
      <c r="DM8" s="4" t="s">
        <v>455</v>
      </c>
      <c r="DN8" s="4" t="b">
        <v>0</v>
      </c>
      <c r="DO8" s="4" t="str">
        <f>IF(DN8=TRUE,DM8,"")</f>
        <v/>
      </c>
      <c r="DP8" s="4" t="s">
        <v>455</v>
      </c>
      <c r="DQ8" s="4" t="b">
        <v>0</v>
      </c>
      <c r="DR8" s="4" t="str">
        <f>IF(DQ8=TRUE,DP8,"")</f>
        <v/>
      </c>
      <c r="DS8" s="4" t="s">
        <v>455</v>
      </c>
      <c r="DT8" s="4" t="b">
        <v>0</v>
      </c>
      <c r="DU8" s="4" t="str">
        <f>IF(DT8=TRUE,DS8,"")</f>
        <v/>
      </c>
      <c r="DV8" s="4" t="s">
        <v>456</v>
      </c>
      <c r="DW8" s="4" t="b">
        <v>1</v>
      </c>
      <c r="DX8" s="4" t="str">
        <f>IF(DW8=TRUE,DV8,"")</f>
        <v>Bath tub</v>
      </c>
      <c r="DY8" s="4" t="s">
        <v>456</v>
      </c>
      <c r="DZ8" s="4" t="b">
        <v>0</v>
      </c>
      <c r="EA8" s="4" t="str">
        <f>IF(DZ8=TRUE,DY8,"")</f>
        <v/>
      </c>
      <c r="EB8" s="4" t="s">
        <v>455</v>
      </c>
      <c r="EC8" s="4" t="b">
        <v>0</v>
      </c>
      <c r="ED8" s="4" t="str">
        <f>IF(EC8=TRUE,EB8,"")</f>
        <v/>
      </c>
      <c r="EE8" s="4" t="s">
        <v>455</v>
      </c>
      <c r="EF8" s="4" t="b">
        <v>1</v>
      </c>
      <c r="EG8" s="4" t="str">
        <f t="shared" ref="EG8:EG13" si="2">IF(EF8=TRUE,EE8,"")</f>
        <v>Blinds</v>
      </c>
      <c r="EH8" s="4" t="s">
        <v>455</v>
      </c>
      <c r="EI8" s="4" t="b">
        <v>1</v>
      </c>
      <c r="EJ8" s="4" t="str">
        <f t="shared" ref="EJ8:EJ13" si="3">IF(EI8=TRUE,EH8,"")</f>
        <v>Blinds</v>
      </c>
      <c r="EK8" s="4" t="s">
        <v>455</v>
      </c>
      <c r="EL8" s="4" t="b">
        <v>0</v>
      </c>
      <c r="EM8" s="4" t="str">
        <f>IF(EL8=TRUE,EK8,"")</f>
        <v/>
      </c>
      <c r="EN8" s="4" t="s">
        <v>455</v>
      </c>
      <c r="EO8" s="4" t="b">
        <v>1</v>
      </c>
      <c r="EP8" s="4" t="str">
        <f>IF(EO8=TRUE,EN8,"")</f>
        <v>Blinds</v>
      </c>
      <c r="EQ8" s="4" t="s">
        <v>455</v>
      </c>
      <c r="ER8" s="4" t="b">
        <v>0</v>
      </c>
      <c r="ES8" s="4" t="str">
        <f>IF(ER8=TRUE,EQ8,"")</f>
        <v/>
      </c>
      <c r="ET8" s="4" t="s">
        <v>455</v>
      </c>
      <c r="EU8" s="4" t="b">
        <v>0</v>
      </c>
      <c r="EV8" s="4" t="str">
        <f>IF(EU8=TRUE,ET8,"")</f>
        <v/>
      </c>
      <c r="EZ8" s="4" t="s">
        <v>455</v>
      </c>
      <c r="FA8" s="4" t="b">
        <v>0</v>
      </c>
      <c r="FB8" s="4" t="str">
        <f>IF(FA8=TRUE,EZ8,"")</f>
        <v/>
      </c>
      <c r="FO8" s="4" t="s">
        <v>457</v>
      </c>
      <c r="FP8" s="4" t="b">
        <v>1</v>
      </c>
      <c r="FQ8" s="4" t="str">
        <f>IF(FP8=TRUE,FO8,"")</f>
        <v>Aluminium framed windows</v>
      </c>
      <c r="FR8" s="4" t="s">
        <v>458</v>
      </c>
      <c r="FS8" s="4" t="b">
        <v>0</v>
      </c>
      <c r="FT8" s="4" t="str">
        <f>IF(FS8=TRUE,FR8,"")</f>
        <v/>
      </c>
      <c r="FV8" s="4">
        <v>3</v>
      </c>
      <c r="FW8" s="1" t="str">
        <f t="shared" ref="FW8:FW32" ca="1" si="4">IF(FX6=FZ6,"",IF(FV8=$FZ$5+1,"Features &amp; Fixtures",""))</f>
        <v/>
      </c>
      <c r="FX8" s="4" t="str">
        <f t="shared" ref="FX8:FX30" ca="1" si="5">IFERROR(IF(FV8&lt;$FX$5,MID($FW$5,FIND("|",SUBSTITUTE($FW$5,",","|",FV8-1))+1,FIND("|",SUBSTITUTE($FW$5,",","|",FV8))-FIND("|",SUBSTITUTE($FW$5,",","|",FV8-1))-1),RIGHT($FW$5,LEN($FW$5)-FIND("|",SUBSTITUTE($FW$5,",","|",FV8-1)))),"")</f>
        <v>Laundry</v>
      </c>
      <c r="FY8" s="4" t="str">
        <f t="shared" ca="1" si="0"/>
        <v>Stainless steel laundry tub</v>
      </c>
      <c r="GC8" s="4" t="s">
        <v>205</v>
      </c>
      <c r="GE8" s="4" t="str">
        <f>IF(ISBLANK(Fillout!$B$84),"",Data!GC8&amp;" - "&amp;Fillout!$B$84)</f>
        <v/>
      </c>
      <c r="GF8" s="4" t="s">
        <v>459</v>
      </c>
      <c r="GM8" s="4" t="s">
        <v>460</v>
      </c>
      <c r="GO8" s="4" t="s">
        <v>461</v>
      </c>
    </row>
    <row r="9" spans="1:199" ht="24" customHeight="1">
      <c r="G9" s="8" t="s">
        <v>462</v>
      </c>
      <c r="H9" s="8" t="s">
        <v>463</v>
      </c>
      <c r="I9" s="8" t="s">
        <v>464</v>
      </c>
      <c r="K9" s="4" t="s">
        <v>465</v>
      </c>
      <c r="L9" s="4" t="s">
        <v>466</v>
      </c>
      <c r="M9" s="4" t="s">
        <v>467</v>
      </c>
      <c r="N9" s="4" t="s">
        <v>468</v>
      </c>
      <c r="O9" s="4" t="s">
        <v>469</v>
      </c>
      <c r="U9" s="4" t="s">
        <v>470</v>
      </c>
      <c r="W9" s="4" t="s">
        <v>471</v>
      </c>
      <c r="Y9" s="4" t="s">
        <v>472</v>
      </c>
      <c r="Z9" s="4" t="s">
        <v>473</v>
      </c>
      <c r="AA9" s="4">
        <v>12</v>
      </c>
      <c r="AC9" s="4" t="s">
        <v>474</v>
      </c>
      <c r="BB9" s="4" t="s">
        <v>475</v>
      </c>
      <c r="BC9" s="4" t="b">
        <v>1</v>
      </c>
      <c r="BD9" s="4" t="str">
        <f>IF(BC9=TRUE,BB9,"")</f>
        <v>Shower</v>
      </c>
      <c r="BE9" s="4" t="s">
        <v>475</v>
      </c>
      <c r="BF9" s="4" t="b">
        <v>0</v>
      </c>
      <c r="BG9" s="4" t="str">
        <f>IF(BF9=TRUE,BE9,"")</f>
        <v/>
      </c>
      <c r="BK9" s="4" t="s">
        <v>476</v>
      </c>
      <c r="BL9" s="4" t="b">
        <v>0</v>
      </c>
      <c r="BM9" s="4" t="str">
        <f t="shared" si="1"/>
        <v/>
      </c>
      <c r="CX9" s="4" t="s">
        <v>477</v>
      </c>
      <c r="CY9" s="4" t="b">
        <v>0</v>
      </c>
      <c r="CZ9" s="4" t="str">
        <f t="shared" ref="CZ9:CZ16" si="6">IF(CY9=TRUE,CX9,"")</f>
        <v/>
      </c>
      <c r="DD9" s="4" t="s">
        <v>478</v>
      </c>
      <c r="DE9" s="4" t="b">
        <v>0</v>
      </c>
      <c r="DF9" s="4" t="str">
        <f>IF(DE9=TRUE,DD9,"")</f>
        <v/>
      </c>
      <c r="DG9" s="4" t="s">
        <v>478</v>
      </c>
      <c r="DH9" s="4" t="b">
        <v>0</v>
      </c>
      <c r="DI9" s="4" t="str">
        <f>IF(DH9=TRUE,DG9,"")</f>
        <v/>
      </c>
      <c r="DJ9" s="4" t="s">
        <v>478</v>
      </c>
      <c r="DK9" s="4" t="b">
        <v>0</v>
      </c>
      <c r="DL9" s="4" t="str">
        <f>IF(DK9=TRUE,DJ9,"")</f>
        <v/>
      </c>
      <c r="DM9" s="4" t="s">
        <v>478</v>
      </c>
      <c r="DN9" s="4" t="b">
        <v>0</v>
      </c>
      <c r="DO9" s="4" t="str">
        <f>IF(DN9=TRUE,DM9,"")</f>
        <v/>
      </c>
      <c r="DP9" s="4" t="s">
        <v>478</v>
      </c>
      <c r="DQ9" s="4" t="b">
        <v>0</v>
      </c>
      <c r="DR9" s="4" t="str">
        <f>IF(DQ9=TRUE,DP9,"")</f>
        <v/>
      </c>
      <c r="DS9" s="4" t="s">
        <v>478</v>
      </c>
      <c r="DT9" s="4" t="b">
        <v>0</v>
      </c>
      <c r="DU9" s="4" t="str">
        <f>IF(DT9=TRUE,DS9,"")</f>
        <v/>
      </c>
      <c r="DV9" s="4" t="s">
        <v>479</v>
      </c>
      <c r="DW9" s="4" t="b">
        <v>1</v>
      </c>
      <c r="DX9" s="4" t="str">
        <f>IF(DW9=TRUE,DV9,"")</f>
        <v>Fitted mirror</v>
      </c>
      <c r="DY9" s="4" t="s">
        <v>479</v>
      </c>
      <c r="DZ9" s="4" t="b">
        <v>0</v>
      </c>
      <c r="EA9" s="4" t="str">
        <f>IF(DZ9=TRUE,DY9,"")</f>
        <v/>
      </c>
      <c r="EB9" s="4" t="s">
        <v>478</v>
      </c>
      <c r="EC9" s="4" t="b">
        <v>0</v>
      </c>
      <c r="ED9" s="4" t="str">
        <f>IF(EC9=TRUE,EB9,"")</f>
        <v/>
      </c>
      <c r="EE9" s="4" t="s">
        <v>478</v>
      </c>
      <c r="EF9" s="4" t="b">
        <v>0</v>
      </c>
      <c r="EG9" s="4" t="str">
        <f t="shared" si="2"/>
        <v/>
      </c>
      <c r="EH9" s="4" t="s">
        <v>478</v>
      </c>
      <c r="EI9" s="4" t="b">
        <v>0</v>
      </c>
      <c r="EJ9" s="4" t="str">
        <f t="shared" si="3"/>
        <v/>
      </c>
      <c r="EK9" s="4" t="s">
        <v>478</v>
      </c>
      <c r="EL9" s="4" t="b">
        <v>0</v>
      </c>
      <c r="EM9" s="4" t="str">
        <f>IF(EL9=TRUE,EK9,"")</f>
        <v/>
      </c>
      <c r="EN9" s="4" t="s">
        <v>478</v>
      </c>
      <c r="EO9" s="4" t="b">
        <v>0</v>
      </c>
      <c r="EP9" s="4" t="str">
        <f>IF(EO9=TRUE,EN9,"")</f>
        <v/>
      </c>
      <c r="EQ9" s="4" t="s">
        <v>478</v>
      </c>
      <c r="ER9" s="4" t="b">
        <v>0</v>
      </c>
      <c r="ES9" s="4" t="str">
        <f>IF(ER9=TRUE,EQ9,"")</f>
        <v/>
      </c>
      <c r="ET9" s="4" t="s">
        <v>478</v>
      </c>
      <c r="EU9" s="4" t="b">
        <v>0</v>
      </c>
      <c r="EV9" s="4" t="str">
        <f>IF(EU9=TRUE,ET9,"")</f>
        <v/>
      </c>
      <c r="EZ9" s="4" t="s">
        <v>478</v>
      </c>
      <c r="FA9" s="4" t="b">
        <v>0</v>
      </c>
      <c r="FB9" s="4" t="str">
        <f>IF(FA9=TRUE,EZ9,"")</f>
        <v/>
      </c>
      <c r="FO9" s="4" t="s">
        <v>480</v>
      </c>
      <c r="FP9" s="4" t="b">
        <v>0</v>
      </c>
      <c r="FQ9" s="4" t="str">
        <f>IF(FP9=TRUE,FO9,"")</f>
        <v/>
      </c>
      <c r="FR9" s="4" t="s">
        <v>481</v>
      </c>
      <c r="FS9" s="4" t="b">
        <v>0</v>
      </c>
      <c r="FT9" s="4" t="str">
        <f>IF(FS9=TRUE,FR9,"")</f>
        <v/>
      </c>
      <c r="FV9" s="4">
        <v>4</v>
      </c>
      <c r="FW9" s="1" t="str">
        <f t="shared" ca="1" si="4"/>
        <v/>
      </c>
      <c r="FX9" s="4" t="str">
        <f t="shared" ca="1" si="5"/>
        <v>General</v>
      </c>
      <c r="FY9" s="4" t="str">
        <f t="shared" ca="1" si="0"/>
        <v>Hot water system</v>
      </c>
      <c r="GE9" s="4" t="str">
        <f>IF(Fillout!$B$85="","",Fillout!$B$85)</f>
        <v/>
      </c>
      <c r="GM9" s="4" t="s">
        <v>482</v>
      </c>
      <c r="GO9" s="4" t="s">
        <v>483</v>
      </c>
    </row>
    <row r="10" spans="1:199" ht="24" customHeight="1">
      <c r="G10" s="8" t="s">
        <v>484</v>
      </c>
      <c r="H10" s="8" t="s">
        <v>485</v>
      </c>
      <c r="I10" s="8" t="s">
        <v>370</v>
      </c>
      <c r="K10" s="4" t="s">
        <v>486</v>
      </c>
      <c r="L10" s="4" t="s">
        <v>487</v>
      </c>
      <c r="M10" s="4" t="s">
        <v>488</v>
      </c>
      <c r="N10" s="4" t="s">
        <v>489</v>
      </c>
      <c r="O10" s="4" t="s">
        <v>490</v>
      </c>
      <c r="T10" s="4" t="s">
        <v>491</v>
      </c>
      <c r="U10" s="4" t="s">
        <v>492</v>
      </c>
      <c r="W10" s="4" t="s">
        <v>493</v>
      </c>
      <c r="Y10" s="4" t="s">
        <v>494</v>
      </c>
      <c r="Z10" s="4" t="s">
        <v>495</v>
      </c>
      <c r="AA10" s="4">
        <v>24</v>
      </c>
      <c r="AC10" s="4" t="s">
        <v>496</v>
      </c>
      <c r="BB10" s="4" t="s">
        <v>497</v>
      </c>
      <c r="BC10" s="4" t="b">
        <v>1</v>
      </c>
      <c r="BD10" s="4" t="str">
        <f>IF(BC10=TRUE,BB10,"")</f>
        <v>Vanity</v>
      </c>
      <c r="BE10" s="4" t="s">
        <v>497</v>
      </c>
      <c r="BF10" s="4" t="b">
        <v>0</v>
      </c>
      <c r="BG10" s="4" t="str">
        <f>IF(BF10=TRUE,BE10,"")</f>
        <v/>
      </c>
      <c r="BK10" s="4" t="s">
        <v>498</v>
      </c>
      <c r="BL10" s="4" t="b">
        <v>0</v>
      </c>
      <c r="BM10" s="4" t="str">
        <f t="shared" si="1"/>
        <v/>
      </c>
      <c r="CX10" s="4" t="s">
        <v>499</v>
      </c>
      <c r="CY10" s="4" t="b">
        <v>0</v>
      </c>
      <c r="CZ10" s="4" t="str">
        <f t="shared" si="6"/>
        <v/>
      </c>
      <c r="DD10" s="4" t="s">
        <v>500</v>
      </c>
      <c r="DE10" s="4" t="b">
        <v>0</v>
      </c>
      <c r="DF10" s="4" t="str">
        <f>IF(DE10=TRUE,DD10,"")</f>
        <v/>
      </c>
      <c r="DG10" s="4" t="s">
        <v>500</v>
      </c>
      <c r="DH10" s="4" t="b">
        <v>0</v>
      </c>
      <c r="DI10" s="4" t="str">
        <f>IF(DH10=TRUE,DG10,"")</f>
        <v/>
      </c>
      <c r="DJ10" s="4" t="s">
        <v>500</v>
      </c>
      <c r="DK10" s="4" t="b">
        <v>0</v>
      </c>
      <c r="DL10" s="4" t="str">
        <f>IF(DK10=TRUE,DJ10,"")</f>
        <v/>
      </c>
      <c r="DM10" s="4" t="s">
        <v>500</v>
      </c>
      <c r="DN10" s="4" t="b">
        <v>0</v>
      </c>
      <c r="DO10" s="4" t="str">
        <f>IF(DN10=TRUE,DM10,"")</f>
        <v/>
      </c>
      <c r="DP10" s="4" t="s">
        <v>500</v>
      </c>
      <c r="DQ10" s="4" t="b">
        <v>0</v>
      </c>
      <c r="DR10" s="4" t="str">
        <f>IF(DQ10=TRUE,DP10,"")</f>
        <v/>
      </c>
      <c r="DS10" s="4" t="s">
        <v>500</v>
      </c>
      <c r="DT10" s="4" t="b">
        <v>0</v>
      </c>
      <c r="DU10" s="4" t="str">
        <f>IF(DT10=TRUE,DS10,"")</f>
        <v/>
      </c>
      <c r="DV10" s="4" t="s">
        <v>457</v>
      </c>
      <c r="DW10" s="4" t="b">
        <v>1</v>
      </c>
      <c r="DX10" s="4" t="str">
        <f>IF(DW10=TRUE,DV10,"")</f>
        <v>Aluminium framed windows</v>
      </c>
      <c r="DY10" s="4" t="s">
        <v>457</v>
      </c>
      <c r="DZ10" s="4" t="b">
        <v>0</v>
      </c>
      <c r="EA10" s="4" t="str">
        <f>IF(DZ10=TRUE,DY10,"")</f>
        <v/>
      </c>
      <c r="EB10" s="4" t="s">
        <v>500</v>
      </c>
      <c r="EC10" s="4" t="b">
        <v>0</v>
      </c>
      <c r="ED10" s="4" t="str">
        <f>IF(EC10=TRUE,EB10,"")</f>
        <v/>
      </c>
      <c r="EE10" s="4" t="s">
        <v>501</v>
      </c>
      <c r="EF10" s="4" t="b">
        <v>1</v>
      </c>
      <c r="EG10" s="4" t="str">
        <f t="shared" si="2"/>
        <v>Kitchen cupboards</v>
      </c>
      <c r="EH10" s="4" t="s">
        <v>502</v>
      </c>
      <c r="EI10" s="4" t="b">
        <v>1</v>
      </c>
      <c r="EJ10" s="4" t="str">
        <f t="shared" si="3"/>
        <v>Sliding door</v>
      </c>
      <c r="EK10" s="4" t="s">
        <v>502</v>
      </c>
      <c r="EL10" s="4" t="b">
        <v>0</v>
      </c>
      <c r="EM10" s="4" t="str">
        <f>IF(EL10=TRUE,EK10,"")</f>
        <v/>
      </c>
      <c r="EN10" s="4" t="s">
        <v>502</v>
      </c>
      <c r="EO10" s="4" t="b">
        <v>0</v>
      </c>
      <c r="EP10" s="4" t="str">
        <f>IF(EO10=TRUE,EN10,"")</f>
        <v/>
      </c>
      <c r="EQ10" s="4" t="s">
        <v>502</v>
      </c>
      <c r="ER10" s="4" t="b">
        <v>0</v>
      </c>
      <c r="ES10" s="4" t="str">
        <f>IF(ER10=TRUE,EQ10,"")</f>
        <v/>
      </c>
      <c r="ET10" s="4" t="s">
        <v>502</v>
      </c>
      <c r="EU10" s="4" t="b">
        <v>0</v>
      </c>
      <c r="EV10" s="4" t="str">
        <f>IF(EU10=TRUE,ET10,"")</f>
        <v/>
      </c>
      <c r="EZ10" s="4" t="s">
        <v>502</v>
      </c>
      <c r="FA10" s="4" t="b">
        <v>0</v>
      </c>
      <c r="FB10" s="4" t="str">
        <f>IF(FA10=TRUE,EZ10,"")</f>
        <v/>
      </c>
      <c r="FV10" s="4">
        <v>5</v>
      </c>
      <c r="FW10" s="1" t="str">
        <f t="shared" ca="1" si="4"/>
        <v>Features &amp; Fixtures</v>
      </c>
      <c r="FX10" s="4" t="str">
        <f t="shared" ca="1" si="5"/>
        <v>Bedroom 1</v>
      </c>
      <c r="FY10" s="4" t="str">
        <f t="shared" ca="1" si="0"/>
        <v>Tile flooring, Blinds and Aluminium framed windows</v>
      </c>
      <c r="GC10" s="4" t="s">
        <v>503</v>
      </c>
      <c r="GD10" s="4" t="b">
        <v>1</v>
      </c>
      <c r="GE10" s="4" t="str">
        <f t="shared" ref="GE10:GE15" si="7">IF(GD10=TRUE,GC10,"")</f>
        <v>Paths</v>
      </c>
      <c r="GO10" s="4" t="s">
        <v>504</v>
      </c>
    </row>
    <row r="11" spans="1:199" ht="24" customHeight="1">
      <c r="G11" s="8" t="s">
        <v>505</v>
      </c>
      <c r="H11" s="8" t="s">
        <v>485</v>
      </c>
      <c r="I11" s="8" t="s">
        <v>370</v>
      </c>
      <c r="K11" s="4" t="s">
        <v>506</v>
      </c>
      <c r="L11" s="4" t="s">
        <v>507</v>
      </c>
      <c r="M11" s="4" t="s">
        <v>508</v>
      </c>
      <c r="N11" s="4" t="s">
        <v>509</v>
      </c>
      <c r="O11" s="4" t="s">
        <v>510</v>
      </c>
      <c r="T11" s="4" t="s">
        <v>511</v>
      </c>
      <c r="U11" s="4" t="s">
        <v>512</v>
      </c>
      <c r="Z11" s="4" t="s">
        <v>513</v>
      </c>
      <c r="AA11" s="4">
        <v>36</v>
      </c>
      <c r="AC11" s="4" t="s">
        <v>514</v>
      </c>
      <c r="BB11" s="4" t="s">
        <v>515</v>
      </c>
      <c r="BC11" s="4" t="b">
        <v>1</v>
      </c>
      <c r="BD11" s="4" t="str">
        <f>IF(BC11=TRUE,BB11,"")</f>
        <v>Exhaust fan</v>
      </c>
      <c r="BE11" s="4" t="s">
        <v>515</v>
      </c>
      <c r="BF11" s="4" t="b">
        <v>0</v>
      </c>
      <c r="BG11" s="4" t="str">
        <f>IF(BF11=TRUE,BE11,"")</f>
        <v/>
      </c>
      <c r="BK11" s="4" t="s">
        <v>516</v>
      </c>
      <c r="BL11" s="4" t="b">
        <v>1</v>
      </c>
      <c r="BM11" s="4" t="str">
        <f t="shared" si="1"/>
        <v>Cooktop</v>
      </c>
      <c r="CX11" s="4" t="s">
        <v>517</v>
      </c>
      <c r="CY11" s="4" t="b">
        <v>0</v>
      </c>
      <c r="CZ11" s="4" t="str">
        <f t="shared" si="6"/>
        <v/>
      </c>
      <c r="DD11" s="4" t="s">
        <v>457</v>
      </c>
      <c r="DE11" s="4" t="b">
        <v>1</v>
      </c>
      <c r="DF11" s="4" t="str">
        <f>IF(DE11=TRUE,DD11,"")</f>
        <v>Aluminium framed windows</v>
      </c>
      <c r="DG11" s="4" t="s">
        <v>457</v>
      </c>
      <c r="DH11" s="4" t="b">
        <v>1</v>
      </c>
      <c r="DI11" s="4" t="str">
        <f>IF(DH11=TRUE,DG11,"")</f>
        <v>Aluminium framed windows</v>
      </c>
      <c r="DJ11" s="4" t="s">
        <v>457</v>
      </c>
      <c r="DK11" s="4" t="b">
        <v>1</v>
      </c>
      <c r="DL11" s="4" t="str">
        <f>IF(DK11=TRUE,DJ11,"")</f>
        <v>Aluminium framed windows</v>
      </c>
      <c r="DM11" s="4" t="s">
        <v>457</v>
      </c>
      <c r="DN11" s="4" t="b">
        <v>0</v>
      </c>
      <c r="DO11" s="4" t="str">
        <f>IF(DN11=TRUE,DM11,"")</f>
        <v/>
      </c>
      <c r="DP11" s="4" t="s">
        <v>457</v>
      </c>
      <c r="DQ11" s="4" t="b">
        <v>0</v>
      </c>
      <c r="DR11" s="4" t="str">
        <f>IF(DQ11=TRUE,DP11,"")</f>
        <v/>
      </c>
      <c r="DS11" s="4" t="s">
        <v>457</v>
      </c>
      <c r="DT11" s="4" t="b">
        <v>0</v>
      </c>
      <c r="DU11" s="4" t="str">
        <f>IF(DT11=TRUE,DS11,"")</f>
        <v/>
      </c>
      <c r="DV11" s="4" t="s">
        <v>480</v>
      </c>
      <c r="DW11" s="4" t="b">
        <v>0</v>
      </c>
      <c r="DX11" s="4" t="str">
        <f>IF(DW11=TRUE,DV11,"")</f>
        <v/>
      </c>
      <c r="DY11" s="4" t="s">
        <v>480</v>
      </c>
      <c r="DZ11" s="4" t="b">
        <v>0</v>
      </c>
      <c r="EA11" s="4" t="str">
        <f>IF(DZ11=TRUE,DY11,"")</f>
        <v/>
      </c>
      <c r="EB11" s="4" t="s">
        <v>457</v>
      </c>
      <c r="EC11" s="4" t="b">
        <v>0</v>
      </c>
      <c r="ED11" s="4" t="str">
        <f>IF(EC11=TRUE,EB11,"")</f>
        <v/>
      </c>
      <c r="EE11" s="4" t="s">
        <v>518</v>
      </c>
      <c r="EF11" s="4" t="b">
        <v>1</v>
      </c>
      <c r="EG11" s="4" t="str">
        <f t="shared" si="2"/>
        <v>Overhead cupboards</v>
      </c>
      <c r="EH11" s="4" t="s">
        <v>457</v>
      </c>
      <c r="EI11" s="4" t="b">
        <v>1</v>
      </c>
      <c r="EJ11" s="4" t="str">
        <f t="shared" si="3"/>
        <v>Aluminium framed windows</v>
      </c>
      <c r="EK11" s="4" t="s">
        <v>457</v>
      </c>
      <c r="EL11" s="4" t="b">
        <v>0</v>
      </c>
      <c r="EM11" s="4" t="str">
        <f>IF(EL11=TRUE,EK11,"")</f>
        <v/>
      </c>
      <c r="EN11" s="4" t="s">
        <v>457</v>
      </c>
      <c r="EO11" s="4" t="b">
        <v>1</v>
      </c>
      <c r="EP11" s="4" t="str">
        <f>IF(EO11=TRUE,EN11,"")</f>
        <v>Aluminium framed windows</v>
      </c>
      <c r="EQ11" s="4" t="s">
        <v>457</v>
      </c>
      <c r="ER11" s="4" t="b">
        <v>0</v>
      </c>
      <c r="ES11" s="4" t="str">
        <f>IF(ER11=TRUE,EQ11,"")</f>
        <v/>
      </c>
      <c r="ET11" s="4" t="s">
        <v>457</v>
      </c>
      <c r="EU11" s="4" t="b">
        <v>0</v>
      </c>
      <c r="EV11" s="4" t="str">
        <f>IF(EU11=TRUE,ET11,"")</f>
        <v/>
      </c>
      <c r="EZ11" s="4" t="s">
        <v>457</v>
      </c>
      <c r="FA11" s="4" t="b">
        <v>0</v>
      </c>
      <c r="FB11" s="4" t="str">
        <f>IF(FA11=TRUE,EZ11,"")</f>
        <v/>
      </c>
      <c r="FV11" s="4">
        <v>6</v>
      </c>
      <c r="FW11" s="1" t="str">
        <f t="shared" ca="1" si="4"/>
        <v/>
      </c>
      <c r="FX11" s="4" t="str">
        <f t="shared" ca="1" si="5"/>
        <v>Bedroom 2</v>
      </c>
      <c r="FY11" s="4" t="str">
        <f t="shared" ca="1" si="0"/>
        <v>Tile flooring, Blinds and Aluminium framed windows</v>
      </c>
      <c r="GC11" s="4" t="s">
        <v>519</v>
      </c>
      <c r="GD11" s="4" t="b">
        <v>0</v>
      </c>
      <c r="GE11" s="4" t="str">
        <f t="shared" si="7"/>
        <v/>
      </c>
      <c r="GO11" s="4" t="s">
        <v>520</v>
      </c>
    </row>
    <row r="12" spans="1:199" ht="24" customHeight="1">
      <c r="G12" s="9" t="s">
        <v>521</v>
      </c>
      <c r="H12" s="9" t="s">
        <v>420</v>
      </c>
      <c r="I12" s="9" t="s">
        <v>522</v>
      </c>
      <c r="K12" s="4" t="s">
        <v>523</v>
      </c>
      <c r="L12" s="4" t="s">
        <v>524</v>
      </c>
      <c r="M12" s="4" t="s">
        <v>525</v>
      </c>
      <c r="N12" s="4" t="s">
        <v>526</v>
      </c>
      <c r="O12" s="4" t="s">
        <v>527</v>
      </c>
      <c r="T12" s="4" t="s">
        <v>528</v>
      </c>
      <c r="U12" s="4" t="s">
        <v>529</v>
      </c>
      <c r="Z12" s="4" t="s">
        <v>530</v>
      </c>
      <c r="AA12" s="4">
        <v>15</v>
      </c>
      <c r="AC12" s="4" t="s">
        <v>531</v>
      </c>
      <c r="BB12" s="4" t="s">
        <v>532</v>
      </c>
      <c r="BC12" s="4" t="b">
        <v>0</v>
      </c>
      <c r="BD12" s="4" t="str">
        <f>IF(BC12=TRUE,BB12,"")</f>
        <v/>
      </c>
      <c r="BE12" s="4" t="s">
        <v>532</v>
      </c>
      <c r="BF12" s="4" t="b">
        <v>0</v>
      </c>
      <c r="BG12" s="4" t="str">
        <f>IF(BF12=TRUE,BE12,"")</f>
        <v/>
      </c>
      <c r="BK12" s="4" t="s">
        <v>533</v>
      </c>
      <c r="BL12" s="4" t="b">
        <v>1</v>
      </c>
      <c r="BM12" s="4" t="str">
        <f t="shared" si="1"/>
        <v>Oven</v>
      </c>
      <c r="CX12" s="4" t="s">
        <v>534</v>
      </c>
      <c r="CY12" s="4" t="b">
        <v>0</v>
      </c>
      <c r="CZ12" s="4" t="str">
        <f t="shared" si="6"/>
        <v/>
      </c>
      <c r="DD12" s="4" t="s">
        <v>480</v>
      </c>
      <c r="DE12" s="4" t="b">
        <v>0</v>
      </c>
      <c r="DF12" s="4" t="str">
        <f>IF(DE12=TRUE,DD12,"")</f>
        <v/>
      </c>
      <c r="DG12" s="4" t="s">
        <v>480</v>
      </c>
      <c r="DH12" s="4" t="b">
        <v>0</v>
      </c>
      <c r="DI12" s="4" t="str">
        <f>IF(DH12=TRUE,DG12,"")</f>
        <v/>
      </c>
      <c r="DJ12" s="4" t="s">
        <v>480</v>
      </c>
      <c r="DK12" s="4" t="b">
        <v>0</v>
      </c>
      <c r="DL12" s="4" t="str">
        <f>IF(DK12=TRUE,DJ12,"")</f>
        <v/>
      </c>
      <c r="DM12" s="4" t="s">
        <v>480</v>
      </c>
      <c r="DN12" s="4" t="b">
        <v>0</v>
      </c>
      <c r="DO12" s="4" t="str">
        <f>IF(DN12=TRUE,DM12,"")</f>
        <v/>
      </c>
      <c r="DP12" s="4" t="s">
        <v>480</v>
      </c>
      <c r="DQ12" s="4" t="b">
        <v>0</v>
      </c>
      <c r="DR12" s="4" t="str">
        <f>IF(DQ12=TRUE,DP12,"")</f>
        <v/>
      </c>
      <c r="DS12" s="4" t="s">
        <v>480</v>
      </c>
      <c r="DT12" s="4" t="b">
        <v>0</v>
      </c>
      <c r="DU12" s="4" t="str">
        <f>IF(DT12=TRUE,DS12,"")</f>
        <v/>
      </c>
      <c r="EB12" s="4" t="s">
        <v>480</v>
      </c>
      <c r="EC12" s="4" t="b">
        <v>0</v>
      </c>
      <c r="ED12" s="4" t="str">
        <f>IF(EC12=TRUE,EB12,"")</f>
        <v/>
      </c>
      <c r="EE12" s="4" t="s">
        <v>457</v>
      </c>
      <c r="EF12" s="4" t="b">
        <v>1</v>
      </c>
      <c r="EG12" s="4" t="str">
        <f t="shared" si="2"/>
        <v>Aluminium framed windows</v>
      </c>
      <c r="EH12" s="4" t="s">
        <v>480</v>
      </c>
      <c r="EI12" s="4" t="b">
        <v>0</v>
      </c>
      <c r="EJ12" s="4" t="str">
        <f t="shared" si="3"/>
        <v/>
      </c>
      <c r="EK12" s="4" t="s">
        <v>480</v>
      </c>
      <c r="EL12" s="4" t="b">
        <v>0</v>
      </c>
      <c r="EM12" s="4" t="str">
        <f>IF(EL12=TRUE,EK12,"")</f>
        <v/>
      </c>
      <c r="EN12" s="4" t="s">
        <v>480</v>
      </c>
      <c r="EO12" s="4" t="b">
        <v>0</v>
      </c>
      <c r="EP12" s="4" t="str">
        <f>IF(EO12=TRUE,EN12,"")</f>
        <v/>
      </c>
      <c r="EQ12" s="4" t="s">
        <v>480</v>
      </c>
      <c r="ER12" s="4" t="b">
        <v>0</v>
      </c>
      <c r="ES12" s="4" t="str">
        <f>IF(ER12=TRUE,EQ12,"")</f>
        <v/>
      </c>
      <c r="ET12" s="4" t="s">
        <v>480</v>
      </c>
      <c r="EU12" s="4" t="b">
        <v>0</v>
      </c>
      <c r="EV12" s="4" t="str">
        <f>IF(EU12=TRUE,ET12,"")</f>
        <v/>
      </c>
      <c r="EZ12" s="4" t="s">
        <v>480</v>
      </c>
      <c r="FA12" s="4" t="b">
        <v>0</v>
      </c>
      <c r="FB12" s="4" t="str">
        <f>IF(FA12=TRUE,EZ12,"")</f>
        <v/>
      </c>
      <c r="FV12" s="4">
        <v>7</v>
      </c>
      <c r="FW12" s="1" t="str">
        <f t="shared" ca="1" si="4"/>
        <v/>
      </c>
      <c r="FX12" s="4" t="str">
        <f t="shared" ca="1" si="5"/>
        <v>Bedroom 3</v>
      </c>
      <c r="FY12" s="4" t="str">
        <f t="shared" ca="1" si="0"/>
        <v>Tile flooring, Blinds and Aluminium framed windows</v>
      </c>
      <c r="GC12" s="4" t="s">
        <v>535</v>
      </c>
      <c r="GD12" s="4" t="b">
        <v>0</v>
      </c>
      <c r="GE12" s="4" t="str">
        <f t="shared" si="7"/>
        <v/>
      </c>
    </row>
    <row r="13" spans="1:199" ht="24" customHeight="1">
      <c r="K13" s="4" t="s">
        <v>536</v>
      </c>
      <c r="L13" s="4" t="s">
        <v>537</v>
      </c>
      <c r="M13" s="4" t="s">
        <v>538</v>
      </c>
      <c r="N13" s="4" t="s">
        <v>539</v>
      </c>
      <c r="O13" s="4" t="s">
        <v>540</v>
      </c>
      <c r="T13" s="4" t="s">
        <v>541</v>
      </c>
      <c r="U13" s="4" t="s">
        <v>542</v>
      </c>
      <c r="Z13" s="4" t="s">
        <v>543</v>
      </c>
      <c r="AA13" s="4">
        <v>30</v>
      </c>
      <c r="AC13" s="4" t="s">
        <v>544</v>
      </c>
      <c r="BK13" s="4" t="s">
        <v>545</v>
      </c>
      <c r="BL13" s="4" t="b">
        <v>1</v>
      </c>
      <c r="BM13" s="4" t="str">
        <f t="shared" si="1"/>
        <v>Freestanding cooktop</v>
      </c>
      <c r="CX13" s="4" t="s">
        <v>546</v>
      </c>
      <c r="CY13" s="4" t="b">
        <v>0</v>
      </c>
      <c r="CZ13" s="4" t="str">
        <f t="shared" si="6"/>
        <v/>
      </c>
      <c r="EE13" s="4" t="s">
        <v>480</v>
      </c>
      <c r="EF13" s="4" t="b">
        <v>0</v>
      </c>
      <c r="EG13" s="4" t="str">
        <f t="shared" si="2"/>
        <v/>
      </c>
      <c r="EH13" s="4" t="s">
        <v>547</v>
      </c>
      <c r="EI13" s="4" t="b">
        <v>0</v>
      </c>
      <c r="EJ13" s="4" t="str">
        <f t="shared" si="3"/>
        <v/>
      </c>
      <c r="FV13" s="4">
        <v>8</v>
      </c>
      <c r="FW13" s="1" t="str">
        <f t="shared" ca="1" si="4"/>
        <v/>
      </c>
      <c r="FX13" s="4" t="str">
        <f t="shared" ca="1" si="5"/>
        <v>Bathroom</v>
      </c>
      <c r="FY13" s="4" t="str">
        <f t="shared" ca="1" si="0"/>
        <v>Tile flooring, Bath tub, Fitted mirror and Aluminium framed windows</v>
      </c>
      <c r="GC13" s="4" t="s">
        <v>546</v>
      </c>
      <c r="GD13" s="4" t="b">
        <v>0</v>
      </c>
      <c r="GE13" s="4" t="str">
        <f t="shared" si="7"/>
        <v/>
      </c>
    </row>
    <row r="14" spans="1:199" ht="24" customHeight="1">
      <c r="K14" s="4" t="s">
        <v>548</v>
      </c>
      <c r="O14" s="4" t="s">
        <v>549</v>
      </c>
      <c r="Z14" s="4" t="s">
        <v>550</v>
      </c>
      <c r="AA14" s="4">
        <v>45</v>
      </c>
      <c r="BK14" s="4" t="s">
        <v>551</v>
      </c>
      <c r="BL14" s="4" t="b">
        <v>1</v>
      </c>
      <c r="BM14" s="4" t="str">
        <f t="shared" si="1"/>
        <v>Dishwasher</v>
      </c>
      <c r="CX14" s="4" t="s">
        <v>552</v>
      </c>
      <c r="CY14" s="4" t="b">
        <v>0</v>
      </c>
      <c r="CZ14" s="4" t="str">
        <f t="shared" si="6"/>
        <v/>
      </c>
      <c r="FV14" s="4">
        <v>9</v>
      </c>
      <c r="FW14" s="1" t="str">
        <f t="shared" ca="1" si="4"/>
        <v/>
      </c>
      <c r="FX14" s="4" t="str">
        <f t="shared" ca="1" si="5"/>
        <v>Kitchen</v>
      </c>
      <c r="FY14" s="4" t="str">
        <f t="shared" ca="1" si="0"/>
        <v>Tile flooring, Blinds, Kitchen cupboards, Overhead cupboards and Aluminium framed windows</v>
      </c>
      <c r="GC14" s="4" t="s">
        <v>553</v>
      </c>
      <c r="GD14" s="4" t="b">
        <v>0</v>
      </c>
      <c r="GE14" s="4" t="str">
        <f t="shared" si="7"/>
        <v/>
      </c>
    </row>
    <row r="15" spans="1:199" ht="24" customHeight="1">
      <c r="Z15" s="4" t="s">
        <v>554</v>
      </c>
      <c r="AA15" s="4">
        <v>0</v>
      </c>
      <c r="CX15" s="4" t="s">
        <v>553</v>
      </c>
      <c r="CY15" s="4" t="b">
        <v>0</v>
      </c>
      <c r="CZ15" s="4" t="str">
        <f t="shared" si="6"/>
        <v/>
      </c>
      <c r="FV15" s="4">
        <v>10</v>
      </c>
      <c r="FW15" s="1" t="str">
        <f t="shared" ca="1" si="4"/>
        <v/>
      </c>
      <c r="FX15" s="4" t="str">
        <f t="shared" ca="1" si="5"/>
        <v>Dining</v>
      </c>
      <c r="FY15" s="4" t="str">
        <f t="shared" ca="1" si="0"/>
        <v>Tile flooring, Blinds, Sliding door and Aluminium framed windows</v>
      </c>
      <c r="GC15" s="4" t="s">
        <v>555</v>
      </c>
      <c r="GD15" s="4" t="b">
        <v>0</v>
      </c>
      <c r="GE15" s="4" t="str">
        <f t="shared" si="7"/>
        <v/>
      </c>
    </row>
    <row r="16" spans="1:199" ht="24" customHeight="1">
      <c r="CX16" s="4" t="s">
        <v>556</v>
      </c>
      <c r="CY16" s="4" t="b">
        <v>0</v>
      </c>
      <c r="CZ16" s="4" t="str">
        <f t="shared" si="6"/>
        <v/>
      </c>
      <c r="FV16" s="4">
        <v>11</v>
      </c>
      <c r="FW16" s="1" t="str">
        <f t="shared" ca="1" si="4"/>
        <v/>
      </c>
      <c r="FX16" s="4" t="str">
        <f t="shared" ca="1" si="5"/>
        <v>Lounge</v>
      </c>
      <c r="FY16" s="4" t="str">
        <f t="shared" ca="1" si="0"/>
        <v>Tile flooring, Blinds and Aluminium framed windows</v>
      </c>
    </row>
    <row r="17" spans="178:181" ht="24" customHeight="1">
      <c r="FV17" s="4">
        <v>12</v>
      </c>
      <c r="FW17" s="1" t="str">
        <f t="shared" ca="1" si="4"/>
        <v/>
      </c>
      <c r="FX17" s="4" t="str">
        <f t="shared" ca="1" si="5"/>
        <v>Laundry</v>
      </c>
      <c r="FY17" s="4" t="str">
        <f t="shared" ca="1" si="0"/>
        <v>Tile flooring and Aluminium framed windows</v>
      </c>
    </row>
    <row r="18" spans="178:181" ht="24" customHeight="1">
      <c r="FV18" s="4">
        <v>13</v>
      </c>
      <c r="FW18" s="1" t="str">
        <f t="shared" ca="1" si="4"/>
        <v/>
      </c>
      <c r="FX18" s="4" t="str">
        <f t="shared" ca="1" si="5"/>
        <v/>
      </c>
      <c r="FY18" s="4" t="str">
        <f t="shared" ca="1" si="0"/>
        <v/>
      </c>
    </row>
    <row r="19" spans="178:181" ht="24" customHeight="1">
      <c r="FV19" s="4">
        <v>14</v>
      </c>
      <c r="FW19" s="1" t="str">
        <f t="shared" ca="1" si="4"/>
        <v/>
      </c>
      <c r="FX19" s="4" t="str">
        <f t="shared" ca="1" si="5"/>
        <v/>
      </c>
      <c r="FY19" s="4" t="str">
        <f t="shared" ca="1" si="0"/>
        <v/>
      </c>
    </row>
    <row r="20" spans="178:181" ht="24" customHeight="1">
      <c r="FV20" s="4">
        <v>15</v>
      </c>
      <c r="FW20" s="1" t="str">
        <f t="shared" ca="1" si="4"/>
        <v/>
      </c>
      <c r="FX20" s="4" t="str">
        <f t="shared" ca="1" si="5"/>
        <v/>
      </c>
      <c r="FY20" s="4" t="str">
        <f t="shared" ca="1" si="0"/>
        <v/>
      </c>
    </row>
    <row r="21" spans="178:181" ht="24" customHeight="1">
      <c r="FV21" s="4">
        <v>16</v>
      </c>
      <c r="FW21" s="1" t="str">
        <f t="shared" ca="1" si="4"/>
        <v/>
      </c>
      <c r="FX21" s="4" t="str">
        <f t="shared" ca="1" si="5"/>
        <v/>
      </c>
      <c r="FY21" s="4" t="str">
        <f t="shared" ca="1" si="0"/>
        <v/>
      </c>
    </row>
    <row r="22" spans="178:181" ht="24" customHeight="1">
      <c r="FV22" s="4">
        <v>17</v>
      </c>
      <c r="FW22" s="1" t="str">
        <f t="shared" ca="1" si="4"/>
        <v/>
      </c>
      <c r="FX22" s="4" t="str">
        <f t="shared" ca="1" si="5"/>
        <v/>
      </c>
      <c r="FY22" s="4" t="str">
        <f t="shared" ca="1" si="0"/>
        <v/>
      </c>
    </row>
    <row r="23" spans="178:181" ht="24" customHeight="1">
      <c r="FV23" s="4">
        <v>18</v>
      </c>
      <c r="FW23" s="1" t="str">
        <f t="shared" ca="1" si="4"/>
        <v/>
      </c>
      <c r="FX23" s="4" t="str">
        <f t="shared" ca="1" si="5"/>
        <v/>
      </c>
      <c r="FY23" s="4" t="str">
        <f t="shared" ca="1" si="0"/>
        <v/>
      </c>
    </row>
    <row r="24" spans="178:181" ht="24" customHeight="1">
      <c r="FV24" s="4">
        <v>19</v>
      </c>
      <c r="FW24" s="1" t="str">
        <f t="shared" ca="1" si="4"/>
        <v/>
      </c>
      <c r="FX24" s="4" t="str">
        <f t="shared" ca="1" si="5"/>
        <v/>
      </c>
      <c r="FY24" s="4" t="str">
        <f t="shared" ca="1" si="0"/>
        <v/>
      </c>
    </row>
    <row r="25" spans="178:181" ht="24" customHeight="1">
      <c r="FV25" s="4">
        <v>20</v>
      </c>
      <c r="FW25" s="1" t="str">
        <f t="shared" ca="1" si="4"/>
        <v/>
      </c>
      <c r="FX25" s="4" t="str">
        <f t="shared" ca="1" si="5"/>
        <v/>
      </c>
      <c r="FY25" s="4" t="str">
        <f t="shared" ca="1" si="0"/>
        <v/>
      </c>
    </row>
    <row r="26" spans="178:181" ht="24" customHeight="1">
      <c r="FV26" s="4">
        <v>21</v>
      </c>
      <c r="FW26" s="1" t="str">
        <f t="shared" ca="1" si="4"/>
        <v/>
      </c>
      <c r="FX26" s="4" t="str">
        <f t="shared" ca="1" si="5"/>
        <v/>
      </c>
      <c r="FY26" s="4" t="str">
        <f t="shared" ca="1" si="0"/>
        <v/>
      </c>
    </row>
    <row r="27" spans="178:181" ht="24" customHeight="1">
      <c r="FV27" s="4">
        <v>22</v>
      </c>
      <c r="FW27" s="1" t="str">
        <f t="shared" ca="1" si="4"/>
        <v/>
      </c>
      <c r="FX27" s="4" t="str">
        <f t="shared" ca="1" si="5"/>
        <v/>
      </c>
      <c r="FY27" s="4" t="str">
        <f t="shared" ca="1" si="0"/>
        <v/>
      </c>
    </row>
    <row r="28" spans="178:181" ht="24" customHeight="1">
      <c r="FV28" s="4">
        <v>23</v>
      </c>
      <c r="FW28" s="1" t="str">
        <f t="shared" ca="1" si="4"/>
        <v/>
      </c>
      <c r="FX28" s="4" t="str">
        <f t="shared" ca="1" si="5"/>
        <v/>
      </c>
      <c r="FY28" s="4" t="str">
        <f t="shared" ca="1" si="0"/>
        <v/>
      </c>
    </row>
    <row r="29" spans="178:181" ht="24" customHeight="1">
      <c r="FV29" s="4">
        <v>24</v>
      </c>
      <c r="FW29" s="1" t="str">
        <f t="shared" ca="1" si="4"/>
        <v/>
      </c>
      <c r="FX29" s="4" t="str">
        <f t="shared" ca="1" si="5"/>
        <v/>
      </c>
      <c r="FY29" s="4" t="str">
        <f t="shared" ca="1" si="0"/>
        <v/>
      </c>
    </row>
    <row r="30" spans="178:181" ht="24" customHeight="1">
      <c r="FV30" s="4">
        <v>25</v>
      </c>
      <c r="FW30" s="1" t="str">
        <f t="shared" ca="1" si="4"/>
        <v/>
      </c>
      <c r="FX30" s="4" t="str">
        <f t="shared" ca="1" si="5"/>
        <v/>
      </c>
      <c r="FY30" s="4" t="str">
        <f t="shared" ca="1" si="0"/>
        <v/>
      </c>
    </row>
    <row r="31" spans="178:181" ht="24" customHeight="1">
      <c r="FV31" s="4">
        <v>26</v>
      </c>
      <c r="FW31" s="1" t="str">
        <f t="shared" ca="1" si="4"/>
        <v/>
      </c>
      <c r="FX31" s="4" t="str">
        <f ca="1">IFERROR(IF(FV31&lt;$FX$5,MID($FW$5,FIND("|",SUBSTITUTE($FW$5,",","|",FV31-1))+1,FIND("|",SUBSTITUTE($FW$5,",","|",FV31))-FIND("|",SUBSTITUTE($FW$5,",","|",FV31-1))-1),RIGHT($FW$5,LEN($FW$5)-FIND("|",SUBSTITUTE($FW$5,",","|",FV31-1)))),"")</f>
        <v/>
      </c>
      <c r="FY31" s="4" t="str">
        <f ca="1">IFERROR(IF(FV31&lt;=$FZ$5,HLOOKUP(FX31,$AJ$5:$CZ$6,2,FALSE),HLOOKUP(FX31,$DD$5:$FT$6,2,FALSE)),"")</f>
        <v/>
      </c>
    </row>
    <row r="32" spans="178:181" ht="24" customHeight="1">
      <c r="FV32" s="4">
        <v>27</v>
      </c>
      <c r="FW32" s="1" t="str">
        <f t="shared" ca="1" si="4"/>
        <v/>
      </c>
      <c r="FX32" s="4" t="str">
        <f ca="1">IFERROR(IF(FV32&lt;$FX$5,MID($FW$5,FIND("|",SUBSTITUTE($FW$5,",","|",FV32-1))+1,FIND("|",SUBSTITUTE($FW$5,",","|",FV32))-FIND("|",SUBSTITUTE($FW$5,",","|",FV32-1))-1),RIGHT($FW$5,LEN($FW$5)-FIND("|",SUBSTITUTE($FW$5,",","|",FV32-1)))),"")</f>
        <v/>
      </c>
      <c r="FY32" s="4" t="str">
        <f ca="1">IFERROR(IF(FV32&lt;=$FZ$5,HLOOKUP(FX32,$AJ$5:$CZ$6,2,FALSE),HLOOKUP(FX32,$DD$5:$FT$6,2,FALSE)),"")</f>
        <v/>
      </c>
    </row>
    <row r="33" spans="179:179" ht="24" customHeight="1">
      <c r="FW33" s="1"/>
    </row>
    <row r="34" spans="179:179" ht="24" customHeight="1">
      <c r="FW34" s="1"/>
    </row>
    <row r="35" spans="179:179" ht="24" customHeight="1">
      <c r="FW35" s="1"/>
    </row>
  </sheetData>
  <phoneticPr fontId="10" type="noConversion"/>
  <conditionalFormatting sqref="B3:E3">
    <cfRule type="expression" dxfId="1" priority="1">
      <formula>ISBLANK($H$7)</formula>
    </cfRule>
  </conditionalFormatting>
  <conditionalFormatting sqref="G2:I11">
    <cfRule type="expression" dxfId="0" priority="2">
      <formula>ISBLANK($H$7)</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3A2F3-A272-4C8B-8638-6EB9FD686CB5}">
  <sheetPr codeName="Sheet4">
    <tabColor theme="4"/>
  </sheetPr>
  <dimension ref="D5:AL48"/>
  <sheetViews>
    <sheetView showGridLines="0" tabSelected="1" view="pageLayout" topLeftCell="F1" zoomScale="82" zoomScaleNormal="100" zoomScalePageLayoutView="82" workbookViewId="0"/>
  </sheetViews>
  <sheetFormatPr defaultColWidth="8" defaultRowHeight="18" customHeight="1"/>
  <cols>
    <col min="1" max="22" width="8" style="26"/>
    <col min="23" max="23" width="9.88671875" style="26" bestFit="1" customWidth="1"/>
    <col min="24" max="16384" width="8" style="26"/>
  </cols>
  <sheetData>
    <row r="5" spans="4:38" ht="18" customHeight="1">
      <c r="O5" s="147" t="s">
        <v>557</v>
      </c>
      <c r="P5" s="147"/>
      <c r="Q5" s="147"/>
      <c r="R5" s="147"/>
      <c r="S5" s="147"/>
      <c r="T5" s="147"/>
      <c r="U5" s="147"/>
      <c r="V5" s="148">
        <f>Fillout!B24</f>
        <v>45835</v>
      </c>
      <c r="W5" s="148"/>
      <c r="X5" s="148"/>
      <c r="Y5" s="148"/>
      <c r="AB5" s="147" t="s">
        <v>558</v>
      </c>
      <c r="AC5" s="147"/>
      <c r="AD5" s="147"/>
      <c r="AE5" s="147"/>
      <c r="AF5" s="147"/>
      <c r="AG5" s="147"/>
      <c r="AH5" s="147"/>
      <c r="AI5" s="148"/>
      <c r="AJ5" s="148"/>
      <c r="AK5" s="148"/>
      <c r="AL5" s="148"/>
    </row>
    <row r="6" spans="4:38" ht="18" customHeight="1">
      <c r="O6" s="147"/>
      <c r="P6" s="147"/>
      <c r="Q6" s="147"/>
      <c r="R6" s="147"/>
      <c r="S6" s="147"/>
      <c r="T6" s="147"/>
      <c r="U6" s="147"/>
      <c r="V6" s="148"/>
      <c r="W6" s="148"/>
      <c r="X6" s="148"/>
      <c r="Y6" s="148"/>
      <c r="AB6" s="147"/>
      <c r="AC6" s="147"/>
      <c r="AD6" s="147"/>
      <c r="AE6" s="147"/>
      <c r="AF6" s="147"/>
      <c r="AG6" s="147"/>
      <c r="AH6" s="147"/>
      <c r="AI6" s="148"/>
      <c r="AJ6" s="148"/>
      <c r="AK6" s="148"/>
      <c r="AL6" s="148"/>
    </row>
    <row r="8" spans="4:38" ht="18" customHeight="1">
      <c r="D8" s="142" t="s">
        <v>573</v>
      </c>
      <c r="E8" s="142"/>
      <c r="F8" s="142"/>
      <c r="G8" s="142"/>
      <c r="H8" s="142"/>
      <c r="O8" s="101"/>
      <c r="P8" s="101"/>
      <c r="Q8" s="101"/>
      <c r="R8" s="101"/>
      <c r="S8" s="101"/>
      <c r="T8" s="101"/>
      <c r="U8" s="101"/>
      <c r="V8" s="101"/>
      <c r="W8" s="101"/>
      <c r="X8" s="101"/>
      <c r="Y8" s="101"/>
      <c r="AB8" s="27" t="s">
        <v>559</v>
      </c>
      <c r="AC8" s="27"/>
      <c r="AD8" s="27"/>
      <c r="AE8" s="27"/>
      <c r="AF8" s="28"/>
      <c r="AG8" s="28"/>
      <c r="AH8" s="28"/>
      <c r="AI8" s="28"/>
      <c r="AJ8" s="29"/>
      <c r="AK8" s="29"/>
      <c r="AL8" s="29">
        <v>4</v>
      </c>
    </row>
    <row r="9" spans="4:38" ht="18" customHeight="1">
      <c r="D9" s="142"/>
      <c r="E9" s="142"/>
      <c r="F9" s="142"/>
      <c r="G9" s="142"/>
      <c r="H9" s="142"/>
      <c r="O9" s="101"/>
      <c r="P9" s="101"/>
      <c r="Q9" s="101"/>
      <c r="R9" s="101"/>
      <c r="S9" s="101"/>
      <c r="T9" s="101"/>
      <c r="U9" s="101"/>
      <c r="V9" s="101"/>
      <c r="W9" s="101"/>
      <c r="X9" s="101"/>
      <c r="Y9" s="101"/>
      <c r="AB9" s="30"/>
      <c r="AC9" s="30" t="s">
        <v>560</v>
      </c>
      <c r="AD9" s="30"/>
      <c r="AE9" s="30"/>
      <c r="AJ9" s="31"/>
      <c r="AK9" s="31"/>
      <c r="AL9" s="31">
        <v>4</v>
      </c>
    </row>
    <row r="10" spans="4:38" ht="18" customHeight="1">
      <c r="O10" s="101"/>
      <c r="P10" s="101"/>
      <c r="Q10" s="101"/>
      <c r="R10" s="101"/>
      <c r="S10" s="101"/>
      <c r="T10" s="101"/>
      <c r="U10" s="101" t="s">
        <v>561</v>
      </c>
      <c r="V10" s="101"/>
      <c r="W10" s="101"/>
      <c r="X10" s="101"/>
      <c r="Y10" s="101"/>
      <c r="AB10" s="30"/>
      <c r="AC10" s="30" t="s">
        <v>151</v>
      </c>
      <c r="AD10" s="30"/>
      <c r="AE10" s="30"/>
      <c r="AJ10" s="31"/>
      <c r="AK10" s="31"/>
      <c r="AL10" s="31">
        <v>4</v>
      </c>
    </row>
    <row r="11" spans="4:38" ht="18" customHeight="1">
      <c r="D11" s="145" t="str">
        <f>IF(ISBLANK(Fillout!G2),"",Fillout!G2)</f>
        <v>29 Willan Drive</v>
      </c>
      <c r="E11" s="145"/>
      <c r="F11" s="145"/>
      <c r="G11" s="145"/>
      <c r="H11" s="145"/>
      <c r="O11" s="101"/>
      <c r="P11" s="101"/>
      <c r="Q11" s="101"/>
      <c r="R11" s="101"/>
      <c r="S11" s="101"/>
      <c r="T11" s="101"/>
      <c r="U11" s="101"/>
      <c r="V11" s="101"/>
      <c r="W11" s="101"/>
      <c r="X11" s="101"/>
      <c r="Y11" s="101"/>
      <c r="AB11" s="30"/>
      <c r="AC11" s="30" t="s">
        <v>562</v>
      </c>
      <c r="AD11" s="30"/>
      <c r="AE11" s="30"/>
      <c r="AJ11" s="31"/>
      <c r="AK11" s="31"/>
      <c r="AL11" s="31">
        <v>4</v>
      </c>
    </row>
    <row r="12" spans="4:38" ht="18" customHeight="1">
      <c r="D12" s="146" t="str">
        <f>Fillout!B8</f>
        <v>Cartwright NSW 2168</v>
      </c>
      <c r="E12" s="146"/>
      <c r="F12" s="146"/>
      <c r="G12" s="146"/>
      <c r="H12" s="146"/>
      <c r="O12" s="101"/>
      <c r="P12" s="101"/>
      <c r="Q12" s="101"/>
      <c r="R12" s="101"/>
      <c r="S12" s="101"/>
      <c r="T12" s="101"/>
      <c r="U12" s="101"/>
      <c r="V12" s="101"/>
      <c r="W12" s="101"/>
      <c r="X12" s="101"/>
      <c r="Y12" s="101"/>
      <c r="AB12" s="30"/>
      <c r="AC12" s="30" t="s">
        <v>563</v>
      </c>
      <c r="AD12" s="30"/>
      <c r="AE12" s="30"/>
      <c r="AJ12" s="31"/>
      <c r="AK12" s="31"/>
      <c r="AL12" s="31">
        <v>5</v>
      </c>
    </row>
    <row r="13" spans="4:38" ht="18" customHeight="1">
      <c r="O13" s="101"/>
      <c r="P13" s="101"/>
      <c r="Q13" s="101"/>
      <c r="R13" s="101"/>
      <c r="S13" s="101"/>
      <c r="T13" s="101"/>
      <c r="U13" s="101"/>
      <c r="V13" s="101"/>
      <c r="W13" s="101"/>
      <c r="X13" s="101"/>
      <c r="Y13" s="101"/>
      <c r="AB13" s="30"/>
      <c r="AC13" s="30"/>
      <c r="AD13" s="30"/>
      <c r="AE13" s="30"/>
      <c r="AJ13" s="31"/>
      <c r="AK13" s="31"/>
      <c r="AL13" s="31"/>
    </row>
    <row r="14" spans="4:38" ht="18" customHeight="1">
      <c r="D14" s="140" t="str">
        <f>_xlfn.CONCAT("Ref #PV",Fillout!B2)</f>
        <v>Ref #PV2025760</v>
      </c>
      <c r="E14" s="140"/>
      <c r="F14" s="140"/>
      <c r="G14" s="140"/>
      <c r="H14" s="140"/>
      <c r="O14" s="101"/>
      <c r="P14" s="101"/>
      <c r="Q14" s="101"/>
      <c r="R14" s="101"/>
      <c r="S14" s="101"/>
      <c r="T14" s="101"/>
      <c r="U14" s="101"/>
      <c r="V14" s="101"/>
      <c r="W14" s="101"/>
      <c r="X14" s="101"/>
      <c r="Y14" s="101"/>
      <c r="AB14" s="27" t="s">
        <v>167</v>
      </c>
      <c r="AC14" s="27"/>
      <c r="AD14" s="27"/>
      <c r="AE14" s="27"/>
      <c r="AF14" s="28"/>
      <c r="AG14" s="28"/>
      <c r="AH14" s="28"/>
      <c r="AI14" s="28"/>
      <c r="AJ14" s="29"/>
      <c r="AK14" s="29"/>
      <c r="AL14" s="29">
        <v>6</v>
      </c>
    </row>
    <row r="15" spans="4:38" ht="18" customHeight="1">
      <c r="O15" s="101"/>
      <c r="P15" s="101"/>
      <c r="Q15" s="101"/>
      <c r="R15" s="101"/>
      <c r="S15" s="101"/>
      <c r="T15" s="101"/>
      <c r="U15" s="101"/>
      <c r="V15" s="101"/>
      <c r="W15" s="101"/>
      <c r="X15" s="101"/>
      <c r="Y15" s="101"/>
      <c r="AB15" s="27"/>
      <c r="AC15" s="27"/>
      <c r="AD15" s="27"/>
      <c r="AE15" s="27"/>
      <c r="AF15" s="28"/>
      <c r="AG15" s="28"/>
      <c r="AH15" s="28"/>
      <c r="AI15" s="28"/>
      <c r="AJ15" s="29"/>
      <c r="AK15" s="29"/>
      <c r="AL15" s="29"/>
    </row>
    <row r="16" spans="4:38" ht="18" customHeight="1">
      <c r="O16" s="101"/>
      <c r="P16" s="101"/>
      <c r="Q16" s="101"/>
      <c r="R16" s="101"/>
      <c r="S16" s="101"/>
      <c r="T16" s="101"/>
      <c r="U16" s="101"/>
      <c r="V16" s="101"/>
      <c r="W16" s="101"/>
      <c r="X16" s="101"/>
      <c r="Y16" s="101"/>
      <c r="AB16" s="27" t="s">
        <v>564</v>
      </c>
      <c r="AC16" s="27"/>
      <c r="AD16" s="27"/>
      <c r="AE16" s="27"/>
      <c r="AF16" s="28"/>
      <c r="AG16" s="28"/>
      <c r="AH16" s="28"/>
      <c r="AI16" s="28"/>
      <c r="AJ16" s="29"/>
      <c r="AK16" s="29"/>
      <c r="AL16" s="29">
        <v>6</v>
      </c>
    </row>
    <row r="17" spans="4:38" ht="18" customHeight="1">
      <c r="O17" s="101"/>
      <c r="P17" s="101"/>
      <c r="Q17" s="101"/>
      <c r="R17" s="101"/>
      <c r="S17" s="101"/>
      <c r="T17" s="101"/>
      <c r="U17" s="101"/>
      <c r="V17" s="101"/>
      <c r="W17" s="101"/>
      <c r="X17" s="101"/>
      <c r="Y17" s="101"/>
      <c r="AB17" s="27"/>
      <c r="AC17" s="27"/>
      <c r="AD17" s="27"/>
      <c r="AE17" s="27"/>
      <c r="AF17" s="28"/>
      <c r="AG17" s="28"/>
      <c r="AH17" s="28"/>
      <c r="AI17" s="28"/>
      <c r="AJ17" s="29"/>
      <c r="AK17" s="29"/>
      <c r="AL17" s="29"/>
    </row>
    <row r="18" spans="4:38" ht="18" customHeight="1">
      <c r="O18" s="101"/>
      <c r="P18" s="101"/>
      <c r="Q18" s="101"/>
      <c r="R18" s="101"/>
      <c r="S18" s="101"/>
      <c r="T18" s="101"/>
      <c r="U18" s="101"/>
      <c r="V18" s="101"/>
      <c r="W18" s="101"/>
      <c r="X18" s="101"/>
      <c r="Y18" s="101"/>
      <c r="AB18" s="27" t="s">
        <v>565</v>
      </c>
      <c r="AC18" s="27"/>
      <c r="AD18" s="27"/>
      <c r="AE18" s="27"/>
      <c r="AF18" s="28"/>
      <c r="AG18" s="28"/>
      <c r="AH18" s="28"/>
      <c r="AI18" s="28"/>
      <c r="AJ18" s="29"/>
      <c r="AK18" s="29"/>
      <c r="AL18" s="29">
        <v>7</v>
      </c>
    </row>
    <row r="19" spans="4:38" ht="18" customHeight="1">
      <c r="O19" s="101"/>
      <c r="P19" s="101"/>
      <c r="Q19" s="101"/>
      <c r="R19" s="101"/>
      <c r="S19" s="101"/>
      <c r="T19" s="101"/>
      <c r="U19" s="101"/>
      <c r="V19" s="101"/>
      <c r="W19" s="101"/>
      <c r="X19" s="101"/>
      <c r="Y19" s="101"/>
      <c r="AB19" s="27"/>
      <c r="AC19" s="27"/>
      <c r="AD19" s="27"/>
      <c r="AE19" s="27"/>
      <c r="AF19" s="28"/>
      <c r="AG19" s="28"/>
      <c r="AH19" s="28"/>
      <c r="AI19" s="28"/>
      <c r="AJ19" s="29"/>
      <c r="AK19" s="29"/>
      <c r="AL19" s="29"/>
    </row>
    <row r="20" spans="4:38" ht="18" customHeight="1">
      <c r="O20" s="101"/>
      <c r="P20" s="101"/>
      <c r="Q20" s="101"/>
      <c r="R20" s="101"/>
      <c r="S20" s="101"/>
      <c r="T20" s="101"/>
      <c r="U20" s="101"/>
      <c r="V20" s="101"/>
      <c r="W20" s="101"/>
      <c r="X20" s="101"/>
      <c r="Y20" s="101"/>
      <c r="AB20" s="27" t="s">
        <v>566</v>
      </c>
      <c r="AC20" s="27"/>
      <c r="AD20" s="27"/>
      <c r="AE20" s="27"/>
      <c r="AF20" s="28"/>
      <c r="AG20" s="28"/>
      <c r="AH20" s="28"/>
      <c r="AI20" s="28"/>
      <c r="AJ20" s="29"/>
      <c r="AK20" s="29"/>
      <c r="AL20" s="29">
        <v>7</v>
      </c>
    </row>
    <row r="21" spans="4:38" ht="18" customHeight="1">
      <c r="D21" s="132" t="s">
        <v>657</v>
      </c>
      <c r="E21" s="132"/>
      <c r="F21" s="132"/>
      <c r="G21" s="132"/>
      <c r="H21" s="132" t="s">
        <v>659</v>
      </c>
      <c r="I21" s="132"/>
      <c r="J21" s="132"/>
      <c r="K21" s="131"/>
      <c r="AB21" s="27"/>
      <c r="AC21" s="27"/>
      <c r="AD21" s="27"/>
      <c r="AE21" s="27"/>
      <c r="AF21" s="28"/>
      <c r="AG21" s="28"/>
      <c r="AH21" s="28"/>
      <c r="AI21" s="28"/>
      <c r="AJ21" s="29"/>
      <c r="AK21" s="29"/>
      <c r="AL21" s="29"/>
    </row>
    <row r="22" spans="4:38" ht="18" customHeight="1">
      <c r="D22" s="132" t="s">
        <v>658</v>
      </c>
      <c r="E22" s="132"/>
      <c r="F22" s="132"/>
      <c r="G22" s="132"/>
      <c r="H22" s="132"/>
      <c r="I22" s="132"/>
      <c r="J22" s="132"/>
      <c r="K22" s="131"/>
      <c r="N22" s="79"/>
      <c r="O22" s="170" t="s">
        <v>567</v>
      </c>
      <c r="P22" s="171"/>
      <c r="Q22" s="172"/>
      <c r="R22" s="161" t="str">
        <f>UPPER(Fillout!B6)</f>
        <v>29 WILLAN DRIVE CARTWRIGHT NSW 2168</v>
      </c>
      <c r="S22" s="162"/>
      <c r="T22" s="162"/>
      <c r="U22" s="162"/>
      <c r="V22" s="162"/>
      <c r="W22" s="162"/>
      <c r="X22" s="162"/>
      <c r="Y22" s="163"/>
      <c r="AB22" s="27" t="s">
        <v>249</v>
      </c>
      <c r="AC22" s="27"/>
      <c r="AD22" s="27"/>
      <c r="AE22" s="27"/>
      <c r="AF22" s="28"/>
      <c r="AG22" s="28"/>
      <c r="AH22" s="28"/>
      <c r="AI22" s="28"/>
      <c r="AJ22" s="29"/>
      <c r="AK22" s="29"/>
      <c r="AL22" s="29">
        <v>7</v>
      </c>
    </row>
    <row r="23" spans="4:38" ht="18" customHeight="1">
      <c r="D23" s="133" t="s">
        <v>660</v>
      </c>
      <c r="E23" s="132"/>
      <c r="F23" s="132"/>
      <c r="G23" s="132"/>
      <c r="H23" s="132"/>
      <c r="I23" s="132"/>
      <c r="J23" s="132"/>
      <c r="K23" s="131"/>
      <c r="N23" s="79"/>
      <c r="O23" s="173"/>
      <c r="P23" s="174"/>
      <c r="Q23" s="175"/>
      <c r="R23" s="164"/>
      <c r="S23" s="165"/>
      <c r="T23" s="165"/>
      <c r="U23" s="165"/>
      <c r="V23" s="165"/>
      <c r="W23" s="165"/>
      <c r="X23" s="165"/>
      <c r="Y23" s="166"/>
      <c r="AB23" s="30"/>
      <c r="AC23" s="30" t="s">
        <v>323</v>
      </c>
      <c r="AD23" s="30"/>
      <c r="AE23" s="30"/>
      <c r="AJ23" s="31"/>
      <c r="AK23" s="31"/>
      <c r="AL23" s="31">
        <v>7</v>
      </c>
    </row>
    <row r="24" spans="4:38" ht="18" customHeight="1">
      <c r="N24" s="79"/>
      <c r="O24" s="109"/>
      <c r="P24" s="110"/>
      <c r="Q24" s="111"/>
      <c r="R24" s="116">
        <f>Fillout!B70</f>
        <v>3</v>
      </c>
      <c r="S24" s="116">
        <f>Fillout!B71</f>
        <v>1</v>
      </c>
      <c r="T24" s="116">
        <f>Fillout!C72</f>
        <v>1</v>
      </c>
      <c r="U24" s="49"/>
      <c r="V24" s="117" t="str">
        <f>PROPER(Fillout!B9)</f>
        <v>House</v>
      </c>
      <c r="W24" s="115"/>
      <c r="X24" s="18"/>
      <c r="Y24" s="80"/>
      <c r="AB24" s="30"/>
      <c r="AC24" s="30" t="s">
        <v>568</v>
      </c>
      <c r="AD24" s="30"/>
      <c r="AE24" s="30"/>
      <c r="AJ24" s="31"/>
      <c r="AK24" s="31"/>
      <c r="AL24" s="31">
        <v>8</v>
      </c>
    </row>
    <row r="25" spans="4:38" ht="18" customHeight="1">
      <c r="N25" s="79"/>
      <c r="O25" s="155" t="s">
        <v>569</v>
      </c>
      <c r="P25" s="156"/>
      <c r="Q25" s="157"/>
      <c r="R25" s="32"/>
      <c r="S25" s="32"/>
      <c r="T25" s="32"/>
      <c r="U25" s="32"/>
      <c r="V25" s="32"/>
      <c r="W25" s="32"/>
      <c r="X25" s="32"/>
      <c r="Y25" s="81"/>
      <c r="AB25" s="30"/>
      <c r="AC25" s="30" t="s">
        <v>520</v>
      </c>
      <c r="AD25" s="30"/>
      <c r="AE25" s="30"/>
      <c r="AJ25" s="31"/>
      <c r="AK25" s="31"/>
      <c r="AL25" s="31">
        <v>9</v>
      </c>
    </row>
    <row r="26" spans="4:38" ht="18" customHeight="1">
      <c r="N26" s="79"/>
      <c r="O26" s="158"/>
      <c r="P26" s="159"/>
      <c r="Q26" s="160"/>
      <c r="R26" s="167" t="str">
        <f>IF(Fillout!D2&lt;&gt;"",Fillout!D2,"")</f>
        <v>Ilhana Coralic</v>
      </c>
      <c r="S26" s="168"/>
      <c r="T26" s="168"/>
      <c r="U26" s="168"/>
      <c r="V26" s="168"/>
      <c r="W26" s="168"/>
      <c r="X26" s="168"/>
      <c r="Y26" s="169"/>
      <c r="AB26" s="30"/>
      <c r="AC26" s="30"/>
      <c r="AD26" s="30"/>
      <c r="AE26" s="30"/>
      <c r="AJ26" s="31"/>
      <c r="AK26" s="31"/>
      <c r="AL26" s="31"/>
    </row>
    <row r="27" spans="4:38" ht="18" customHeight="1">
      <c r="N27" s="79"/>
      <c r="O27" s="158"/>
      <c r="P27" s="159"/>
      <c r="Q27" s="160"/>
      <c r="X27" s="14"/>
      <c r="Y27" s="80"/>
      <c r="AB27" s="27" t="s">
        <v>570</v>
      </c>
      <c r="AC27" s="27"/>
      <c r="AD27" s="27"/>
      <c r="AE27" s="27"/>
      <c r="AF27" s="28"/>
      <c r="AG27" s="28"/>
      <c r="AH27" s="28"/>
      <c r="AI27" s="28"/>
      <c r="AJ27" s="29"/>
      <c r="AK27" s="29"/>
      <c r="AL27" s="29">
        <v>9</v>
      </c>
    </row>
    <row r="28" spans="4:38" ht="18" customHeight="1">
      <c r="N28" s="79"/>
      <c r="O28" s="176" t="s">
        <v>571</v>
      </c>
      <c r="P28" s="177"/>
      <c r="Q28" s="178"/>
      <c r="R28" s="149" t="str">
        <f>Fillout!B5</f>
        <v>To determine the current market value for Stamp Duty purposes only.</v>
      </c>
      <c r="S28" s="150"/>
      <c r="T28" s="150"/>
      <c r="U28" s="150"/>
      <c r="V28" s="150"/>
      <c r="W28" s="150"/>
      <c r="X28" s="150"/>
      <c r="Y28" s="151"/>
      <c r="AB28" s="27"/>
      <c r="AC28" s="27"/>
      <c r="AD28" s="27"/>
      <c r="AE28" s="27"/>
      <c r="AF28" s="28"/>
      <c r="AG28" s="28"/>
      <c r="AH28" s="28"/>
      <c r="AI28" s="28"/>
      <c r="AJ28" s="29"/>
      <c r="AK28" s="29"/>
      <c r="AL28" s="29"/>
    </row>
    <row r="29" spans="4:38" ht="18" customHeight="1">
      <c r="N29" s="79"/>
      <c r="O29" s="179"/>
      <c r="P29" s="180"/>
      <c r="Q29" s="181"/>
      <c r="R29" s="152"/>
      <c r="S29" s="153"/>
      <c r="T29" s="153"/>
      <c r="U29" s="153"/>
      <c r="V29" s="153"/>
      <c r="W29" s="153"/>
      <c r="X29" s="153"/>
      <c r="Y29" s="154"/>
      <c r="AB29" s="27" t="s">
        <v>215</v>
      </c>
      <c r="AC29" s="27"/>
      <c r="AD29" s="27"/>
      <c r="AE29" s="27"/>
      <c r="AF29" s="28"/>
      <c r="AG29" s="28"/>
      <c r="AH29" s="28"/>
      <c r="AI29" s="28"/>
      <c r="AJ29" s="29"/>
      <c r="AK29" s="29"/>
      <c r="AL29" s="29">
        <v>9</v>
      </c>
    </row>
    <row r="30" spans="4:38" ht="18" customHeight="1">
      <c r="N30" s="79"/>
      <c r="O30" s="34"/>
      <c r="P30" s="35"/>
      <c r="Q30" s="36"/>
      <c r="R30" s="32"/>
      <c r="S30" s="32"/>
      <c r="T30" s="32"/>
      <c r="U30" s="32"/>
      <c r="V30" s="32"/>
      <c r="W30" s="32"/>
      <c r="X30" s="32"/>
      <c r="Y30" s="81"/>
      <c r="AB30" s="27"/>
      <c r="AC30" s="27"/>
      <c r="AD30" s="27"/>
      <c r="AE30" s="27"/>
      <c r="AF30" s="28"/>
      <c r="AG30" s="28"/>
      <c r="AH30" s="28"/>
      <c r="AI30" s="28"/>
      <c r="AJ30" s="29"/>
      <c r="AK30" s="29"/>
      <c r="AL30" s="29"/>
    </row>
    <row r="31" spans="4:38" ht="18" customHeight="1">
      <c r="N31" s="79"/>
      <c r="O31" s="14"/>
      <c r="P31" s="14"/>
      <c r="Q31" s="33" t="s">
        <v>131</v>
      </c>
      <c r="R31" s="141">
        <f>Fillout!B24</f>
        <v>45835</v>
      </c>
      <c r="S31" s="141"/>
      <c r="T31" s="141"/>
      <c r="U31" s="141"/>
      <c r="V31" s="18"/>
      <c r="W31" s="18"/>
      <c r="X31" s="18"/>
      <c r="Y31" s="80"/>
      <c r="AB31" s="27" t="s">
        <v>218</v>
      </c>
      <c r="AC31" s="27"/>
      <c r="AD31" s="27"/>
      <c r="AE31" s="27"/>
      <c r="AF31" s="28"/>
      <c r="AG31" s="28"/>
      <c r="AH31" s="28"/>
      <c r="AI31" s="28"/>
      <c r="AJ31" s="29"/>
      <c r="AK31" s="29"/>
      <c r="AL31" s="29">
        <v>10</v>
      </c>
    </row>
    <row r="32" spans="4:38" ht="18" customHeight="1">
      <c r="N32" s="79"/>
      <c r="O32" s="15"/>
      <c r="P32" s="14"/>
      <c r="Q32" s="33"/>
      <c r="R32" s="86"/>
      <c r="S32" s="86"/>
      <c r="T32" s="86"/>
      <c r="U32" s="86"/>
      <c r="V32" s="18"/>
      <c r="W32" s="18"/>
      <c r="X32" s="18"/>
      <c r="Y32" s="80"/>
      <c r="AB32" s="27"/>
      <c r="AC32" s="27"/>
      <c r="AD32" s="27"/>
      <c r="AE32" s="27"/>
      <c r="AF32" s="28"/>
      <c r="AG32" s="28"/>
      <c r="AH32" s="28"/>
      <c r="AI32" s="28"/>
      <c r="AJ32" s="29"/>
      <c r="AK32" s="29"/>
      <c r="AL32" s="29"/>
    </row>
    <row r="33" spans="9:38" ht="18" customHeight="1">
      <c r="N33" s="79"/>
      <c r="O33" s="14"/>
      <c r="P33" s="14"/>
      <c r="Q33" s="33" t="s">
        <v>134</v>
      </c>
      <c r="R33" s="141">
        <f>Fillout!B23</f>
        <v>45835</v>
      </c>
      <c r="S33" s="141"/>
      <c r="T33" s="141"/>
      <c r="U33" s="141"/>
      <c r="V33" s="18"/>
      <c r="W33" s="18"/>
      <c r="X33" s="18"/>
      <c r="Y33" s="80"/>
      <c r="AB33" s="27" t="s">
        <v>572</v>
      </c>
      <c r="AC33" s="27"/>
      <c r="AD33" s="27"/>
      <c r="AE33" s="27"/>
      <c r="AF33" s="28"/>
      <c r="AG33" s="28"/>
      <c r="AH33" s="28"/>
      <c r="AI33" s="28"/>
      <c r="AJ33" s="29"/>
      <c r="AK33" s="29"/>
      <c r="AL33" s="29">
        <v>11</v>
      </c>
    </row>
    <row r="34" spans="9:38" ht="18" customHeight="1">
      <c r="N34" s="79"/>
      <c r="O34" s="14"/>
      <c r="P34" s="15"/>
      <c r="Q34" s="33"/>
      <c r="R34" s="18"/>
      <c r="S34" s="18"/>
      <c r="T34" s="18"/>
      <c r="U34" s="18"/>
      <c r="V34" s="18"/>
      <c r="W34" s="18"/>
      <c r="X34" s="18"/>
      <c r="Y34" s="80"/>
      <c r="AB34" s="27"/>
      <c r="AC34" s="27"/>
      <c r="AD34" s="27"/>
      <c r="AE34" s="27"/>
      <c r="AF34" s="28"/>
      <c r="AG34" s="28"/>
      <c r="AH34" s="28"/>
      <c r="AI34" s="28"/>
      <c r="AJ34" s="29"/>
      <c r="AK34" s="29"/>
      <c r="AL34" s="29"/>
    </row>
    <row r="35" spans="9:38" ht="18" customHeight="1">
      <c r="N35" s="79"/>
      <c r="O35" s="37"/>
      <c r="P35" s="38"/>
      <c r="Q35" s="36"/>
      <c r="R35" s="32"/>
      <c r="S35" s="32"/>
      <c r="T35" s="32"/>
      <c r="U35" s="32"/>
      <c r="V35" s="32"/>
      <c r="W35" s="32"/>
      <c r="X35" s="32"/>
      <c r="Y35" s="81"/>
      <c r="AB35" s="27" t="s">
        <v>574</v>
      </c>
      <c r="AC35" s="27"/>
      <c r="AD35" s="27"/>
      <c r="AE35" s="27"/>
      <c r="AF35" s="28"/>
      <c r="AG35" s="28"/>
      <c r="AH35" s="28"/>
      <c r="AI35" s="28"/>
      <c r="AJ35" s="29"/>
      <c r="AK35" s="29"/>
      <c r="AL35" s="29">
        <v>11</v>
      </c>
    </row>
    <row r="36" spans="9:38" ht="18" customHeight="1">
      <c r="N36" s="79"/>
      <c r="O36" s="16"/>
      <c r="P36" s="17"/>
      <c r="Q36" s="33" t="s">
        <v>250</v>
      </c>
      <c r="R36" s="143">
        <f>Fillout!B184</f>
        <v>800000</v>
      </c>
      <c r="S36" s="143"/>
      <c r="T36" s="143"/>
      <c r="U36" s="143"/>
      <c r="V36" s="143"/>
      <c r="W36" s="143"/>
      <c r="X36" s="143"/>
      <c r="Y36" s="144"/>
      <c r="AB36" s="27"/>
      <c r="AC36" s="27"/>
      <c r="AD36" s="27"/>
      <c r="AE36" s="27"/>
      <c r="AF36" s="28"/>
      <c r="AG36" s="28"/>
      <c r="AH36" s="28"/>
      <c r="AI36" s="28"/>
      <c r="AJ36" s="29"/>
      <c r="AK36" s="29"/>
      <c r="AL36" s="29"/>
    </row>
    <row r="37" spans="9:38" ht="18" customHeight="1">
      <c r="N37" s="79"/>
      <c r="O37" s="16"/>
      <c r="P37" s="17"/>
      <c r="Q37" s="33"/>
      <c r="R37" s="107"/>
      <c r="S37" s="107"/>
      <c r="T37" s="107"/>
      <c r="U37" s="107"/>
      <c r="V37" s="107"/>
      <c r="W37" s="107"/>
      <c r="X37" s="107"/>
      <c r="Y37" s="108"/>
      <c r="AB37" s="27" t="s">
        <v>575</v>
      </c>
      <c r="AC37" s="27"/>
      <c r="AD37" s="27"/>
      <c r="AE37" s="27"/>
      <c r="AF37" s="28"/>
      <c r="AG37" s="28"/>
      <c r="AH37" s="28"/>
      <c r="AI37" s="28"/>
      <c r="AJ37" s="29"/>
      <c r="AK37" s="29"/>
      <c r="AL37" s="29">
        <v>12</v>
      </c>
    </row>
    <row r="38" spans="9:38" ht="18" customHeight="1">
      <c r="N38" s="79"/>
      <c r="O38" s="16"/>
      <c r="P38" s="17"/>
      <c r="Q38" s="70" t="s">
        <v>576</v>
      </c>
      <c r="R38" s="182" t="str">
        <f>Fillout!E184</f>
        <v>$800,000.00 (Eight Hundred Thousand Dollars)</v>
      </c>
      <c r="S38" s="183"/>
      <c r="T38" s="183"/>
      <c r="U38" s="183"/>
      <c r="V38" s="183"/>
      <c r="W38" s="183"/>
      <c r="X38" s="183"/>
      <c r="Y38" s="184"/>
      <c r="AB38" s="27"/>
      <c r="AC38" s="27"/>
      <c r="AD38" s="27"/>
      <c r="AE38" s="27"/>
      <c r="AF38" s="28"/>
      <c r="AG38" s="28"/>
      <c r="AH38" s="28"/>
      <c r="AI38" s="28"/>
      <c r="AJ38" s="29"/>
      <c r="AK38" s="29"/>
      <c r="AL38" s="29"/>
    </row>
    <row r="39" spans="9:38" ht="18" customHeight="1">
      <c r="N39" s="79"/>
      <c r="O39" s="14"/>
      <c r="P39" s="15"/>
      <c r="Q39" s="33"/>
      <c r="R39" s="185"/>
      <c r="S39" s="186"/>
      <c r="T39" s="186"/>
      <c r="U39" s="186"/>
      <c r="V39" s="186"/>
      <c r="W39" s="186"/>
      <c r="X39" s="186"/>
      <c r="Y39" s="187"/>
      <c r="AB39" s="27" t="s">
        <v>251</v>
      </c>
      <c r="AC39" s="27"/>
      <c r="AD39" s="27"/>
      <c r="AE39" s="27"/>
      <c r="AF39" s="28"/>
      <c r="AG39" s="28"/>
      <c r="AH39" s="28"/>
      <c r="AI39" s="28"/>
      <c r="AJ39" s="29"/>
      <c r="AK39" s="29"/>
      <c r="AL39" s="29">
        <v>13</v>
      </c>
    </row>
    <row r="40" spans="9:38" ht="18" customHeight="1">
      <c r="O40" s="37"/>
      <c r="P40" s="38"/>
      <c r="Q40" s="38"/>
      <c r="R40" s="32"/>
      <c r="S40" s="32"/>
      <c r="T40" s="32"/>
      <c r="U40" s="32"/>
      <c r="V40" s="32"/>
      <c r="W40" s="32"/>
      <c r="X40" s="32"/>
      <c r="Y40" s="32"/>
      <c r="AB40" s="30"/>
      <c r="AC40" s="30"/>
      <c r="AD40" s="30"/>
      <c r="AE40" s="30"/>
      <c r="AJ40" s="31"/>
      <c r="AK40" s="31"/>
      <c r="AL40" s="31"/>
    </row>
    <row r="41" spans="9:38" ht="18" customHeight="1">
      <c r="O41" s="18"/>
      <c r="P41" s="19"/>
      <c r="Q41" s="15"/>
      <c r="R41" s="18"/>
      <c r="S41" s="18"/>
      <c r="T41" s="18"/>
      <c r="U41" s="18"/>
      <c r="V41" s="18"/>
      <c r="W41" s="18"/>
      <c r="X41" s="18"/>
      <c r="Y41" s="18"/>
      <c r="AJ41" s="31"/>
      <c r="AK41" s="31"/>
      <c r="AL41" s="31"/>
    </row>
    <row r="42" spans="9:38" ht="18" customHeight="1">
      <c r="O42" s="18"/>
      <c r="P42" s="19"/>
      <c r="Q42" s="15"/>
      <c r="R42" s="18"/>
      <c r="S42" s="18"/>
      <c r="T42" s="18"/>
      <c r="U42" s="18"/>
      <c r="V42" s="18"/>
      <c r="W42" s="18"/>
      <c r="X42" s="18"/>
      <c r="Y42" s="18"/>
      <c r="AJ42" s="31"/>
      <c r="AK42" s="31"/>
      <c r="AL42" s="31"/>
    </row>
    <row r="43" spans="9:38" ht="18" customHeight="1">
      <c r="O43" s="39"/>
      <c r="P43" s="40"/>
      <c r="Q43" s="15"/>
      <c r="R43" s="18"/>
      <c r="S43" s="18"/>
      <c r="T43" s="18"/>
      <c r="U43" s="18"/>
      <c r="V43" s="18"/>
      <c r="W43" s="18"/>
      <c r="X43" s="18"/>
      <c r="Y43" s="18"/>
    </row>
    <row r="44" spans="9:38" ht="18" customHeight="1">
      <c r="Q44" s="15"/>
      <c r="R44" s="18"/>
      <c r="S44" s="23"/>
      <c r="T44" s="23"/>
      <c r="U44" s="23"/>
      <c r="V44" s="23"/>
      <c r="W44" s="23"/>
      <c r="X44" s="23"/>
      <c r="Y44" s="24"/>
    </row>
    <row r="45" spans="9:38" ht="18" customHeight="1">
      <c r="I45" s="140" t="e" vm="1">
        <v>#VALUE!</v>
      </c>
      <c r="J45" s="140"/>
      <c r="K45" s="140"/>
      <c r="L45" s="140"/>
    </row>
    <row r="46" spans="9:38" ht="18" customHeight="1">
      <c r="I46" s="140"/>
      <c r="J46" s="140"/>
      <c r="K46" s="140"/>
      <c r="L46" s="140"/>
    </row>
    <row r="47" spans="9:38" ht="18" customHeight="1">
      <c r="Q47" s="15"/>
      <c r="R47" s="18"/>
      <c r="S47" s="23"/>
      <c r="T47" s="23"/>
      <c r="U47" s="23"/>
      <c r="V47" s="23"/>
      <c r="W47" s="23"/>
      <c r="X47" s="23"/>
      <c r="Y47" s="23"/>
      <c r="AB47" s="41" t="str">
        <f>Fillout!$G$2</f>
        <v>29 Willan Drive</v>
      </c>
    </row>
    <row r="48" spans="9:38" ht="18" customHeight="1">
      <c r="AB48" s="42" t="str">
        <f>Fillout!$B$8</f>
        <v>Cartwright NSW 2168</v>
      </c>
    </row>
  </sheetData>
  <mergeCells count="19">
    <mergeCell ref="I45:L46"/>
    <mergeCell ref="O5:U6"/>
    <mergeCell ref="V5:Y6"/>
    <mergeCell ref="AB5:AH6"/>
    <mergeCell ref="AI5:AL6"/>
    <mergeCell ref="R28:Y29"/>
    <mergeCell ref="O25:Q27"/>
    <mergeCell ref="R22:Y23"/>
    <mergeCell ref="R26:Y26"/>
    <mergeCell ref="O22:Q23"/>
    <mergeCell ref="O28:Q29"/>
    <mergeCell ref="R38:Y39"/>
    <mergeCell ref="D14:H14"/>
    <mergeCell ref="R33:U33"/>
    <mergeCell ref="D8:H9"/>
    <mergeCell ref="R36:Y36"/>
    <mergeCell ref="D11:H11"/>
    <mergeCell ref="D12:H12"/>
    <mergeCell ref="R31:U31"/>
  </mergeCells>
  <hyperlinks>
    <hyperlink ref="D23" r:id="rId1" xr:uid="{D34E3AA7-FDB1-406F-A078-A7B0FCB09EAC}"/>
  </hyperlinks>
  <printOptions horizontalCentered="1" verticalCentered="1"/>
  <pageMargins left="0" right="0" top="0" bottom="0" header="0.39370078740157483" footer="0.59055118110236227"/>
  <pageSetup paperSize="9" scale="95" fitToWidth="0" fitToHeight="0" orientation="portrait" r:id="rId2"/>
  <headerFooter differentFirst="1">
    <oddHeader xml:space="preserve">&amp;R&amp;G‎ ‎         ‎‎        ‎    </oddHeader>
    <oddFooter xml:space="preserve">&amp;R&amp;"Avenir,Regular"&amp;8&amp;P                      </oddFooter>
  </headerFooter>
  <colBreaks count="2" manualBreakCount="2">
    <brk id="13" max="1048575" man="1"/>
    <brk id="26" max="1048575" man="1"/>
  </colBreaks>
  <drawing r:id="rId3"/>
  <legacyDrawingHF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1242-E0D0-49DD-BD0A-1805B5366739}">
  <sheetPr codeName="Sheet5">
    <tabColor theme="4"/>
  </sheetPr>
  <dimension ref="B4:DY40"/>
  <sheetViews>
    <sheetView showGridLines="0" view="pageLayout" zoomScale="45" zoomScaleNormal="100" zoomScaleSheetLayoutView="100" zoomScalePageLayoutView="45" workbookViewId="0">
      <selection activeCell="CG17" sqref="CG17"/>
    </sheetView>
  </sheetViews>
  <sheetFormatPr defaultColWidth="8" defaultRowHeight="21.75" customHeight="1"/>
  <cols>
    <col min="1" max="17" width="8" style="43"/>
    <col min="18" max="18" width="8.109375" style="43" customWidth="1"/>
    <col min="19" max="30" width="8" style="43"/>
    <col min="31" max="31" width="8" style="43" customWidth="1"/>
    <col min="32" max="43" width="8" style="43"/>
    <col min="44" max="44" width="8.88671875" style="43" bestFit="1" customWidth="1"/>
    <col min="45" max="55" width="8" style="43"/>
    <col min="56" max="56" width="9" style="43" bestFit="1" customWidth="1"/>
    <col min="57" max="64" width="8" style="43"/>
    <col min="65" max="65" width="7" style="43" customWidth="1"/>
    <col min="66" max="91" width="8" style="43"/>
    <col min="92" max="92" width="8" style="43" customWidth="1"/>
    <col min="93" max="94" width="8" style="43"/>
    <col min="95" max="95" width="9.109375" style="43" bestFit="1" customWidth="1"/>
    <col min="96" max="16384" width="8" style="43"/>
  </cols>
  <sheetData>
    <row r="4" spans="2:129" ht="21.75" customHeight="1">
      <c r="B4" s="147" t="s">
        <v>577</v>
      </c>
      <c r="C4" s="147"/>
      <c r="D4" s="147"/>
      <c r="E4" s="147"/>
      <c r="F4" s="147"/>
      <c r="G4" s="147"/>
      <c r="H4" s="147"/>
      <c r="I4" s="147"/>
      <c r="J4" s="147"/>
      <c r="K4" s="147"/>
      <c r="L4" s="147"/>
      <c r="O4" s="61" t="s">
        <v>578</v>
      </c>
      <c r="P4" s="45"/>
      <c r="Q4" s="46"/>
      <c r="R4" s="47"/>
      <c r="S4" s="47"/>
      <c r="T4" s="47"/>
      <c r="U4" s="47"/>
      <c r="V4" s="47"/>
      <c r="W4" s="47"/>
      <c r="X4" s="47"/>
      <c r="Y4" s="47"/>
      <c r="AB4" s="147" t="s">
        <v>579</v>
      </c>
      <c r="AC4" s="147"/>
      <c r="AD4" s="147"/>
      <c r="AE4" s="147"/>
      <c r="AF4" s="147"/>
      <c r="AG4" s="147"/>
      <c r="AH4" s="147"/>
      <c r="AI4" s="147"/>
      <c r="AJ4" s="147"/>
      <c r="AK4" s="147"/>
      <c r="AL4" s="147"/>
      <c r="AO4" s="147" t="s">
        <v>580</v>
      </c>
      <c r="AP4" s="147"/>
      <c r="AQ4" s="147"/>
      <c r="AR4" s="147"/>
      <c r="AS4" s="147"/>
      <c r="AT4" s="147"/>
      <c r="AU4" s="147"/>
      <c r="AV4" s="147"/>
      <c r="AW4" s="147"/>
      <c r="AX4" s="147"/>
      <c r="AY4" s="147"/>
      <c r="BB4" s="61" t="str">
        <f>IF(Fillout!B23&lt;&gt;Fillout!B24,"5.2 Current Condition &amp; Repairs","5.2 Condition &amp; Repairs")</f>
        <v>5.2 Condition &amp; Repairs</v>
      </c>
      <c r="BO4" s="61" t="s">
        <v>581</v>
      </c>
      <c r="CB4" s="147" t="s">
        <v>582</v>
      </c>
      <c r="CC4" s="147"/>
      <c r="CD4" s="147"/>
      <c r="CE4" s="147"/>
      <c r="CF4" s="147"/>
      <c r="CG4" s="147"/>
      <c r="CH4" s="147"/>
      <c r="CI4" s="147"/>
      <c r="CJ4" s="147"/>
      <c r="CK4" s="147"/>
      <c r="CL4" s="147"/>
      <c r="CO4" s="147" t="s">
        <v>583</v>
      </c>
      <c r="CP4" s="147"/>
      <c r="CQ4" s="147"/>
      <c r="CR4" s="147"/>
      <c r="CS4" s="147"/>
      <c r="CT4" s="147"/>
      <c r="CU4" s="147"/>
      <c r="CV4" s="147"/>
      <c r="CW4" s="147"/>
      <c r="CX4" s="147"/>
      <c r="CY4" s="147"/>
      <c r="DB4" s="147" t="s">
        <v>584</v>
      </c>
      <c r="DC4" s="147"/>
      <c r="DD4" s="147"/>
      <c r="DE4" s="147"/>
      <c r="DF4" s="147"/>
      <c r="DG4" s="147"/>
      <c r="DH4" s="147"/>
      <c r="DI4" s="147"/>
      <c r="DJ4" s="147"/>
      <c r="DK4" s="147"/>
      <c r="DL4" s="147"/>
      <c r="DO4" s="147" t="s">
        <v>585</v>
      </c>
      <c r="DP4" s="147"/>
      <c r="DQ4" s="147"/>
      <c r="DR4" s="147"/>
      <c r="DS4" s="147"/>
      <c r="DT4" s="147"/>
      <c r="DU4" s="147"/>
      <c r="DV4" s="147"/>
      <c r="DW4" s="147"/>
      <c r="DX4" s="147"/>
      <c r="DY4" s="147"/>
    </row>
    <row r="5" spans="2:129" ht="24" customHeight="1">
      <c r="B5" s="147"/>
      <c r="C5" s="147"/>
      <c r="D5" s="147"/>
      <c r="E5" s="147"/>
      <c r="F5" s="147"/>
      <c r="G5" s="147"/>
      <c r="H5" s="147"/>
      <c r="I5" s="147"/>
      <c r="J5" s="147"/>
      <c r="K5" s="147"/>
      <c r="L5" s="147"/>
      <c r="Q5" s="46"/>
      <c r="R5" s="47"/>
      <c r="S5" s="47"/>
      <c r="T5" s="47"/>
      <c r="U5" s="47"/>
      <c r="V5" s="47"/>
      <c r="W5" s="47"/>
      <c r="X5" s="47"/>
      <c r="Y5" s="47"/>
      <c r="AB5" s="147"/>
      <c r="AC5" s="147"/>
      <c r="AD5" s="147"/>
      <c r="AE5" s="147"/>
      <c r="AF5" s="147"/>
      <c r="AG5" s="147"/>
      <c r="AH5" s="147"/>
      <c r="AI5" s="147"/>
      <c r="AJ5" s="147"/>
      <c r="AK5" s="147"/>
      <c r="AL5" s="147"/>
      <c r="AO5" s="147"/>
      <c r="AP5" s="147"/>
      <c r="AQ5" s="147"/>
      <c r="AR5" s="147"/>
      <c r="AS5" s="147"/>
      <c r="AT5" s="147"/>
      <c r="AU5" s="147"/>
      <c r="AV5" s="147"/>
      <c r="AW5" s="147"/>
      <c r="AX5" s="147"/>
      <c r="AY5" s="147"/>
      <c r="BB5" s="61"/>
      <c r="CB5" s="147"/>
      <c r="CC5" s="147"/>
      <c r="CD5" s="147"/>
      <c r="CE5" s="147"/>
      <c r="CF5" s="147"/>
      <c r="CG5" s="147"/>
      <c r="CH5" s="147"/>
      <c r="CI5" s="147"/>
      <c r="CJ5" s="147"/>
      <c r="CK5" s="147"/>
      <c r="CL5" s="147"/>
      <c r="CO5" s="147"/>
      <c r="CP5" s="147"/>
      <c r="CQ5" s="147"/>
      <c r="CR5" s="147"/>
      <c r="CS5" s="147"/>
      <c r="CT5" s="147"/>
      <c r="CU5" s="147"/>
      <c r="CV5" s="147"/>
      <c r="CW5" s="147"/>
      <c r="CX5" s="147"/>
      <c r="CY5" s="147"/>
      <c r="DB5" s="147"/>
      <c r="DC5" s="147"/>
      <c r="DD5" s="147"/>
      <c r="DE5" s="147"/>
      <c r="DF5" s="147"/>
      <c r="DG5" s="147"/>
      <c r="DH5" s="147"/>
      <c r="DI5" s="147"/>
      <c r="DJ5" s="147"/>
      <c r="DK5" s="147"/>
      <c r="DL5" s="147"/>
      <c r="DO5" s="147"/>
      <c r="DP5" s="147"/>
      <c r="DQ5" s="147"/>
      <c r="DR5" s="147"/>
      <c r="DS5" s="147"/>
      <c r="DT5" s="147"/>
      <c r="DU5" s="147"/>
      <c r="DV5" s="147"/>
      <c r="DW5" s="147"/>
      <c r="DX5" s="147"/>
      <c r="DY5" s="147"/>
    </row>
    <row r="6" spans="2:129" ht="21.75" customHeight="1">
      <c r="Q6" s="46" t="s">
        <v>250</v>
      </c>
      <c r="R6" s="202" t="str">
        <f>Fillout!C184</f>
        <v>$800,000.00</v>
      </c>
      <c r="S6" s="202"/>
      <c r="T6" s="202"/>
      <c r="U6" s="202"/>
      <c r="V6" s="202"/>
      <c r="W6" s="202"/>
      <c r="X6" s="202"/>
      <c r="Y6" s="202"/>
      <c r="BD6" s="71" t="s">
        <v>195</v>
      </c>
      <c r="BE6" s="113" t="str">
        <f>_xlfn.CONCAT(Fillout!B75," condition and order")</f>
        <v>Average condition and order</v>
      </c>
      <c r="BF6" s="83"/>
      <c r="BG6" s="83"/>
      <c r="BH6" s="83"/>
      <c r="BI6" s="83"/>
      <c r="BJ6" s="83"/>
      <c r="BK6" s="83"/>
      <c r="BL6" s="83"/>
      <c r="BP6" s="71" t="s">
        <v>163</v>
      </c>
      <c r="BQ6" s="69" t="str">
        <f>IF(OR(Fillout!B38=0,Fillout!B38=""),"Not Applicable",_xlfn.CONCAT("Approximately ",Fillout!B38," sqm"))</f>
        <v>Approximately 92 sqm</v>
      </c>
      <c r="BR6" s="83"/>
    </row>
    <row r="7" spans="2:129" ht="21.75" customHeight="1">
      <c r="B7" s="61" t="s">
        <v>586</v>
      </c>
      <c r="C7" s="45"/>
      <c r="D7" s="46"/>
      <c r="E7" s="47"/>
      <c r="F7" s="47"/>
      <c r="G7" s="47"/>
      <c r="H7" s="47"/>
      <c r="I7" s="47"/>
      <c r="J7" s="47"/>
      <c r="K7" s="47"/>
      <c r="L7" s="47"/>
      <c r="Q7" s="46" t="s">
        <v>576</v>
      </c>
      <c r="R7" s="91" t="str">
        <f>Fillout!E184</f>
        <v>$800,000.00 (Eight Hundred Thousand Dollars)</v>
      </c>
      <c r="S7" s="47"/>
      <c r="T7" s="47"/>
      <c r="U7" s="47"/>
      <c r="V7" s="47"/>
      <c r="W7" s="47"/>
      <c r="X7" s="47"/>
      <c r="Y7" s="47"/>
      <c r="AB7" s="203" t="str">
        <f>Fillout!B59 &amp;"
" &amp;Fillout!B60</f>
        <v>The Subject property is situated in Cartwright, is a suburb in south western of Sydney, in the state of New South Wales, Australia, located 38 kilometres south-west of the Sydney central business district. The local government area of City of Liverpool. The nearest bus stop at Hoxton Park Rd at Balmain Rd is 240 metres away. The nearest shopping centre is available 1.4 kilometres away from the subject property. The nearest schools, Cartwright Public School and Miller Technology High School, are 500 metres and 1.6 kilometres away respectively from the property. Road transport to the Sydney by car takes around 38 minutes.
The subject property is located in a well-established residential neighbourhood, comprising predominantly of dwellings of varying age and styles of a complementary nature. The property is situated within close distance to the local shop, school, park, train and bus transport.</v>
      </c>
      <c r="AC7" s="203"/>
      <c r="AD7" s="203"/>
      <c r="AE7" s="203"/>
      <c r="AF7" s="203"/>
      <c r="AG7" s="203"/>
      <c r="AH7" s="203"/>
      <c r="AI7" s="203"/>
      <c r="AJ7" s="203"/>
      <c r="AK7" s="203"/>
      <c r="AL7" s="203"/>
      <c r="AO7" s="44"/>
      <c r="AP7" s="45"/>
      <c r="AQ7" s="71" t="s">
        <v>162</v>
      </c>
      <c r="AR7" s="83" t="str">
        <f>_xlfn.CONCAT("Approximately ",Fillout!B37," sqm")</f>
        <v>Approximately 562 sqm</v>
      </c>
      <c r="AS7" s="69"/>
      <c r="AT7" s="69"/>
      <c r="AU7" s="69"/>
      <c r="AV7" s="69"/>
      <c r="AW7" s="69"/>
      <c r="AX7" s="69"/>
      <c r="AY7" s="69"/>
      <c r="BD7" s="71" t="s">
        <v>197</v>
      </c>
      <c r="BE7" s="113" t="str">
        <f>_xlfn.CONCAT(Fillout!B76," condition and order")</f>
        <v>Average condition and order</v>
      </c>
      <c r="BF7" s="83"/>
      <c r="BG7" s="83"/>
      <c r="BH7" s="83"/>
      <c r="BI7" s="83"/>
      <c r="BJ7" s="83"/>
      <c r="BK7" s="83"/>
      <c r="BL7" s="83"/>
      <c r="BP7" s="71" t="s">
        <v>164</v>
      </c>
      <c r="BQ7" s="69" t="str">
        <f>IF(OR(Fillout!B39=0,Fillout!B39=""),"Not Applicable",_xlfn.CONCAT("Approximately ",Fillout!B39," sqm"))</f>
        <v>Not Applicable</v>
      </c>
      <c r="BR7" s="83"/>
      <c r="CP7" s="56"/>
      <c r="CQ7" s="71" t="s">
        <v>587</v>
      </c>
      <c r="CR7" s="72" t="s">
        <v>588</v>
      </c>
      <c r="CW7" s="71" t="s">
        <v>589</v>
      </c>
      <c r="CX7" s="72" t="s">
        <v>247</v>
      </c>
      <c r="DB7" s="191" t="s">
        <v>590</v>
      </c>
      <c r="DC7" s="191"/>
      <c r="DD7" s="191"/>
      <c r="DE7" s="191"/>
      <c r="DF7" s="191"/>
      <c r="DG7" s="191"/>
      <c r="DH7" s="191"/>
      <c r="DI7" s="191"/>
      <c r="DJ7" s="191"/>
      <c r="DK7" s="191"/>
      <c r="DL7" s="191"/>
    </row>
    <row r="8" spans="2:129" ht="21.75" customHeight="1">
      <c r="B8" s="45"/>
      <c r="C8" s="45"/>
      <c r="D8" s="46"/>
      <c r="E8" s="47"/>
      <c r="F8" s="47"/>
      <c r="G8" s="47"/>
      <c r="H8" s="47"/>
      <c r="I8" s="47"/>
      <c r="J8" s="47"/>
      <c r="K8" s="47"/>
      <c r="L8" s="47"/>
      <c r="O8" s="45"/>
      <c r="P8" s="45"/>
      <c r="AB8" s="203"/>
      <c r="AC8" s="203"/>
      <c r="AD8" s="203"/>
      <c r="AE8" s="203"/>
      <c r="AF8" s="203"/>
      <c r="AG8" s="203"/>
      <c r="AH8" s="203"/>
      <c r="AI8" s="203"/>
      <c r="AJ8" s="203"/>
      <c r="AK8" s="203"/>
      <c r="AL8" s="203"/>
      <c r="AO8" s="48"/>
      <c r="AP8" s="48"/>
      <c r="AQ8" s="71" t="s">
        <v>213</v>
      </c>
      <c r="AR8" s="193" t="str">
        <f ca="1">Fillout!B138</f>
        <v>An irregular shaped land parcel positioned at the road height position. The pedestrian access provided along Willan Drive is good and the site appears to have satisfactory surface drainage.</v>
      </c>
      <c r="AS8" s="193"/>
      <c r="AT8" s="193"/>
      <c r="AU8" s="193"/>
      <c r="AV8" s="193"/>
      <c r="AW8" s="193"/>
      <c r="AX8" s="193"/>
      <c r="AY8" s="193"/>
      <c r="BD8" s="71" t="s">
        <v>591</v>
      </c>
      <c r="BE8" s="113" t="str">
        <f>Fillout!B77</f>
        <v>required</v>
      </c>
      <c r="BF8" s="83"/>
      <c r="BG8" s="83"/>
      <c r="BH8" s="83"/>
      <c r="BI8" s="83"/>
      <c r="BJ8" s="83"/>
      <c r="BK8" s="83"/>
      <c r="BL8" s="83"/>
      <c r="BP8" s="71" t="s">
        <v>165</v>
      </c>
      <c r="BQ8" s="69" t="str">
        <f>IF(OR(Fillout!B40=0,Fillout!B40=""),"Not Applicable",_xlfn.CONCAT("Approximately ",Fillout!B40," sqm"))</f>
        <v>Approximately 18 sqm</v>
      </c>
      <c r="BR8" s="83"/>
      <c r="CO8" s="56"/>
      <c r="DB8" s="191"/>
      <c r="DC8" s="191"/>
      <c r="DD8" s="191"/>
      <c r="DE8" s="191"/>
      <c r="DF8" s="191"/>
      <c r="DG8" s="191"/>
      <c r="DH8" s="191"/>
      <c r="DI8" s="191"/>
      <c r="DJ8" s="191"/>
      <c r="DK8" s="191"/>
      <c r="DL8" s="191"/>
    </row>
    <row r="9" spans="2:129" ht="21.75" customHeight="1">
      <c r="B9" s="48"/>
      <c r="C9" s="48"/>
      <c r="D9" s="46" t="s">
        <v>592</v>
      </c>
      <c r="E9" s="91" t="str">
        <f>IF(ISBLANK(Fillout!D2),"",Fillout!D2)</f>
        <v>Ilhana Coralic</v>
      </c>
      <c r="F9" s="47"/>
      <c r="G9" s="47"/>
      <c r="H9" s="47"/>
      <c r="I9" s="47"/>
      <c r="J9" s="47"/>
      <c r="K9" s="47"/>
      <c r="L9" s="47"/>
      <c r="O9" s="48"/>
      <c r="P9" s="48"/>
      <c r="Q9" s="46" t="s">
        <v>593</v>
      </c>
      <c r="R9" s="201" t="s">
        <v>594</v>
      </c>
      <c r="S9" s="201"/>
      <c r="T9" s="201"/>
      <c r="U9" s="201"/>
      <c r="V9" s="201"/>
      <c r="W9" s="201"/>
      <c r="X9" s="201"/>
      <c r="Y9" s="201"/>
      <c r="AB9" s="203"/>
      <c r="AC9" s="203"/>
      <c r="AD9" s="203"/>
      <c r="AE9" s="203"/>
      <c r="AF9" s="203"/>
      <c r="AG9" s="203"/>
      <c r="AH9" s="203"/>
      <c r="AI9" s="203"/>
      <c r="AJ9" s="203"/>
      <c r="AK9" s="203"/>
      <c r="AL9" s="203"/>
      <c r="AO9" s="49"/>
      <c r="AP9" s="49"/>
      <c r="AQ9" s="71"/>
      <c r="AR9" s="193"/>
      <c r="AS9" s="193"/>
      <c r="AT9" s="193"/>
      <c r="AU9" s="193"/>
      <c r="AV9" s="193"/>
      <c r="AW9" s="193"/>
      <c r="AX9" s="193"/>
      <c r="AY9" s="193"/>
      <c r="BD9" s="71" t="s">
        <v>199</v>
      </c>
      <c r="BE9" s="113" t="str">
        <f>Fillout!B78</f>
        <v>None</v>
      </c>
      <c r="BF9" s="83"/>
      <c r="BG9" s="83"/>
      <c r="BH9" s="83"/>
      <c r="BI9" s="83"/>
      <c r="BJ9" s="83"/>
      <c r="BK9" s="83"/>
      <c r="BL9" s="83"/>
      <c r="CO9" s="147" t="s">
        <v>595</v>
      </c>
      <c r="CP9" s="147"/>
      <c r="CQ9" s="147"/>
      <c r="CR9" s="147"/>
      <c r="CS9" s="147"/>
      <c r="CT9" s="147"/>
      <c r="CU9" s="147"/>
      <c r="CV9" s="147"/>
      <c r="CW9" s="147"/>
      <c r="CX9" s="147"/>
      <c r="CY9" s="147"/>
      <c r="DB9" s="191"/>
      <c r="DC9" s="191"/>
      <c r="DD9" s="191"/>
      <c r="DE9" s="191"/>
      <c r="DF9" s="191"/>
      <c r="DG9" s="191"/>
      <c r="DH9" s="191"/>
      <c r="DI9" s="191"/>
      <c r="DJ9" s="191"/>
      <c r="DK9" s="191"/>
      <c r="DL9" s="191"/>
    </row>
    <row r="10" spans="2:129" ht="21.75" customHeight="1">
      <c r="B10" s="49"/>
      <c r="C10" s="49"/>
      <c r="D10" s="46" t="s">
        <v>596</v>
      </c>
      <c r="E10" s="91" t="str">
        <f>IF(ISBLANK(Fillout!D2),"",Fillout!D2)</f>
        <v>Ilhana Coralic</v>
      </c>
      <c r="F10" s="47"/>
      <c r="G10" s="47"/>
      <c r="H10" s="47"/>
      <c r="I10" s="47"/>
      <c r="J10" s="47"/>
      <c r="K10" s="47"/>
      <c r="L10" s="47"/>
      <c r="O10" s="49"/>
      <c r="P10" s="49"/>
      <c r="Q10" s="46" t="s">
        <v>134</v>
      </c>
      <c r="R10" s="201">
        <f>Fillout!B23</f>
        <v>45835</v>
      </c>
      <c r="S10" s="201"/>
      <c r="T10" s="201"/>
      <c r="U10" s="201"/>
      <c r="V10" s="201"/>
      <c r="W10" s="201"/>
      <c r="X10" s="201"/>
      <c r="Y10" s="201"/>
      <c r="AB10" s="203"/>
      <c r="AC10" s="203"/>
      <c r="AD10" s="203"/>
      <c r="AE10" s="203"/>
      <c r="AF10" s="203"/>
      <c r="AG10" s="203"/>
      <c r="AH10" s="203"/>
      <c r="AI10" s="203"/>
      <c r="AJ10" s="203"/>
      <c r="AK10" s="203"/>
      <c r="AL10" s="203"/>
      <c r="AO10" s="49"/>
      <c r="AP10" s="49"/>
      <c r="AQ10" s="71" t="s">
        <v>597</v>
      </c>
      <c r="AR10" s="83" t="s">
        <v>598</v>
      </c>
      <c r="AS10" s="82"/>
      <c r="AT10" s="82"/>
      <c r="AU10" s="82"/>
      <c r="AV10" s="82"/>
      <c r="AW10" s="82"/>
      <c r="AX10" s="82"/>
      <c r="AY10" s="82"/>
      <c r="BD10" s="71" t="s">
        <v>599</v>
      </c>
      <c r="BE10" s="69" t="s">
        <v>600</v>
      </c>
      <c r="BF10" s="83"/>
      <c r="BG10" s="83"/>
      <c r="BH10" s="83"/>
      <c r="BI10" s="83"/>
      <c r="BJ10" s="83"/>
      <c r="BK10" s="83"/>
      <c r="BL10" s="83"/>
      <c r="CO10" s="147"/>
      <c r="CP10" s="147"/>
      <c r="CQ10" s="147"/>
      <c r="CR10" s="147"/>
      <c r="CS10" s="147"/>
      <c r="CT10" s="147"/>
      <c r="CU10" s="147"/>
      <c r="CV10" s="147"/>
      <c r="CW10" s="147"/>
      <c r="CX10" s="147"/>
      <c r="CY10" s="147"/>
      <c r="DB10" s="191"/>
      <c r="DC10" s="191"/>
      <c r="DD10" s="191"/>
      <c r="DE10" s="191"/>
      <c r="DF10" s="191"/>
      <c r="DG10" s="191"/>
      <c r="DH10" s="191"/>
      <c r="DI10" s="191"/>
      <c r="DJ10" s="191"/>
      <c r="DK10" s="191"/>
      <c r="DL10" s="191"/>
    </row>
    <row r="11" spans="2:129" ht="21.75" customHeight="1">
      <c r="B11" s="48"/>
      <c r="C11" s="49"/>
      <c r="D11" s="46" t="s">
        <v>138</v>
      </c>
      <c r="E11" s="196" t="str">
        <f>Fillout!B5&amp;" Please note this report does not meet practice standards for mortgage purposes and is specifically not suitable for that purpose."</f>
        <v>To determine the current market value for Stamp Duty purposes only. Please note this report does not meet practice standards for mortgage purposes and is specifically not suitable for that purpose.</v>
      </c>
      <c r="F11" s="196"/>
      <c r="G11" s="196"/>
      <c r="H11" s="196"/>
      <c r="I11" s="196"/>
      <c r="J11" s="196"/>
      <c r="K11" s="196"/>
      <c r="L11" s="196"/>
      <c r="O11" s="48"/>
      <c r="P11" s="49"/>
      <c r="Q11" s="46" t="s">
        <v>131</v>
      </c>
      <c r="R11" s="201">
        <f>Fillout!B24</f>
        <v>45835</v>
      </c>
      <c r="S11" s="201"/>
      <c r="T11" s="201"/>
      <c r="U11" s="201"/>
      <c r="V11" s="201"/>
      <c r="W11" s="201"/>
      <c r="X11" s="201"/>
      <c r="Y11" s="201"/>
      <c r="AB11" s="203"/>
      <c r="AC11" s="203"/>
      <c r="AD11" s="203"/>
      <c r="AE11" s="203"/>
      <c r="AF11" s="203"/>
      <c r="AG11" s="203"/>
      <c r="AH11" s="203"/>
      <c r="AI11" s="203"/>
      <c r="AJ11" s="203"/>
      <c r="AK11" s="203"/>
      <c r="AL11" s="203"/>
      <c r="AO11" s="48"/>
      <c r="AP11" s="49"/>
      <c r="AQ11" s="71" t="s">
        <v>601</v>
      </c>
      <c r="AR11" s="83" t="s">
        <v>602</v>
      </c>
      <c r="AS11" s="69"/>
      <c r="AT11" s="69"/>
      <c r="AU11" s="82"/>
      <c r="AV11" s="82"/>
      <c r="AW11" s="82"/>
      <c r="AX11" s="82"/>
      <c r="AY11" s="82"/>
      <c r="BC11" s="63"/>
      <c r="BD11" s="114" t="str">
        <f ca="1">IF(Data!FW6="",Data!FX6,_xlfn.CONCAT(Data!FW6," | ",Data!FX6))</f>
        <v>Prime Cost Items | Bathroom</v>
      </c>
      <c r="BE11" s="189" t="str">
        <f ca="1">Data!FY6</f>
        <v>Toilet suite, Shower, Vanity and Exhaust fan</v>
      </c>
      <c r="BF11" s="189"/>
      <c r="BG11" s="189"/>
      <c r="BH11" s="189"/>
      <c r="BI11" s="189"/>
      <c r="BJ11" s="189"/>
      <c r="BK11" s="189"/>
      <c r="BL11" s="189"/>
      <c r="BM11" s="62"/>
      <c r="CO11" s="56"/>
      <c r="CP11" s="56"/>
      <c r="CQ11" s="56"/>
      <c r="CR11" s="56"/>
      <c r="DB11" s="191"/>
      <c r="DC11" s="191"/>
      <c r="DD11" s="191"/>
      <c r="DE11" s="191"/>
      <c r="DF11" s="191"/>
      <c r="DG11" s="191"/>
      <c r="DH11" s="191"/>
      <c r="DI11" s="191"/>
      <c r="DJ11" s="191"/>
      <c r="DK11" s="191"/>
      <c r="DL11" s="191"/>
    </row>
    <row r="12" spans="2:129" ht="21.75" customHeight="1">
      <c r="B12" s="49"/>
      <c r="C12" s="49"/>
      <c r="D12" s="46"/>
      <c r="E12" s="196"/>
      <c r="F12" s="196"/>
      <c r="G12" s="196"/>
      <c r="H12" s="196"/>
      <c r="I12" s="196"/>
      <c r="J12" s="196"/>
      <c r="K12" s="196"/>
      <c r="L12" s="196"/>
      <c r="O12" s="49"/>
      <c r="P12" s="49"/>
      <c r="Q12" s="46" t="s">
        <v>603</v>
      </c>
      <c r="R12" s="201">
        <f>Fillout!B22</f>
        <v>45835</v>
      </c>
      <c r="S12" s="201"/>
      <c r="T12" s="201"/>
      <c r="U12" s="201"/>
      <c r="V12" s="201"/>
      <c r="W12" s="201"/>
      <c r="X12" s="201"/>
      <c r="Y12" s="201"/>
      <c r="AB12" s="203"/>
      <c r="AC12" s="203"/>
      <c r="AD12" s="203"/>
      <c r="AE12" s="203"/>
      <c r="AF12" s="203"/>
      <c r="AG12" s="203"/>
      <c r="AH12" s="203"/>
      <c r="AI12" s="203"/>
      <c r="AJ12" s="203"/>
      <c r="AK12" s="203"/>
      <c r="AL12" s="203"/>
      <c r="AO12" s="44"/>
      <c r="AP12" s="49"/>
      <c r="AQ12" s="46"/>
      <c r="AR12" s="57"/>
      <c r="AS12" s="57"/>
      <c r="AT12" s="57"/>
      <c r="AU12" s="57"/>
      <c r="AV12" s="57"/>
      <c r="AW12" s="57"/>
      <c r="AX12" s="57"/>
      <c r="AY12" s="57"/>
      <c r="BC12" s="63"/>
      <c r="BD12" s="114" t="str">
        <f ca="1">IF(Data!FW7="",Data!FX7,_xlfn.CONCAT(Data!FW7," | ",Data!FX7))</f>
        <v>Kitchen</v>
      </c>
      <c r="BE12" s="189" t="str">
        <f ca="1">Data!FY7</f>
        <v>Double bowl sink, Cooktop, Oven, Freestanding cooktop and Dishwasher</v>
      </c>
      <c r="BF12" s="189"/>
      <c r="BG12" s="189"/>
      <c r="BH12" s="189"/>
      <c r="BI12" s="189"/>
      <c r="BJ12" s="189"/>
      <c r="BK12" s="189"/>
      <c r="BL12" s="189"/>
      <c r="BO12" s="147" t="s">
        <v>604</v>
      </c>
      <c r="BP12" s="147"/>
      <c r="BQ12" s="147"/>
      <c r="BR12" s="147"/>
      <c r="BS12" s="147"/>
      <c r="BT12" s="147"/>
      <c r="BU12" s="147"/>
      <c r="BV12" s="147"/>
      <c r="BW12" s="147"/>
      <c r="BX12" s="147"/>
      <c r="BY12" s="147"/>
      <c r="CB12"/>
      <c r="CC12"/>
      <c r="CD12"/>
      <c r="CE12"/>
      <c r="CF12"/>
      <c r="CG12"/>
      <c r="CH12"/>
      <c r="CI12"/>
      <c r="CJ12"/>
      <c r="CK12"/>
      <c r="CL12"/>
      <c r="CO12" s="66" t="s">
        <v>605</v>
      </c>
      <c r="CR12" s="56"/>
      <c r="DB12" s="191"/>
      <c r="DC12" s="191"/>
      <c r="DD12" s="191"/>
      <c r="DE12" s="191"/>
      <c r="DF12" s="191"/>
      <c r="DG12" s="191"/>
      <c r="DH12" s="191"/>
      <c r="DI12" s="191"/>
      <c r="DJ12" s="191"/>
      <c r="DK12" s="191"/>
      <c r="DL12" s="191"/>
    </row>
    <row r="13" spans="2:129" ht="21.75" customHeight="1">
      <c r="B13" s="48"/>
      <c r="C13" s="49"/>
      <c r="D13" s="46"/>
      <c r="E13" s="196"/>
      <c r="F13" s="196"/>
      <c r="G13" s="196"/>
      <c r="H13" s="196"/>
      <c r="I13" s="196"/>
      <c r="J13" s="196"/>
      <c r="K13" s="196"/>
      <c r="L13" s="196"/>
      <c r="O13" s="48"/>
      <c r="P13" s="49"/>
      <c r="AB13" s="203"/>
      <c r="AC13" s="203"/>
      <c r="AD13" s="203"/>
      <c r="AE13" s="203"/>
      <c r="AF13" s="203"/>
      <c r="AG13" s="203"/>
      <c r="AH13" s="203"/>
      <c r="AI13" s="203"/>
      <c r="AJ13" s="203"/>
      <c r="AK13" s="203"/>
      <c r="AL13" s="203"/>
      <c r="AO13" s="49"/>
      <c r="AP13" s="49"/>
      <c r="AQ13" s="46"/>
      <c r="AR13" s="57"/>
      <c r="AS13" s="57"/>
      <c r="AT13" s="57"/>
      <c r="AU13" s="57"/>
      <c r="AV13" s="57"/>
      <c r="AW13" s="57"/>
      <c r="AX13" s="57"/>
      <c r="AY13" s="57"/>
      <c r="BC13" s="63"/>
      <c r="BD13" s="114" t="str">
        <f ca="1">IF(Data!FW8="",Data!FX8,_xlfn.CONCAT(Data!FW8," | ",Data!FX8))</f>
        <v>Laundry</v>
      </c>
      <c r="BE13" s="189" t="str">
        <f ca="1">Data!FY8</f>
        <v>Stainless steel laundry tub</v>
      </c>
      <c r="BF13" s="189"/>
      <c r="BG13" s="189"/>
      <c r="BH13" s="189"/>
      <c r="BI13" s="189"/>
      <c r="BJ13" s="189"/>
      <c r="BK13" s="189"/>
      <c r="BL13" s="189"/>
      <c r="BO13" s="147"/>
      <c r="BP13" s="147"/>
      <c r="BQ13" s="147"/>
      <c r="BR13" s="147"/>
      <c r="BS13" s="147"/>
      <c r="BT13" s="147"/>
      <c r="BU13" s="147"/>
      <c r="BV13" s="147"/>
      <c r="BW13" s="147"/>
      <c r="BX13" s="147"/>
      <c r="BY13" s="147"/>
      <c r="CB13"/>
      <c r="CC13"/>
      <c r="CD13"/>
      <c r="CE13"/>
      <c r="CF13"/>
      <c r="CG13"/>
      <c r="CH13"/>
      <c r="CI13"/>
      <c r="CJ13"/>
      <c r="CK13"/>
      <c r="CL13"/>
      <c r="DB13" s="191"/>
      <c r="DC13" s="191"/>
      <c r="DD13" s="191"/>
      <c r="DE13" s="191"/>
      <c r="DF13" s="191"/>
      <c r="DG13" s="191"/>
      <c r="DH13" s="191"/>
      <c r="DI13" s="191"/>
      <c r="DJ13" s="191"/>
      <c r="DK13" s="191"/>
      <c r="DL13" s="191"/>
    </row>
    <row r="14" spans="2:129" ht="21.75" customHeight="1">
      <c r="B14" s="44" t="s">
        <v>606</v>
      </c>
      <c r="C14" s="49"/>
      <c r="D14" s="46"/>
      <c r="E14" s="47"/>
      <c r="F14" s="47"/>
      <c r="G14" s="47"/>
      <c r="H14" s="47"/>
      <c r="I14" s="47"/>
      <c r="J14" s="47"/>
      <c r="K14" s="47"/>
      <c r="L14" s="47"/>
      <c r="O14" s="44"/>
      <c r="P14" s="49"/>
      <c r="Q14" s="46" t="s">
        <v>607</v>
      </c>
      <c r="R14" s="198" t="s">
        <v>608</v>
      </c>
      <c r="S14" s="198"/>
      <c r="T14" s="198"/>
      <c r="U14" s="198"/>
      <c r="V14" s="198"/>
      <c r="W14" s="198"/>
      <c r="X14" s="198"/>
      <c r="Y14" s="198"/>
      <c r="AB14" s="51"/>
      <c r="AC14" s="114" t="s">
        <v>253</v>
      </c>
      <c r="AE14" s="57"/>
      <c r="AF14" s="57"/>
      <c r="AG14" s="53"/>
      <c r="AH14" s="53"/>
      <c r="AI14" s="53"/>
      <c r="AJ14" s="53"/>
      <c r="AK14" s="53"/>
      <c r="AL14" s="53"/>
      <c r="AO14" s="48"/>
      <c r="AP14" s="49"/>
      <c r="AQ14" s="46"/>
      <c r="AR14" s="57"/>
      <c r="AS14" s="51"/>
      <c r="AT14" s="51"/>
      <c r="AU14" s="51"/>
      <c r="AV14" s="51"/>
      <c r="AW14" s="51"/>
      <c r="AX14" s="51"/>
      <c r="AY14" s="51"/>
      <c r="BC14" s="63"/>
      <c r="BD14" s="114" t="str">
        <f ca="1">IF(Data!FW9="",Data!FX9,_xlfn.CONCAT(Data!FW9," | ",Data!FX9))</f>
        <v>General</v>
      </c>
      <c r="BE14" s="189" t="str">
        <f ca="1">Data!FY9</f>
        <v>Hot water system</v>
      </c>
      <c r="BF14" s="189"/>
      <c r="BG14" s="189"/>
      <c r="BH14" s="189"/>
      <c r="BI14" s="189"/>
      <c r="BJ14" s="189"/>
      <c r="BK14" s="189"/>
      <c r="BL14" s="189"/>
      <c r="CO14" s="188" t="str">
        <f>Fillout!C173</f>
        <v>Sales evidence reflects 9 Avondale Place Cartwright has a similar Land size and has 3 bedrooms, 1 bathrooms and single garage, with vinyl cladding walls and a colorbond roof. In comparison to subject: Similar Land size. Inferior Location. Superior Accommodation. Overall Inferior. On balance, the considered indicative market value of the subject property is $800,000.</v>
      </c>
      <c r="CP14" s="188"/>
      <c r="CQ14" s="188"/>
      <c r="CR14" s="188"/>
      <c r="CS14" s="188"/>
      <c r="CT14" s="188"/>
      <c r="CU14" s="188"/>
      <c r="CV14" s="188"/>
      <c r="CW14" s="188"/>
      <c r="CX14" s="188"/>
      <c r="CY14" s="188"/>
      <c r="DB14" s="191"/>
      <c r="DC14" s="191"/>
      <c r="DD14" s="191"/>
      <c r="DE14" s="191"/>
      <c r="DF14" s="191"/>
      <c r="DG14" s="191"/>
      <c r="DH14" s="191"/>
      <c r="DI14" s="191"/>
      <c r="DJ14" s="191"/>
      <c r="DK14" s="191"/>
      <c r="DL14" s="191"/>
    </row>
    <row r="15" spans="2:129" ht="21.75" customHeight="1">
      <c r="B15" s="49"/>
      <c r="C15" s="49"/>
      <c r="E15" s="50"/>
      <c r="F15" s="50"/>
      <c r="G15" s="50"/>
      <c r="H15" s="50"/>
      <c r="I15" s="47"/>
      <c r="J15" s="47"/>
      <c r="K15" s="47"/>
      <c r="L15" s="47"/>
      <c r="O15" s="49"/>
      <c r="P15" s="49"/>
      <c r="Q15" s="46"/>
      <c r="R15" s="198"/>
      <c r="S15" s="198"/>
      <c r="T15" s="198"/>
      <c r="U15" s="198"/>
      <c r="V15" s="198"/>
      <c r="W15" s="198"/>
      <c r="X15" s="198"/>
      <c r="Y15" s="198"/>
      <c r="AO15" s="49"/>
      <c r="AP15" s="49"/>
      <c r="AQ15" s="46"/>
      <c r="AR15" s="53"/>
      <c r="AS15" s="53"/>
      <c r="AT15" s="53"/>
      <c r="AU15" s="53"/>
      <c r="AV15" s="53"/>
      <c r="AW15" s="53"/>
      <c r="AX15" s="53"/>
      <c r="AY15" s="53"/>
      <c r="BC15" s="63"/>
      <c r="BD15" s="114" t="str">
        <f ca="1">IF(Data!FW10="",Data!FX10,_xlfn.CONCAT(Data!FW10," | ",Data!FX10))</f>
        <v>Features &amp; Fixtures | Bedroom 1</v>
      </c>
      <c r="BE15" s="189" t="str">
        <f ca="1">Data!FY10</f>
        <v>Tile flooring, Blinds and Aluminium framed windows</v>
      </c>
      <c r="BF15" s="189"/>
      <c r="BG15" s="189"/>
      <c r="BH15" s="189"/>
      <c r="BI15" s="189"/>
      <c r="BJ15" s="189"/>
      <c r="BK15" s="189"/>
      <c r="BL15" s="189"/>
      <c r="BO15" s="190" t="s">
        <v>609</v>
      </c>
      <c r="BP15" s="190"/>
      <c r="BQ15" s="190"/>
      <c r="BR15" s="190"/>
      <c r="BS15" s="190"/>
      <c r="BT15" s="190"/>
      <c r="BU15" s="190"/>
      <c r="BV15" s="190"/>
      <c r="BW15" s="190"/>
      <c r="BX15" s="190"/>
      <c r="BY15" s="190"/>
      <c r="CO15" s="188"/>
      <c r="CP15" s="188"/>
      <c r="CQ15" s="188"/>
      <c r="CR15" s="188"/>
      <c r="CS15" s="188"/>
      <c r="CT15" s="188"/>
      <c r="CU15" s="188"/>
      <c r="CV15" s="188"/>
      <c r="CW15" s="188"/>
      <c r="CX15" s="188"/>
      <c r="CY15" s="188"/>
      <c r="DB15" s="191"/>
      <c r="DC15" s="191"/>
      <c r="DD15" s="191"/>
      <c r="DE15" s="191"/>
      <c r="DF15" s="191"/>
      <c r="DG15" s="191"/>
      <c r="DH15" s="191"/>
      <c r="DI15" s="191"/>
      <c r="DJ15" s="191"/>
      <c r="DK15" s="191"/>
      <c r="DL15" s="191"/>
    </row>
    <row r="16" spans="2:129" ht="21.75" customHeight="1">
      <c r="B16" s="48"/>
      <c r="C16" s="49"/>
      <c r="D16" s="46" t="s">
        <v>567</v>
      </c>
      <c r="E16" s="91" t="str">
        <f>Fillout!B6</f>
        <v>29 Willan Drive Cartwright NSW 2168</v>
      </c>
      <c r="F16" s="47"/>
      <c r="G16" s="47"/>
      <c r="H16" s="47"/>
      <c r="I16" s="47"/>
      <c r="J16" s="47"/>
      <c r="K16" s="47"/>
      <c r="L16" s="47"/>
      <c r="O16" s="48"/>
      <c r="P16" s="49"/>
      <c r="Q16" s="46" t="s">
        <v>610</v>
      </c>
      <c r="R16" s="198" t="s">
        <v>611</v>
      </c>
      <c r="S16" s="198"/>
      <c r="T16" s="198"/>
      <c r="U16" s="198"/>
      <c r="V16" s="198"/>
      <c r="W16" s="198"/>
      <c r="X16" s="198"/>
      <c r="Y16" s="198"/>
      <c r="AG16" s="57"/>
      <c r="AH16" s="57"/>
      <c r="AI16" s="57"/>
      <c r="AJ16" s="57"/>
      <c r="AK16" s="57"/>
      <c r="AL16" s="57"/>
      <c r="AO16" s="49"/>
      <c r="AP16" s="48"/>
      <c r="AQ16" s="46"/>
      <c r="AR16" s="53"/>
      <c r="AS16" s="53"/>
      <c r="AT16" s="53"/>
      <c r="AU16" s="53"/>
      <c r="AV16" s="53"/>
      <c r="AW16" s="53"/>
      <c r="AX16" s="53"/>
      <c r="AY16" s="53"/>
      <c r="BC16" s="63"/>
      <c r="BD16" s="114" t="str">
        <f ca="1">IF(Data!FW11="",Data!FX11,_xlfn.CONCAT(Data!FW11," | ",Data!FX11))</f>
        <v>Bedroom 2</v>
      </c>
      <c r="BE16" s="189" t="str">
        <f ca="1">Data!FY11</f>
        <v>Tile flooring, Blinds and Aluminium framed windows</v>
      </c>
      <c r="BF16" s="189"/>
      <c r="BG16" s="189"/>
      <c r="BH16" s="189"/>
      <c r="BI16" s="189"/>
      <c r="BJ16" s="189"/>
      <c r="BK16" s="189"/>
      <c r="BL16" s="189"/>
      <c r="BO16" s="190"/>
      <c r="BP16" s="190"/>
      <c r="BQ16" s="190"/>
      <c r="BR16" s="190"/>
      <c r="BS16" s="190"/>
      <c r="BT16" s="190"/>
      <c r="BU16" s="190"/>
      <c r="BV16" s="190"/>
      <c r="BW16" s="190"/>
      <c r="BX16" s="190"/>
      <c r="BY16" s="190"/>
      <c r="CO16" s="188"/>
      <c r="CP16" s="188"/>
      <c r="CQ16" s="188"/>
      <c r="CR16" s="188"/>
      <c r="CS16" s="188"/>
      <c r="CT16" s="188"/>
      <c r="CU16" s="188"/>
      <c r="CV16" s="188"/>
      <c r="CW16" s="188"/>
      <c r="CX16" s="188"/>
      <c r="CY16" s="188"/>
      <c r="DB16" s="191"/>
      <c r="DC16" s="191"/>
      <c r="DD16" s="191"/>
      <c r="DE16" s="191"/>
      <c r="DF16" s="191"/>
      <c r="DG16" s="191"/>
      <c r="DH16" s="191"/>
      <c r="DI16" s="191"/>
      <c r="DJ16" s="191"/>
      <c r="DK16" s="191"/>
      <c r="DL16" s="191"/>
    </row>
    <row r="17" spans="2:116" ht="21.75" customHeight="1">
      <c r="B17" s="49"/>
      <c r="C17" s="49"/>
      <c r="D17" s="46" t="s">
        <v>212</v>
      </c>
      <c r="E17" s="197" t="str">
        <f ca="1">Fillout!B137</f>
        <v>The subject property is set on a irregular shaped allotment, on a moderate slope from rear to front, and has satisfactory site drainage in dry conditions. The dimensions are approximately 15.1 metres of frontage and 29.3 metres of depth. The site area is approximately 562 Square Metres (SQM), subject to survey. It is located towards the eastern end of Willan Drive with Nebo Pl being the nearest connected street. It’s a Circa 1960 built Vinyl Cladding house with Concrete tile roofing.  The property consists of 3 bedrooms, 1 bathroom, single garage, with kitchen, dining, lounge and laundry. The subject property has a land area of 562 sqm and an internal area of 110 sqm approximately.</v>
      </c>
      <c r="F17" s="197"/>
      <c r="G17" s="197"/>
      <c r="H17" s="197"/>
      <c r="I17" s="197"/>
      <c r="J17" s="197"/>
      <c r="K17" s="197"/>
      <c r="L17" s="197"/>
      <c r="O17" s="49"/>
      <c r="P17" s="49"/>
      <c r="Q17" s="46"/>
      <c r="R17" s="198"/>
      <c r="S17" s="198"/>
      <c r="T17" s="198"/>
      <c r="U17" s="198"/>
      <c r="V17" s="198"/>
      <c r="W17" s="198"/>
      <c r="X17" s="198"/>
      <c r="Y17" s="198"/>
      <c r="AO17" s="51"/>
      <c r="AP17" s="45"/>
      <c r="AQ17" s="46"/>
      <c r="AR17" s="53"/>
      <c r="AS17" s="53"/>
      <c r="AT17" s="53"/>
      <c r="AU17" s="53"/>
      <c r="AV17" s="53"/>
      <c r="AW17" s="53"/>
      <c r="AX17" s="53"/>
      <c r="AY17" s="53"/>
      <c r="BC17" s="63"/>
      <c r="BD17" s="114" t="str">
        <f ca="1">IF(Data!FW12="",Data!FX12,_xlfn.CONCAT(Data!FW12," | ",Data!FX12))</f>
        <v>Bedroom 3</v>
      </c>
      <c r="BE17" s="189" t="str">
        <f ca="1">Data!FY12</f>
        <v>Tile flooring, Blinds and Aluminium framed windows</v>
      </c>
      <c r="BF17" s="189"/>
      <c r="BG17" s="189"/>
      <c r="BH17" s="189"/>
      <c r="BI17" s="189"/>
      <c r="BJ17" s="189"/>
      <c r="BK17" s="189"/>
      <c r="BL17" s="189"/>
      <c r="BO17" s="190"/>
      <c r="BP17" s="190"/>
      <c r="BQ17" s="190"/>
      <c r="BR17" s="190"/>
      <c r="BS17" s="190"/>
      <c r="BT17" s="190"/>
      <c r="BU17" s="190"/>
      <c r="BV17" s="190"/>
      <c r="BW17" s="190"/>
      <c r="BX17" s="190"/>
      <c r="BY17" s="190"/>
      <c r="CO17" s="60"/>
      <c r="CP17" s="60"/>
      <c r="CQ17" s="60"/>
      <c r="CR17" s="60"/>
      <c r="CS17" s="60"/>
      <c r="CT17" s="60"/>
      <c r="CU17" s="60"/>
      <c r="CV17" s="60"/>
      <c r="CW17" s="60"/>
      <c r="CX17" s="60"/>
      <c r="CY17" s="60"/>
      <c r="DB17" s="191"/>
      <c r="DC17" s="191"/>
      <c r="DD17" s="191"/>
      <c r="DE17" s="191"/>
      <c r="DF17" s="191"/>
      <c r="DG17" s="191"/>
      <c r="DH17" s="191"/>
      <c r="DI17" s="191"/>
      <c r="DJ17" s="191"/>
      <c r="DK17" s="191"/>
      <c r="DL17" s="191"/>
    </row>
    <row r="18" spans="2:116" ht="21.75" customHeight="1">
      <c r="B18" s="49"/>
      <c r="C18" s="48"/>
      <c r="D18" s="46"/>
      <c r="E18" s="197"/>
      <c r="F18" s="197"/>
      <c r="G18" s="197"/>
      <c r="H18" s="197"/>
      <c r="I18" s="197"/>
      <c r="J18" s="197"/>
      <c r="K18" s="197"/>
      <c r="L18" s="197"/>
      <c r="O18" s="49"/>
      <c r="P18" s="48"/>
      <c r="Q18" s="46" t="s">
        <v>612</v>
      </c>
      <c r="R18" s="52"/>
      <c r="S18" s="53"/>
      <c r="T18" s="53"/>
      <c r="AO18" s="51"/>
      <c r="AP18" s="45"/>
      <c r="AQ18" s="46"/>
      <c r="AR18" s="53"/>
      <c r="AS18" s="53"/>
      <c r="AT18" s="53"/>
      <c r="AU18" s="53"/>
      <c r="AV18" s="53"/>
      <c r="AW18" s="53"/>
      <c r="AX18" s="53"/>
      <c r="AY18" s="53"/>
      <c r="BC18" s="63"/>
      <c r="BD18" s="114" t="str">
        <f ca="1">IF(Data!FW13="",Data!FX13,_xlfn.CONCAT(Data!FW13," | ",Data!FX13))</f>
        <v>Bathroom</v>
      </c>
      <c r="BE18" s="189" t="str">
        <f ca="1">Data!FY13</f>
        <v>Tile flooring, Bath tub, Fitted mirror and Aluminium framed windows</v>
      </c>
      <c r="BF18" s="189"/>
      <c r="BG18" s="189"/>
      <c r="BH18" s="189"/>
      <c r="BI18" s="189"/>
      <c r="BJ18" s="189"/>
      <c r="BK18" s="189"/>
      <c r="BL18" s="189"/>
      <c r="BO18" s="190"/>
      <c r="BP18" s="190"/>
      <c r="BQ18" s="190"/>
      <c r="BR18" s="190"/>
      <c r="BS18" s="190"/>
      <c r="BT18" s="190"/>
      <c r="BU18" s="190"/>
      <c r="BV18" s="190"/>
      <c r="BW18" s="190"/>
      <c r="BX18" s="190"/>
      <c r="BY18" s="190"/>
      <c r="CO18" s="66" t="s">
        <v>613</v>
      </c>
      <c r="CQ18" s="60"/>
      <c r="CR18" s="60"/>
      <c r="CS18" s="60"/>
      <c r="CT18" s="60"/>
      <c r="CU18" s="60"/>
      <c r="CV18" s="60"/>
      <c r="CW18" s="60"/>
      <c r="CX18" s="60"/>
      <c r="CY18" s="60"/>
      <c r="DB18" s="191"/>
      <c r="DC18" s="191"/>
      <c r="DD18" s="191"/>
      <c r="DE18" s="191"/>
      <c r="DF18" s="191"/>
      <c r="DG18" s="191"/>
      <c r="DH18" s="191"/>
      <c r="DI18" s="191"/>
      <c r="DJ18" s="191"/>
      <c r="DK18" s="191"/>
      <c r="DL18" s="191"/>
    </row>
    <row r="19" spans="2:116" ht="21.75" customHeight="1">
      <c r="B19" s="51"/>
      <c r="C19" s="45"/>
      <c r="E19" s="197"/>
      <c r="F19" s="197"/>
      <c r="G19" s="197"/>
      <c r="H19" s="197"/>
      <c r="I19" s="197"/>
      <c r="J19" s="197"/>
      <c r="K19" s="197"/>
      <c r="L19" s="197"/>
      <c r="O19" s="51"/>
      <c r="P19" s="45"/>
      <c r="AO19" s="51"/>
      <c r="AP19" s="45"/>
      <c r="AQ19" s="46"/>
      <c r="AR19" s="100" t="str">
        <f>_xlfn.CONCAT("Source: ",Fillout!B63)</f>
        <v>Source: RP Data</v>
      </c>
      <c r="AS19" s="53"/>
      <c r="AT19" s="53"/>
      <c r="AU19" s="53"/>
      <c r="AV19" s="53"/>
      <c r="AW19" s="53"/>
      <c r="AX19" s="53"/>
      <c r="AY19" s="53"/>
      <c r="BC19" s="63"/>
      <c r="BD19" s="114" t="str">
        <f ca="1">IF(Data!FW14="",Data!FX14,_xlfn.CONCAT(Data!FW14," | ",Data!FX14))</f>
        <v>Kitchen</v>
      </c>
      <c r="BE19" s="189" t="str">
        <f ca="1">Data!FY14</f>
        <v>Tile flooring, Blinds, Kitchen cupboards, Overhead cupboards and Aluminium framed windows</v>
      </c>
      <c r="BF19" s="189"/>
      <c r="BG19" s="189"/>
      <c r="BH19" s="189"/>
      <c r="BI19" s="189"/>
      <c r="BJ19" s="189"/>
      <c r="BK19" s="189"/>
      <c r="BL19" s="189"/>
      <c r="BM19" s="189"/>
      <c r="BO19" s="190"/>
      <c r="BP19" s="190"/>
      <c r="BQ19" s="190"/>
      <c r="BR19" s="190"/>
      <c r="BS19" s="190"/>
      <c r="BT19" s="190"/>
      <c r="BU19" s="190"/>
      <c r="BV19" s="190"/>
      <c r="BW19" s="190"/>
      <c r="BX19" s="190"/>
      <c r="BY19" s="190"/>
      <c r="CQ19" s="65"/>
      <c r="CR19" s="65"/>
      <c r="CS19" s="65"/>
      <c r="CT19" s="65"/>
      <c r="CU19" s="65"/>
      <c r="CV19" s="65"/>
      <c r="CW19" s="65"/>
      <c r="CX19" s="65"/>
      <c r="CY19" s="65"/>
      <c r="DB19" s="191"/>
      <c r="DC19" s="191"/>
      <c r="DD19" s="191"/>
      <c r="DE19" s="191"/>
      <c r="DF19" s="191"/>
      <c r="DG19" s="191"/>
      <c r="DH19" s="191"/>
      <c r="DI19" s="191"/>
      <c r="DJ19" s="191"/>
      <c r="DK19" s="191"/>
      <c r="DL19" s="191"/>
    </row>
    <row r="20" spans="2:116" ht="21.75" customHeight="1">
      <c r="B20" s="51"/>
      <c r="C20" s="45"/>
      <c r="E20" s="197"/>
      <c r="F20" s="197"/>
      <c r="G20" s="197"/>
      <c r="H20" s="197"/>
      <c r="I20" s="197"/>
      <c r="J20" s="197"/>
      <c r="K20" s="197"/>
      <c r="L20" s="197"/>
      <c r="O20" s="51"/>
      <c r="P20" s="45"/>
      <c r="Q20" s="46" t="s">
        <v>614</v>
      </c>
      <c r="R20" s="199" t="s">
        <v>615</v>
      </c>
      <c r="S20" s="199"/>
      <c r="T20" s="199"/>
      <c r="U20" s="199"/>
      <c r="V20" s="199"/>
      <c r="W20" s="199"/>
      <c r="X20" s="199"/>
      <c r="Y20" s="199"/>
      <c r="AO20" s="51"/>
      <c r="AP20" s="45"/>
      <c r="AQ20" s="46"/>
      <c r="AR20" s="106"/>
      <c r="AS20" s="106"/>
      <c r="AT20" s="106"/>
      <c r="AU20" s="106"/>
      <c r="AV20" s="106"/>
      <c r="AW20" s="106"/>
      <c r="AX20" s="106"/>
      <c r="AY20" s="106"/>
      <c r="BC20" s="63"/>
      <c r="BD20" s="114" t="str">
        <f ca="1">IF(Data!FW15="",Data!FX15,_xlfn.CONCAT(Data!FW15," | ",Data!FX15))</f>
        <v>Dining</v>
      </c>
      <c r="BE20" s="189" t="str">
        <f ca="1">Data!FY15</f>
        <v>Tile flooring, Blinds, Sliding door and Aluminium framed windows</v>
      </c>
      <c r="BF20" s="189"/>
      <c r="BG20" s="189"/>
      <c r="BH20" s="189"/>
      <c r="BI20" s="189"/>
      <c r="BJ20" s="189"/>
      <c r="BK20" s="189"/>
      <c r="BL20" s="189"/>
      <c r="BO20" s="190"/>
      <c r="BP20" s="190"/>
      <c r="BQ20" s="190"/>
      <c r="BR20" s="190"/>
      <c r="BS20" s="190"/>
      <c r="BT20" s="190"/>
      <c r="BU20" s="190"/>
      <c r="BV20" s="190"/>
      <c r="BW20" s="190"/>
      <c r="BX20" s="190"/>
      <c r="BY20" s="190"/>
      <c r="CO20" s="55"/>
      <c r="CP20" s="68" t="s">
        <v>248</v>
      </c>
      <c r="CQ20" s="69" t="str">
        <f>TEXT(Fillout!B182,"$#,##0.00")</f>
        <v>$600,000.00</v>
      </c>
      <c r="DB20" s="191"/>
      <c r="DC20" s="191"/>
      <c r="DD20" s="191"/>
      <c r="DE20" s="191"/>
      <c r="DF20" s="191"/>
      <c r="DG20" s="191"/>
      <c r="DH20" s="191"/>
      <c r="DI20" s="191"/>
      <c r="DJ20" s="191"/>
      <c r="DK20" s="191"/>
      <c r="DL20" s="191"/>
    </row>
    <row r="21" spans="2:116" ht="21.75" customHeight="1">
      <c r="B21" s="51"/>
      <c r="C21" s="45"/>
      <c r="D21" s="134"/>
      <c r="E21" s="197"/>
      <c r="F21" s="197"/>
      <c r="G21" s="197"/>
      <c r="H21" s="197"/>
      <c r="I21" s="197"/>
      <c r="J21" s="197"/>
      <c r="K21" s="197"/>
      <c r="L21" s="197"/>
      <c r="O21" s="51"/>
      <c r="P21" s="45"/>
      <c r="Q21" s="46"/>
      <c r="R21" s="199"/>
      <c r="S21" s="199"/>
      <c r="T21" s="199"/>
      <c r="U21" s="199"/>
      <c r="V21" s="199"/>
      <c r="W21" s="199"/>
      <c r="X21" s="199"/>
      <c r="Y21" s="199"/>
      <c r="AD21" s="97" t="str">
        <f>_xlfn.CONCAT("Source: Bing Map")</f>
        <v>Source: Bing Map</v>
      </c>
      <c r="AO21" s="147" t="s">
        <v>616</v>
      </c>
      <c r="AP21" s="147"/>
      <c r="AQ21" s="147"/>
      <c r="AR21" s="147"/>
      <c r="AS21" s="147"/>
      <c r="AT21" s="147"/>
      <c r="AU21" s="147"/>
      <c r="AV21" s="147"/>
      <c r="AW21" s="147"/>
      <c r="AX21" s="147"/>
      <c r="AY21" s="147"/>
      <c r="BC21" s="63"/>
      <c r="BD21" s="114" t="str">
        <f ca="1">IF(Data!FW16="",Data!FX16,_xlfn.CONCAT(Data!FW16," | ",Data!FX16))</f>
        <v>Lounge</v>
      </c>
      <c r="BE21" s="189" t="str">
        <f ca="1">Data!FY16</f>
        <v>Tile flooring, Blinds and Aluminium framed windows</v>
      </c>
      <c r="BF21" s="189"/>
      <c r="BG21" s="189"/>
      <c r="BH21" s="189"/>
      <c r="BI21" s="189"/>
      <c r="BJ21" s="189"/>
      <c r="BK21" s="189"/>
      <c r="BL21" s="189"/>
      <c r="BM21" s="189"/>
      <c r="CO21" s="68"/>
      <c r="CP21" s="68" t="s">
        <v>249</v>
      </c>
      <c r="CQ21" s="69" t="str">
        <f>TEXT(Fillout!B183,"$#,##0.00")</f>
        <v>$200,000.00</v>
      </c>
      <c r="DB21" s="191"/>
      <c r="DC21" s="191"/>
      <c r="DD21" s="191"/>
      <c r="DE21" s="191"/>
      <c r="DF21" s="191"/>
      <c r="DG21" s="191"/>
      <c r="DH21" s="191"/>
      <c r="DI21" s="191"/>
      <c r="DJ21" s="191"/>
      <c r="DK21" s="191"/>
      <c r="DL21" s="191"/>
    </row>
    <row r="22" spans="2:116" ht="21.75" customHeight="1">
      <c r="B22" s="51"/>
      <c r="C22" s="45"/>
      <c r="D22" s="134"/>
      <c r="E22" s="197"/>
      <c r="F22" s="197"/>
      <c r="G22" s="197"/>
      <c r="H22" s="197"/>
      <c r="I22" s="197"/>
      <c r="J22" s="197"/>
      <c r="K22" s="197"/>
      <c r="L22" s="197"/>
      <c r="O22" s="51"/>
      <c r="P22" s="45"/>
      <c r="Q22" s="46"/>
      <c r="R22" s="53"/>
      <c r="S22" s="53"/>
      <c r="T22" s="53"/>
      <c r="U22" s="53"/>
      <c r="V22" s="53"/>
      <c r="W22" s="53"/>
      <c r="X22" s="53"/>
      <c r="Y22" s="53"/>
      <c r="AC22" s="71" t="s">
        <v>566</v>
      </c>
      <c r="AD22" s="59" t="str">
        <f>IF(Fillout!B58,"Electricity, town water, sewerage, gas and telephone services are all connected","Electricity, town water, sewerage and telephone services are all connected")</f>
        <v>Electricity, town water, sewerage, gas and telephone services are all connected</v>
      </c>
      <c r="AO22" s="147"/>
      <c r="AP22" s="147"/>
      <c r="AQ22" s="147"/>
      <c r="AR22" s="147"/>
      <c r="AS22" s="147"/>
      <c r="AT22" s="147"/>
      <c r="AU22" s="147"/>
      <c r="AV22" s="147"/>
      <c r="AW22" s="147"/>
      <c r="AX22" s="147"/>
      <c r="AY22" s="147"/>
      <c r="BC22" s="63"/>
      <c r="BD22" s="114" t="str">
        <f ca="1">IF(Data!FW17="",Data!FX17,_xlfn.CONCAT(Data!FW17," | ",Data!FX17))</f>
        <v>Laundry</v>
      </c>
      <c r="BE22" s="189" t="str">
        <f ca="1">Data!FY17</f>
        <v>Tile flooring and Aluminium framed windows</v>
      </c>
      <c r="BF22" s="189"/>
      <c r="BG22" s="189"/>
      <c r="BH22" s="189"/>
      <c r="BI22" s="189"/>
      <c r="BJ22" s="189"/>
      <c r="BK22" s="189"/>
      <c r="BL22" s="189"/>
      <c r="BM22" s="189"/>
      <c r="BO22" s="147" t="s">
        <v>617</v>
      </c>
      <c r="BP22" s="147"/>
      <c r="BQ22" s="147"/>
      <c r="BR22" s="147"/>
      <c r="BS22" s="147"/>
      <c r="BT22" s="147"/>
      <c r="BU22" s="147"/>
      <c r="BV22" s="147"/>
      <c r="BW22" s="147"/>
      <c r="BX22" s="147"/>
      <c r="BY22" s="147"/>
      <c r="CO22" s="55"/>
      <c r="CP22" s="68" t="s">
        <v>250</v>
      </c>
      <c r="CQ22" s="69" t="str">
        <f>TEXT(Fillout!B184,"$#,##0.00")</f>
        <v>$800,000.00</v>
      </c>
      <c r="DB22" s="191"/>
      <c r="DC22" s="191"/>
      <c r="DD22" s="191"/>
      <c r="DE22" s="191"/>
      <c r="DF22" s="191"/>
      <c r="DG22" s="191"/>
      <c r="DH22" s="191"/>
      <c r="DI22" s="191"/>
      <c r="DJ22" s="191"/>
      <c r="DK22" s="191"/>
      <c r="DL22" s="191"/>
    </row>
    <row r="23" spans="2:116" ht="21.75" customHeight="1">
      <c r="B23" s="51"/>
      <c r="C23" s="45"/>
      <c r="E23" s="197"/>
      <c r="F23" s="197"/>
      <c r="G23" s="197"/>
      <c r="H23" s="197"/>
      <c r="I23" s="197"/>
      <c r="J23" s="197"/>
      <c r="K23" s="197"/>
      <c r="L23" s="197"/>
      <c r="O23" s="51"/>
      <c r="P23" s="45"/>
      <c r="Q23" s="56" t="s">
        <v>618</v>
      </c>
      <c r="R23" s="200" t="s">
        <v>619</v>
      </c>
      <c r="S23" s="200"/>
      <c r="T23" s="200"/>
      <c r="U23" s="200"/>
      <c r="V23" s="200"/>
      <c r="W23" s="200"/>
      <c r="X23" s="200"/>
      <c r="Y23" s="200"/>
      <c r="AQ23" s="56"/>
      <c r="AR23" s="60"/>
      <c r="AS23" s="60"/>
      <c r="AT23" s="60"/>
      <c r="AU23" s="60"/>
      <c r="AV23" s="60"/>
      <c r="AW23" s="60"/>
      <c r="AX23" s="60"/>
      <c r="AY23" s="60"/>
      <c r="BC23" s="63"/>
      <c r="BD23" s="114" t="str">
        <f ca="1">IF(Data!FW18="",Data!FX18,_xlfn.CONCAT(Data!FW18," | ",Data!FX18))</f>
        <v/>
      </c>
      <c r="BE23" s="189" t="str">
        <f ca="1">Data!FY18</f>
        <v/>
      </c>
      <c r="BF23" s="189"/>
      <c r="BG23" s="189"/>
      <c r="BH23" s="189"/>
      <c r="BI23" s="189"/>
      <c r="BJ23" s="189"/>
      <c r="BK23" s="189"/>
      <c r="BL23" s="189"/>
      <c r="BO23" s="147"/>
      <c r="BP23" s="147"/>
      <c r="BQ23" s="147"/>
      <c r="BR23" s="147"/>
      <c r="BS23" s="147"/>
      <c r="BT23" s="147"/>
      <c r="BU23" s="147"/>
      <c r="BV23" s="147"/>
      <c r="BW23" s="147"/>
      <c r="BX23" s="147"/>
      <c r="BY23" s="147"/>
      <c r="CO23" s="55"/>
      <c r="CP23" s="68" t="s">
        <v>593</v>
      </c>
      <c r="CQ23" s="69" t="s">
        <v>620</v>
      </c>
      <c r="DB23" s="191"/>
      <c r="DC23" s="191"/>
      <c r="DD23" s="191"/>
      <c r="DE23" s="191"/>
      <c r="DF23" s="191"/>
      <c r="DG23" s="191"/>
      <c r="DH23" s="191"/>
      <c r="DI23" s="191"/>
      <c r="DJ23" s="191"/>
      <c r="DK23" s="191"/>
      <c r="DL23" s="191"/>
    </row>
    <row r="24" spans="2:116" ht="21.75" customHeight="1">
      <c r="E24" s="197"/>
      <c r="F24" s="197"/>
      <c r="G24" s="197"/>
      <c r="H24" s="197"/>
      <c r="I24" s="197"/>
      <c r="J24" s="197"/>
      <c r="K24" s="197"/>
      <c r="L24" s="197"/>
      <c r="O24" s="51"/>
      <c r="P24" s="45"/>
      <c r="Q24" s="56"/>
      <c r="R24" s="200"/>
      <c r="S24" s="200"/>
      <c r="T24" s="200"/>
      <c r="U24" s="200"/>
      <c r="V24" s="200"/>
      <c r="W24" s="200"/>
      <c r="X24" s="200"/>
      <c r="Y24" s="200"/>
      <c r="AB24" s="147" t="s">
        <v>621</v>
      </c>
      <c r="AC24" s="147"/>
      <c r="AD24" s="147"/>
      <c r="AE24" s="147"/>
      <c r="AF24" s="147"/>
      <c r="AG24" s="147"/>
      <c r="AH24" s="147"/>
      <c r="AI24" s="147"/>
      <c r="AJ24" s="147"/>
      <c r="AK24" s="147"/>
      <c r="AL24" s="147"/>
      <c r="AO24" s="61" t="s">
        <v>622</v>
      </c>
      <c r="AQ24" s="56"/>
      <c r="AR24" s="60"/>
      <c r="AS24" s="60"/>
      <c r="AT24" s="60"/>
      <c r="AU24" s="60"/>
      <c r="AV24" s="60"/>
      <c r="AW24" s="60"/>
      <c r="AX24" s="60"/>
      <c r="AY24" s="60"/>
      <c r="BC24" s="63"/>
      <c r="BD24" s="114" t="str">
        <f ca="1">IF(Data!FW19="",Data!FX19,_xlfn.CONCAT(Data!FW19," | ",Data!FX19))</f>
        <v/>
      </c>
      <c r="BE24" s="189" t="str">
        <f ca="1">Data!FY19</f>
        <v/>
      </c>
      <c r="BF24" s="189"/>
      <c r="BG24" s="189"/>
      <c r="BH24" s="189"/>
      <c r="BI24" s="189"/>
      <c r="BJ24" s="189"/>
      <c r="BK24" s="189"/>
      <c r="BL24" s="189"/>
      <c r="DB24" s="191"/>
      <c r="DC24" s="191"/>
      <c r="DD24" s="191"/>
      <c r="DE24" s="191"/>
      <c r="DF24" s="191"/>
      <c r="DG24" s="191"/>
      <c r="DH24" s="191"/>
      <c r="DI24" s="191"/>
      <c r="DJ24" s="191"/>
      <c r="DK24" s="191"/>
      <c r="DL24" s="191"/>
    </row>
    <row r="25" spans="2:116" ht="21.75" customHeight="1">
      <c r="B25" s="51"/>
      <c r="D25" s="71" t="s">
        <v>153</v>
      </c>
      <c r="E25" s="134" t="str">
        <f>IF(ISBLANK(Fillout!B28),"",Fillout!B28)</f>
        <v>LOT 321 DP233164</v>
      </c>
      <c r="F25" s="135"/>
      <c r="G25" s="135"/>
      <c r="H25" s="135"/>
      <c r="I25" s="135"/>
      <c r="J25" s="135"/>
      <c r="K25" s="129"/>
      <c r="L25" s="130"/>
      <c r="O25" s="51"/>
      <c r="P25" s="45"/>
      <c r="Q25" s="56" t="s">
        <v>623</v>
      </c>
      <c r="R25" s="200" t="s">
        <v>661</v>
      </c>
      <c r="S25" s="200"/>
      <c r="T25" s="200"/>
      <c r="U25" s="200"/>
      <c r="V25" s="200"/>
      <c r="W25" s="200"/>
      <c r="X25" s="200"/>
      <c r="Y25" s="200"/>
      <c r="Z25" s="51"/>
      <c r="AA25" s="45"/>
      <c r="AB25" s="147"/>
      <c r="AC25" s="147"/>
      <c r="AD25" s="147"/>
      <c r="AE25" s="147"/>
      <c r="AF25" s="147"/>
      <c r="AG25" s="147"/>
      <c r="AH25" s="147"/>
      <c r="AI25" s="147"/>
      <c r="AJ25" s="147"/>
      <c r="AK25" s="147"/>
      <c r="AL25" s="147"/>
      <c r="AO25" s="44"/>
      <c r="AQ25" s="56"/>
      <c r="AR25" s="60"/>
      <c r="AS25" s="60"/>
      <c r="AT25" s="60"/>
      <c r="AU25" s="60"/>
      <c r="AV25" s="60"/>
      <c r="AW25" s="60"/>
      <c r="AX25" s="60"/>
      <c r="AY25" s="60"/>
      <c r="BC25" s="63"/>
      <c r="BD25" s="114" t="str">
        <f ca="1">IF(Data!FW20="",Data!FX20,_xlfn.CONCAT(Data!FW20," | ",Data!FX20))</f>
        <v/>
      </c>
      <c r="BE25" s="189" t="str">
        <f ca="1">Data!FY20</f>
        <v/>
      </c>
      <c r="BF25" s="189"/>
      <c r="BG25" s="189"/>
      <c r="BH25" s="189"/>
      <c r="BI25" s="189"/>
      <c r="BJ25" s="189"/>
      <c r="BK25" s="189"/>
      <c r="BL25" s="189"/>
      <c r="BO25" s="55" t="s">
        <v>624</v>
      </c>
      <c r="CQ25" s="73"/>
      <c r="CR25" s="74"/>
      <c r="CS25" s="74"/>
      <c r="CT25" s="75" t="s">
        <v>662</v>
      </c>
      <c r="CU25" s="74"/>
      <c r="CV25" s="74"/>
      <c r="CW25" s="74"/>
      <c r="DB25" s="191"/>
      <c r="DC25" s="191"/>
      <c r="DD25" s="191"/>
      <c r="DE25" s="191"/>
      <c r="DF25" s="191"/>
      <c r="DG25" s="191"/>
      <c r="DH25" s="191"/>
      <c r="DI25" s="191"/>
      <c r="DJ25" s="191"/>
      <c r="DK25" s="191"/>
      <c r="DL25" s="191"/>
    </row>
    <row r="26" spans="2:116" ht="21.75" customHeight="1">
      <c r="B26" s="51"/>
      <c r="D26" s="46" t="s">
        <v>625</v>
      </c>
      <c r="E26" s="91" t="s">
        <v>626</v>
      </c>
      <c r="F26" s="54"/>
      <c r="G26" s="54"/>
      <c r="H26" s="54"/>
      <c r="I26" s="54"/>
      <c r="J26" s="54"/>
      <c r="K26" s="54"/>
      <c r="L26" s="54"/>
      <c r="Q26" s="56"/>
      <c r="R26" s="200"/>
      <c r="S26" s="200"/>
      <c r="T26" s="200"/>
      <c r="U26" s="200"/>
      <c r="V26" s="200"/>
      <c r="W26" s="200"/>
      <c r="X26" s="200"/>
      <c r="Y26" s="200"/>
      <c r="AH26"/>
      <c r="AQ26" s="71" t="s">
        <v>187</v>
      </c>
      <c r="AR26" s="195" t="str">
        <f>Fillout!B66</f>
        <v>Freestanding single storey house dwelling</v>
      </c>
      <c r="AS26" s="195"/>
      <c r="AT26" s="195"/>
      <c r="AU26" s="195"/>
      <c r="AV26" s="195"/>
      <c r="AW26" s="195"/>
      <c r="AX26" s="195"/>
      <c r="AY26" s="195"/>
      <c r="BC26" s="63"/>
      <c r="BD26" s="114" t="str">
        <f ca="1">IF(Data!FW21="",Data!FX21,_xlfn.CONCAT(Data!FW21," | ",Data!FX21))</f>
        <v/>
      </c>
      <c r="BE26" s="189" t="str">
        <f ca="1">Data!FY21</f>
        <v/>
      </c>
      <c r="BF26" s="189"/>
      <c r="BG26" s="189"/>
      <c r="BH26" s="189"/>
      <c r="BI26" s="189"/>
      <c r="BJ26" s="189"/>
      <c r="BK26" s="189"/>
      <c r="BL26" s="189"/>
      <c r="BO26" s="190" t="str">
        <f ca="1">Fillout!B143 &amp; "
" &amp;Fillout!B144</f>
        <v>Cartwright in NSW belongs to the LGA of the City of Liverpool. The past 12-months growth for median house prices is -2.7%. The current median house price is sitting at $825,000. Property median time on the market 50 days and 16 sold in the past 12 months. The average weekly rental is $560 based on the current median house price, with a gross rental yield of 3.4%.
The property consists of 3 bedrooms, 1 bathroom, single garage, with kitchen, dining, lounge and laundry. The subject property has a land area of 562 sqm and an internal area of 110 sqm approximately. The property features items such as hot water system. The building condition and the location are both good if holding onto the property over the long term. This has been considered in the assessment of market value of the subject property.</v>
      </c>
      <c r="BP26" s="190"/>
      <c r="BQ26" s="190"/>
      <c r="BR26" s="190"/>
      <c r="BS26" s="190"/>
      <c r="BT26" s="190"/>
      <c r="BU26" s="190"/>
      <c r="BV26" s="190"/>
      <c r="BW26" s="190"/>
      <c r="BX26" s="190"/>
      <c r="BY26" s="190"/>
      <c r="CO26" s="136"/>
      <c r="CP26" s="136"/>
      <c r="CQ26" s="136"/>
      <c r="CR26" s="136"/>
      <c r="CS26" s="136"/>
      <c r="CT26" s="136"/>
      <c r="CU26" s="136"/>
      <c r="CV26" s="136"/>
      <c r="CW26" s="136"/>
      <c r="CX26" s="136"/>
      <c r="CY26" s="136"/>
      <c r="DB26" s="191"/>
      <c r="DC26" s="191"/>
      <c r="DD26" s="191"/>
      <c r="DE26" s="191"/>
      <c r="DF26" s="191"/>
      <c r="DG26" s="191"/>
      <c r="DH26" s="191"/>
      <c r="DI26" s="191"/>
      <c r="DJ26" s="191"/>
      <c r="DK26" s="191"/>
      <c r="DL26" s="191"/>
    </row>
    <row r="27" spans="2:116" ht="21.75" customHeight="1">
      <c r="D27" s="46" t="s">
        <v>627</v>
      </c>
      <c r="E27" s="91" t="s">
        <v>628</v>
      </c>
      <c r="F27" s="53"/>
      <c r="G27" s="53"/>
      <c r="H27" s="53"/>
      <c r="I27" s="53"/>
      <c r="J27" s="53"/>
      <c r="K27" s="53"/>
      <c r="L27" s="53"/>
      <c r="Q27" s="56"/>
      <c r="R27" s="200"/>
      <c r="S27" s="200"/>
      <c r="T27" s="200"/>
      <c r="U27" s="200"/>
      <c r="V27" s="200"/>
      <c r="W27" s="200"/>
      <c r="X27" s="200"/>
      <c r="Y27" s="200"/>
      <c r="AD27" s="71" t="s">
        <v>629</v>
      </c>
      <c r="AE27" s="92" t="str">
        <f>IF(Fillout!B29&lt;&gt;"",Fillout!B29,"")</f>
        <v>City of Liverpool</v>
      </c>
      <c r="AQ27" s="71" t="s">
        <v>630</v>
      </c>
      <c r="AR27" s="83">
        <f>IF(ISBLANK(Fillout!B27),"",Fillout!B27)</f>
        <v>1960</v>
      </c>
      <c r="AS27" s="82"/>
      <c r="AT27" s="82"/>
      <c r="AU27" s="82"/>
      <c r="AV27" s="82"/>
      <c r="AW27" s="82"/>
      <c r="AX27" s="82"/>
      <c r="AY27" s="82"/>
      <c r="BC27" s="63"/>
      <c r="BD27" s="114" t="str">
        <f ca="1">IF(Data!FW22="",Data!FX22,_xlfn.CONCAT(Data!FW22," | ",Data!FX22))</f>
        <v/>
      </c>
      <c r="BE27" s="189" t="str">
        <f ca="1">Data!FY22</f>
        <v/>
      </c>
      <c r="BF27" s="189"/>
      <c r="BG27" s="189"/>
      <c r="BH27" s="189"/>
      <c r="BI27" s="189"/>
      <c r="BJ27" s="189"/>
      <c r="BK27" s="189"/>
      <c r="BL27" s="189"/>
      <c r="BO27" s="190"/>
      <c r="BP27" s="190"/>
      <c r="BQ27" s="190"/>
      <c r="BR27" s="190"/>
      <c r="BS27" s="190"/>
      <c r="BT27" s="190"/>
      <c r="BU27" s="190"/>
      <c r="BV27" s="190"/>
      <c r="BW27" s="190"/>
      <c r="BX27" s="190"/>
      <c r="BY27" s="190"/>
      <c r="CO27" s="77" t="str">
        <f>IF(Data!C5=FALSE,"We certify the following subject property: ",_xlfn.CONCAT("We certify that the following property has been done by myself on the ",TEXT(Fillout!B22,"dd mmmm yyyy"),":"))</f>
        <v xml:space="preserve">We certify the following subject property: </v>
      </c>
      <c r="CQ27" s="60"/>
      <c r="CR27" s="60"/>
      <c r="CS27" s="60"/>
      <c r="CT27" s="60"/>
      <c r="CU27" s="60"/>
      <c r="CV27" s="60"/>
      <c r="CW27" s="60"/>
      <c r="CX27" s="136"/>
      <c r="CY27" s="136"/>
      <c r="DB27" s="191"/>
      <c r="DC27" s="191"/>
      <c r="DD27" s="191"/>
      <c r="DE27" s="191"/>
      <c r="DF27" s="191"/>
      <c r="DG27" s="191"/>
      <c r="DH27" s="191"/>
      <c r="DI27" s="191"/>
      <c r="DJ27" s="191"/>
      <c r="DK27" s="191"/>
      <c r="DL27" s="191"/>
    </row>
    <row r="28" spans="2:116" ht="21.75" customHeight="1">
      <c r="D28" s="46" t="s">
        <v>631</v>
      </c>
      <c r="E28" s="91" t="s">
        <v>632</v>
      </c>
      <c r="F28" s="55"/>
      <c r="G28" s="55"/>
      <c r="H28" s="55"/>
      <c r="I28" s="55"/>
      <c r="J28" s="55"/>
      <c r="K28" s="55"/>
      <c r="L28" s="55"/>
      <c r="Q28" s="56"/>
      <c r="R28" s="200"/>
      <c r="S28" s="200"/>
      <c r="T28" s="200"/>
      <c r="U28" s="200"/>
      <c r="V28" s="200"/>
      <c r="W28" s="200"/>
      <c r="X28" s="200"/>
      <c r="Y28" s="200"/>
      <c r="AD28" s="71" t="s">
        <v>156</v>
      </c>
      <c r="AE28" s="92" t="str">
        <f>IF(Fillout!B31&lt;&gt;"",Fillout!B31,"")</f>
        <v>R3: Medium Density Residential</v>
      </c>
      <c r="AF28" s="69"/>
      <c r="AG28" s="69"/>
      <c r="AH28" s="82"/>
      <c r="AI28" s="82"/>
      <c r="AJ28" s="82"/>
      <c r="AK28" s="82"/>
      <c r="AL28" s="82"/>
      <c r="AQ28" s="71" t="s">
        <v>633</v>
      </c>
      <c r="AR28" s="83" t="str">
        <f>IF(ISBLANK(Fillout!B67),"",Fillout!B67)</f>
        <v>Vinyl Cladding</v>
      </c>
      <c r="AS28" s="82"/>
      <c r="AT28" s="82"/>
      <c r="AU28" s="82"/>
      <c r="AV28" s="82"/>
      <c r="AW28" s="82"/>
      <c r="AX28" s="82"/>
      <c r="AY28" s="82"/>
      <c r="BC28" s="63"/>
      <c r="BD28" s="114" t="str">
        <f ca="1">IF(Data!FW23="",Data!FX23,_xlfn.CONCAT(Data!FW23," | ",Data!FX23))</f>
        <v/>
      </c>
      <c r="BE28" s="189" t="str">
        <f ca="1">Data!FY23</f>
        <v/>
      </c>
      <c r="BF28" s="189"/>
      <c r="BG28" s="189"/>
      <c r="BH28" s="189"/>
      <c r="BI28" s="189"/>
      <c r="BJ28" s="189"/>
      <c r="BK28" s="189"/>
      <c r="BL28" s="189"/>
      <c r="BO28" s="190"/>
      <c r="BP28" s="190"/>
      <c r="BQ28" s="190"/>
      <c r="BR28" s="190"/>
      <c r="BS28" s="190"/>
      <c r="BT28" s="190"/>
      <c r="BU28" s="190"/>
      <c r="BV28" s="190"/>
      <c r="BW28" s="190"/>
      <c r="BX28" s="190"/>
      <c r="BY28" s="190"/>
      <c r="CO28" s="76" t="str">
        <f>Fillout!B6</f>
        <v>29 Willan Drive Cartwright NSW 2168</v>
      </c>
      <c r="CX28" s="136"/>
      <c r="CY28" s="136"/>
      <c r="DB28" s="191"/>
      <c r="DC28" s="191"/>
      <c r="DD28" s="191"/>
      <c r="DE28" s="191"/>
      <c r="DF28" s="191"/>
      <c r="DG28" s="191"/>
      <c r="DH28" s="191"/>
      <c r="DI28" s="191"/>
      <c r="DJ28" s="191"/>
      <c r="DK28" s="191"/>
      <c r="DL28" s="191"/>
    </row>
    <row r="29" spans="2:116" ht="21.75" customHeight="1">
      <c r="D29" s="46" t="s">
        <v>156</v>
      </c>
      <c r="E29" s="91" t="str">
        <f>IF(ISBLANK(Fillout!B31),"",Fillout!B31)</f>
        <v>R3: Medium Density Residential</v>
      </c>
      <c r="F29" s="55"/>
      <c r="G29" s="55"/>
      <c r="H29" s="55"/>
      <c r="I29" s="55"/>
      <c r="J29" s="55"/>
      <c r="K29" s="55"/>
      <c r="L29" s="55"/>
      <c r="Q29" s="56" t="s">
        <v>634</v>
      </c>
      <c r="R29" s="200" t="s">
        <v>635</v>
      </c>
      <c r="S29" s="200"/>
      <c r="T29" s="200"/>
      <c r="U29" s="200"/>
      <c r="V29" s="200"/>
      <c r="W29" s="200"/>
      <c r="X29" s="200"/>
      <c r="Y29" s="200"/>
      <c r="AD29" s="71" t="s">
        <v>157</v>
      </c>
      <c r="AE29" s="194" t="str">
        <f>IF(Fillout!B32&lt;&gt;"",Fillout!B32,"")</f>
        <v>Permissible uses with development consent include Bed and breakfast, Community care accommodation, Tourist accommodation, Home based business, Informal outdoor recreation, Medical centre, Place of worship, Seniors housing, Railway, Residential aged care facility, Rooming house, Tramway, Roads etc.</v>
      </c>
      <c r="AF29" s="194"/>
      <c r="AG29" s="194"/>
      <c r="AH29" s="194"/>
      <c r="AI29" s="194"/>
      <c r="AJ29" s="194"/>
      <c r="AK29" s="194"/>
      <c r="AL29" s="194"/>
      <c r="AO29" s="44"/>
      <c r="AQ29" s="71" t="s">
        <v>636</v>
      </c>
      <c r="AR29" s="83" t="str">
        <f>IF(ISBLANK(Fillout!B68),"",Fillout!B68)</f>
        <v>Fibro</v>
      </c>
      <c r="AS29" s="82"/>
      <c r="AT29" s="82"/>
      <c r="AU29" s="82"/>
      <c r="AV29" s="82"/>
      <c r="AW29" s="82"/>
      <c r="AX29" s="82"/>
      <c r="AY29" s="82"/>
      <c r="BC29" s="63"/>
      <c r="BD29" s="114" t="str">
        <f ca="1">IF(Data!FW24="",Data!FX24,_xlfn.CONCAT(Data!FW24," | ",Data!FX24))</f>
        <v/>
      </c>
      <c r="BE29" s="189" t="str">
        <f ca="1">Data!FY24</f>
        <v/>
      </c>
      <c r="BF29" s="189"/>
      <c r="BG29" s="189"/>
      <c r="BH29" s="189"/>
      <c r="BI29" s="189"/>
      <c r="BJ29" s="189"/>
      <c r="BK29" s="189"/>
      <c r="BL29" s="189"/>
      <c r="BO29" s="190"/>
      <c r="BP29" s="190"/>
      <c r="BQ29" s="190"/>
      <c r="BR29" s="190"/>
      <c r="BS29" s="190"/>
      <c r="BT29" s="190"/>
      <c r="BU29" s="190"/>
      <c r="BV29" s="190"/>
      <c r="BW29" s="190"/>
      <c r="BX29" s="190"/>
      <c r="BY29" s="190"/>
      <c r="CO29" s="77" t="s">
        <v>640</v>
      </c>
      <c r="CX29" s="136"/>
      <c r="CY29" s="136"/>
      <c r="DB29" s="191"/>
      <c r="DC29" s="191"/>
      <c r="DD29" s="191"/>
      <c r="DE29" s="191"/>
      <c r="DF29" s="191"/>
      <c r="DG29" s="191"/>
      <c r="DH29" s="191"/>
      <c r="DI29" s="191"/>
      <c r="DJ29" s="191"/>
      <c r="DK29" s="191"/>
      <c r="DL29" s="191"/>
    </row>
    <row r="30" spans="2:116" ht="21.75" customHeight="1">
      <c r="F30" s="55"/>
      <c r="G30" s="55"/>
      <c r="H30" s="55"/>
      <c r="I30" s="55"/>
      <c r="J30" s="55"/>
      <c r="K30" s="55"/>
      <c r="L30" s="55"/>
      <c r="Q30" s="56"/>
      <c r="R30" s="200"/>
      <c r="S30" s="200"/>
      <c r="T30" s="200"/>
      <c r="U30" s="200"/>
      <c r="V30" s="200"/>
      <c r="W30" s="200"/>
      <c r="X30" s="200"/>
      <c r="Y30" s="200"/>
      <c r="AE30" s="194"/>
      <c r="AF30" s="194"/>
      <c r="AG30" s="194"/>
      <c r="AH30" s="194"/>
      <c r="AI30" s="194"/>
      <c r="AJ30" s="194"/>
      <c r="AK30" s="194"/>
      <c r="AL30" s="194"/>
      <c r="AQ30" s="71" t="s">
        <v>637</v>
      </c>
      <c r="AR30" s="83" t="str">
        <f>IF(ISBLANK(Fillout!B69),"",Fillout!B69)</f>
        <v>Concrete tile</v>
      </c>
      <c r="AS30" s="82"/>
      <c r="AT30" s="82"/>
      <c r="AU30" s="82"/>
      <c r="AV30" s="82"/>
      <c r="AW30" s="82"/>
      <c r="AX30" s="82"/>
      <c r="AY30" s="82"/>
      <c r="BC30" s="63"/>
      <c r="BD30" s="114" t="str">
        <f ca="1">IF(Data!FW25="",Data!FX25,_xlfn.CONCAT(Data!FW25," | ",Data!FX25))</f>
        <v/>
      </c>
      <c r="BE30" s="189" t="str">
        <f ca="1">Data!FY25</f>
        <v/>
      </c>
      <c r="BF30" s="189"/>
      <c r="BG30" s="189"/>
      <c r="BH30" s="189"/>
      <c r="BI30" s="189"/>
      <c r="BJ30" s="189"/>
      <c r="BK30" s="189"/>
      <c r="BL30" s="189"/>
      <c r="BO30" s="190"/>
      <c r="BP30" s="190"/>
      <c r="BQ30" s="190"/>
      <c r="BR30" s="190"/>
      <c r="BS30" s="190"/>
      <c r="BT30" s="190"/>
      <c r="BU30" s="190"/>
      <c r="BV30" s="190"/>
      <c r="BW30" s="190"/>
      <c r="BX30" s="190"/>
      <c r="BY30" s="190"/>
      <c r="CO30" s="76" t="str">
        <f>_xlfn.CONCAT("As at ",TEXT(Fillout!B24,"dd mmmm yyyy")," (Date of Valuation)")</f>
        <v>As at 27 June 2025 (Date of Valuation)</v>
      </c>
      <c r="CX30" s="136"/>
      <c r="CY30" s="60"/>
      <c r="DB30" s="191"/>
      <c r="DC30" s="191"/>
      <c r="DD30" s="191"/>
      <c r="DE30" s="191"/>
      <c r="DF30" s="191"/>
      <c r="DG30" s="191"/>
      <c r="DH30" s="191"/>
      <c r="DI30" s="191"/>
      <c r="DJ30" s="191"/>
      <c r="DK30" s="191"/>
      <c r="DL30" s="191"/>
    </row>
    <row r="31" spans="2:116" ht="21.75" customHeight="1">
      <c r="B31" s="44" t="s">
        <v>638</v>
      </c>
      <c r="F31" s="55"/>
      <c r="G31" s="55"/>
      <c r="H31" s="55"/>
      <c r="I31" s="55"/>
      <c r="J31" s="55"/>
      <c r="K31" s="55"/>
      <c r="L31" s="55"/>
      <c r="Q31" s="42"/>
      <c r="R31" s="200"/>
      <c r="S31" s="200"/>
      <c r="T31" s="200"/>
      <c r="U31" s="200"/>
      <c r="V31" s="200"/>
      <c r="W31" s="200"/>
      <c r="X31" s="200"/>
      <c r="Y31" s="200"/>
      <c r="AD31" s="71"/>
      <c r="AE31" s="194"/>
      <c r="AF31" s="194"/>
      <c r="AG31" s="194"/>
      <c r="AH31" s="194"/>
      <c r="AI31" s="194"/>
      <c r="AJ31" s="194"/>
      <c r="AK31" s="194"/>
      <c r="AL31" s="194"/>
      <c r="AQ31" s="71" t="s">
        <v>639</v>
      </c>
      <c r="AR31" s="83" t="str">
        <f>LEFT(IF(ISBLANK(Fillout!B72),"",Fillout!B72),LEN(Fillout!B72) - 1)</f>
        <v>Single garage</v>
      </c>
      <c r="AS31" s="82"/>
      <c r="AT31" s="82"/>
      <c r="AU31" s="82"/>
      <c r="AV31" s="82"/>
      <c r="AW31" s="82"/>
      <c r="AX31" s="82"/>
      <c r="AY31" s="82"/>
      <c r="BC31" s="63"/>
      <c r="BD31" s="114" t="str">
        <f ca="1">IF(Data!FW26="",Data!FX26,_xlfn.CONCAT(Data!FW26," | ",Data!FX26))</f>
        <v/>
      </c>
      <c r="BE31" s="189" t="str">
        <f ca="1">Data!FY26</f>
        <v/>
      </c>
      <c r="BF31" s="189"/>
      <c r="BG31" s="189"/>
      <c r="BH31" s="189"/>
      <c r="BI31" s="189"/>
      <c r="BJ31" s="189"/>
      <c r="BK31" s="189"/>
      <c r="BL31" s="189"/>
      <c r="BO31" s="190"/>
      <c r="BP31" s="190"/>
      <c r="BQ31" s="190"/>
      <c r="BR31" s="190"/>
      <c r="BS31" s="190"/>
      <c r="BT31" s="190"/>
      <c r="BU31" s="190"/>
      <c r="BV31" s="190"/>
      <c r="BW31" s="190"/>
      <c r="BX31" s="190"/>
      <c r="BY31" s="190"/>
      <c r="CO31" s="76" t="s">
        <v>645</v>
      </c>
      <c r="CX31" s="136"/>
      <c r="DB31" s="191"/>
      <c r="DC31" s="191"/>
      <c r="DD31" s="191"/>
      <c r="DE31" s="191"/>
      <c r="DF31" s="191"/>
      <c r="DG31" s="191"/>
      <c r="DH31" s="191"/>
      <c r="DI31" s="191"/>
      <c r="DJ31" s="191"/>
      <c r="DK31" s="191"/>
      <c r="DL31" s="191"/>
    </row>
    <row r="32" spans="2:116" ht="21.75" customHeight="1">
      <c r="D32" s="46"/>
      <c r="E32" s="47"/>
      <c r="F32" s="55"/>
      <c r="G32" s="55"/>
      <c r="H32" s="55"/>
      <c r="I32" s="55"/>
      <c r="J32" s="55"/>
      <c r="K32" s="55"/>
      <c r="L32" s="55"/>
      <c r="O32" s="44"/>
      <c r="Q32" s="56" t="s">
        <v>641</v>
      </c>
      <c r="R32" s="200" t="s">
        <v>642</v>
      </c>
      <c r="S32" s="200"/>
      <c r="T32" s="200"/>
      <c r="U32" s="200"/>
      <c r="V32" s="200"/>
      <c r="W32" s="200"/>
      <c r="X32" s="200"/>
      <c r="Y32" s="200"/>
      <c r="AD32" s="71" t="s">
        <v>647</v>
      </c>
      <c r="AE32" s="92" t="s">
        <v>648</v>
      </c>
      <c r="AF32" s="84"/>
      <c r="AG32" s="129"/>
      <c r="AH32" s="129"/>
      <c r="AI32" s="129"/>
      <c r="AJ32" s="129"/>
      <c r="AK32" s="129"/>
      <c r="AL32" s="129"/>
      <c r="AQ32" s="71" t="s">
        <v>211</v>
      </c>
      <c r="AR32" s="83" t="str">
        <f>Fillout!B139</f>
        <v>Tile flooring</v>
      </c>
      <c r="AS32" s="83"/>
      <c r="AT32" s="83"/>
      <c r="AU32" s="83"/>
      <c r="AV32" s="83"/>
      <c r="AW32" s="83"/>
      <c r="AX32" s="83"/>
      <c r="AY32" s="83"/>
      <c r="BC32" s="63"/>
      <c r="BD32" s="114" t="str">
        <f ca="1">IF(Data!FW27="",Data!FX27,_xlfn.CONCAT(Data!FW27," | ",Data!FX27))</f>
        <v/>
      </c>
      <c r="BE32" s="189" t="str">
        <f ca="1">Data!FY27</f>
        <v/>
      </c>
      <c r="BF32" s="189"/>
      <c r="BG32" s="189"/>
      <c r="BH32" s="189"/>
      <c r="BI32" s="189"/>
      <c r="BJ32" s="189"/>
      <c r="BK32" s="189"/>
      <c r="BL32" s="189"/>
      <c r="BO32" s="190"/>
      <c r="BP32" s="190"/>
      <c r="BQ32" s="190"/>
      <c r="BR32" s="190"/>
      <c r="BS32" s="190"/>
      <c r="BT32" s="190"/>
      <c r="BU32" s="190"/>
      <c r="BV32" s="190"/>
      <c r="BW32" s="190"/>
      <c r="BX32" s="190"/>
      <c r="BY32" s="190"/>
      <c r="CO32" s="76" t="str">
        <f>Fillout!E184</f>
        <v>$800,000.00 (Eight Hundred Thousand Dollars)</v>
      </c>
      <c r="CX32" s="136"/>
      <c r="DB32" s="191"/>
      <c r="DC32" s="191"/>
      <c r="DD32" s="191"/>
      <c r="DE32" s="191"/>
      <c r="DF32" s="191"/>
      <c r="DG32" s="191"/>
      <c r="DH32" s="191"/>
      <c r="DI32" s="191"/>
      <c r="DJ32" s="191"/>
      <c r="DK32" s="191"/>
      <c r="DL32" s="191"/>
    </row>
    <row r="33" spans="2:119" ht="21.75" customHeight="1">
      <c r="D33" s="46" t="s">
        <v>643</v>
      </c>
      <c r="E33" s="196" t="s">
        <v>644</v>
      </c>
      <c r="F33" s="196"/>
      <c r="G33" s="196"/>
      <c r="H33" s="196"/>
      <c r="I33" s="196"/>
      <c r="J33" s="196"/>
      <c r="K33" s="196"/>
      <c r="L33" s="196"/>
      <c r="Q33" s="56"/>
      <c r="R33" s="200"/>
      <c r="S33" s="200"/>
      <c r="T33" s="200"/>
      <c r="U33" s="200"/>
      <c r="V33" s="200"/>
      <c r="W33" s="200"/>
      <c r="X33" s="200"/>
      <c r="Y33" s="200"/>
      <c r="AD33" s="71" t="s">
        <v>155</v>
      </c>
      <c r="AE33" s="92" t="str">
        <f>IF(Fillout!B30&lt;&gt;"",Fillout!B30,"")</f>
        <v>City of Liverpool Local Environment Plan (LEP)</v>
      </c>
      <c r="AF33" s="84"/>
      <c r="AG33" s="129"/>
      <c r="AH33" s="129"/>
      <c r="AI33" s="129"/>
      <c r="AJ33" s="129"/>
      <c r="AK33" s="129"/>
      <c r="AL33" s="129"/>
      <c r="AQ33" s="71" t="s">
        <v>214</v>
      </c>
      <c r="AR33" s="193" t="str">
        <f ca="1">Fillout!B140</f>
        <v>3 Bedrooms, 1 Bathroom, Single garage, with Kitchen, Dining, Lounge and Laundry</v>
      </c>
      <c r="AS33" s="193"/>
      <c r="AT33" s="193"/>
      <c r="AU33" s="193"/>
      <c r="AV33" s="193"/>
      <c r="AW33" s="193"/>
      <c r="AX33" s="193"/>
      <c r="AY33" s="193"/>
      <c r="BC33" s="63"/>
      <c r="BD33" s="64" t="str">
        <f ca="1">IF(Data!FW28="",Data!FX28,_xlfn.CONCAT(Data!FW28," | ",Data!FX28))</f>
        <v/>
      </c>
      <c r="BE33" s="192" t="str">
        <f ca="1">Data!FY28</f>
        <v/>
      </c>
      <c r="BF33" s="192"/>
      <c r="BG33" s="192"/>
      <c r="BH33" s="192"/>
      <c r="BI33" s="192"/>
      <c r="BJ33" s="192"/>
      <c r="BK33" s="192"/>
      <c r="BL33" s="192"/>
      <c r="BO33" s="190"/>
      <c r="BP33" s="190"/>
      <c r="BQ33" s="190"/>
      <c r="BR33" s="190"/>
      <c r="BS33" s="190"/>
      <c r="BT33" s="190"/>
      <c r="BU33" s="190"/>
      <c r="BV33" s="190"/>
      <c r="BW33" s="190"/>
      <c r="BX33" s="190"/>
      <c r="BY33" s="190"/>
      <c r="CX33" s="136"/>
      <c r="DB33" s="191"/>
      <c r="DC33" s="191"/>
      <c r="DD33" s="191"/>
      <c r="DE33" s="191"/>
      <c r="DF33" s="191"/>
      <c r="DG33" s="191"/>
      <c r="DH33" s="191"/>
      <c r="DI33" s="191"/>
      <c r="DJ33" s="191"/>
      <c r="DK33" s="191"/>
      <c r="DL33" s="191"/>
    </row>
    <row r="34" spans="2:119" ht="21.75" customHeight="1">
      <c r="D34" s="15" t="s">
        <v>646</v>
      </c>
      <c r="E34" s="196"/>
      <c r="F34" s="196"/>
      <c r="G34" s="196"/>
      <c r="H34" s="196"/>
      <c r="I34" s="196"/>
      <c r="J34" s="196"/>
      <c r="K34" s="196"/>
      <c r="L34" s="196"/>
      <c r="AD34" s="71" t="s">
        <v>651</v>
      </c>
      <c r="AE34" s="92" t="s">
        <v>652</v>
      </c>
      <c r="AF34" s="126"/>
      <c r="AG34" s="84"/>
      <c r="AH34" s="84"/>
      <c r="AI34" s="84"/>
      <c r="AJ34" s="84"/>
      <c r="AK34" s="84"/>
      <c r="AL34" s="84"/>
      <c r="AR34" s="193"/>
      <c r="AS34" s="193"/>
      <c r="AT34" s="193"/>
      <c r="AU34" s="193"/>
      <c r="AV34" s="193"/>
      <c r="AW34" s="193"/>
      <c r="AX34" s="193"/>
      <c r="AY34" s="193"/>
      <c r="BC34" s="63"/>
      <c r="BD34" s="64" t="str">
        <f ca="1">IF(Data!FW29="",Data!FX29,_xlfn.CONCAT(Data!FW29," | ",Data!FX29))</f>
        <v/>
      </c>
      <c r="BE34" s="192" t="str">
        <f ca="1">Data!FY29</f>
        <v/>
      </c>
      <c r="BF34" s="192"/>
      <c r="BG34" s="192"/>
      <c r="BH34" s="192"/>
      <c r="BI34" s="192"/>
      <c r="BJ34" s="192"/>
      <c r="BK34" s="192"/>
      <c r="BL34" s="192"/>
      <c r="BO34" s="190"/>
      <c r="BP34" s="190"/>
      <c r="BQ34" s="190"/>
      <c r="BR34" s="190"/>
      <c r="BS34" s="190"/>
      <c r="BT34" s="190"/>
      <c r="BU34" s="190"/>
      <c r="BV34" s="190"/>
      <c r="BW34" s="190"/>
      <c r="BX34" s="190"/>
      <c r="BY34" s="190"/>
      <c r="CX34" s="60"/>
      <c r="DB34" s="191"/>
      <c r="DC34" s="191"/>
      <c r="DD34" s="191"/>
      <c r="DE34" s="191"/>
      <c r="DF34" s="191"/>
      <c r="DG34" s="191"/>
      <c r="DH34" s="191"/>
      <c r="DI34" s="191"/>
      <c r="DJ34" s="191"/>
      <c r="DK34" s="191"/>
      <c r="DL34" s="191"/>
    </row>
    <row r="35" spans="2:119" ht="21.75" customHeight="1">
      <c r="D35" s="46" t="s">
        <v>649</v>
      </c>
      <c r="E35" s="91" t="s">
        <v>650</v>
      </c>
      <c r="F35" s="55"/>
      <c r="G35" s="55"/>
      <c r="H35" s="55"/>
      <c r="I35" s="55"/>
      <c r="J35" s="55"/>
      <c r="K35" s="55"/>
      <c r="L35" s="55"/>
      <c r="AD35" s="46"/>
      <c r="AE35" s="53"/>
      <c r="AG35" s="84"/>
      <c r="AH35" s="84"/>
      <c r="AI35" s="84"/>
      <c r="AJ35" s="84"/>
      <c r="AK35" s="84"/>
      <c r="AL35" s="84"/>
      <c r="AQ35" s="71" t="str" cm="1">
        <f t="array" ref="AQ35">IF(AND(ISBLANK(Fillout!B83:B85)),"","Ancillaries")</f>
        <v>Ancillaries</v>
      </c>
      <c r="AR35" s="193" t="str">
        <f>Data!GC6</f>
        <v>Driveway - Concrete and Paths</v>
      </c>
      <c r="AS35" s="193"/>
      <c r="AT35" s="193"/>
      <c r="AU35" s="193"/>
      <c r="AV35" s="193"/>
      <c r="AW35" s="193"/>
      <c r="AX35" s="193"/>
      <c r="AY35" s="128"/>
      <c r="BC35" s="63"/>
      <c r="BD35" s="64"/>
      <c r="BE35" s="192" t="str">
        <f ca="1">Data!FY30</f>
        <v/>
      </c>
      <c r="BF35" s="192"/>
      <c r="BG35" s="192"/>
      <c r="BH35" s="192"/>
      <c r="BI35" s="192"/>
      <c r="BJ35" s="192"/>
      <c r="BK35" s="192"/>
      <c r="BL35" s="192"/>
      <c r="CO35" s="78" t="s">
        <v>654</v>
      </c>
      <c r="DB35" s="191"/>
      <c r="DC35" s="191"/>
      <c r="DD35" s="191"/>
      <c r="DE35" s="191"/>
      <c r="DF35" s="191"/>
      <c r="DG35" s="191"/>
      <c r="DH35" s="191"/>
      <c r="DI35" s="191"/>
      <c r="DJ35" s="191"/>
      <c r="DK35" s="191"/>
      <c r="DL35" s="191"/>
    </row>
    <row r="36" spans="2:119" ht="21.75" customHeight="1">
      <c r="AG36" s="126"/>
      <c r="AH36" s="126"/>
      <c r="AI36" s="126"/>
      <c r="AJ36" s="85"/>
      <c r="AK36" s="85"/>
      <c r="AL36" s="85"/>
      <c r="BC36" s="63"/>
      <c r="BD36" s="64"/>
      <c r="BE36" s="192" t="str">
        <f ca="1">Data!FY31</f>
        <v/>
      </c>
      <c r="BF36" s="192"/>
      <c r="BG36" s="192"/>
      <c r="BH36" s="192"/>
      <c r="BI36" s="192"/>
      <c r="BJ36" s="192"/>
      <c r="BK36" s="192"/>
      <c r="BL36" s="192"/>
      <c r="CB36" s="58" t="s">
        <v>653</v>
      </c>
      <c r="DB36" s="191"/>
      <c r="DC36" s="191"/>
      <c r="DD36" s="191"/>
      <c r="DE36" s="191"/>
      <c r="DF36" s="191"/>
      <c r="DG36" s="191"/>
      <c r="DH36" s="191"/>
      <c r="DI36" s="191"/>
      <c r="DJ36" s="191"/>
      <c r="DK36" s="191"/>
      <c r="DL36" s="191"/>
    </row>
    <row r="37" spans="2:119" ht="21.75" customHeight="1">
      <c r="D37" s="46"/>
      <c r="E37" s="47"/>
      <c r="F37" s="55"/>
      <c r="G37" s="55"/>
      <c r="H37" s="55"/>
      <c r="I37" s="55"/>
      <c r="J37" s="55"/>
      <c r="K37" s="55"/>
      <c r="L37" s="55"/>
      <c r="BD37" s="64"/>
      <c r="BE37" s="192" t="str">
        <f ca="1">Data!FY32</f>
        <v/>
      </c>
      <c r="BF37" s="192"/>
      <c r="BG37" s="192"/>
      <c r="BH37" s="192"/>
      <c r="BI37" s="192"/>
      <c r="BJ37" s="192"/>
      <c r="BK37" s="192"/>
      <c r="BL37" s="192"/>
      <c r="DB37" s="191"/>
      <c r="DC37" s="191"/>
      <c r="DD37" s="191"/>
      <c r="DE37" s="191"/>
      <c r="DF37" s="191"/>
      <c r="DG37" s="191"/>
      <c r="DH37" s="191"/>
      <c r="DI37" s="191"/>
      <c r="DJ37" s="191"/>
      <c r="DK37" s="191"/>
      <c r="DL37" s="191"/>
    </row>
    <row r="38" spans="2:119" ht="21.75" customHeight="1">
      <c r="DB38" s="191"/>
      <c r="DC38" s="191"/>
      <c r="DD38" s="191"/>
      <c r="DE38" s="191"/>
      <c r="DF38" s="191"/>
      <c r="DG38" s="191"/>
      <c r="DH38" s="191"/>
      <c r="DI38" s="191"/>
      <c r="DJ38" s="191"/>
      <c r="DK38" s="191"/>
      <c r="DL38" s="191"/>
    </row>
    <row r="39" spans="2:119" ht="21.75" customHeight="1">
      <c r="B39" s="41" t="str">
        <f>Fillout!$G$2</f>
        <v>29 Willan Drive</v>
      </c>
      <c r="D39" s="46"/>
      <c r="E39" s="47"/>
      <c r="F39" s="55"/>
      <c r="G39" s="55"/>
      <c r="H39" s="55"/>
      <c r="I39" s="55"/>
      <c r="J39" s="55"/>
      <c r="K39" s="55"/>
      <c r="L39" s="55"/>
      <c r="O39" s="41" t="str">
        <f>Fillout!$G$2</f>
        <v>29 Willan Drive</v>
      </c>
      <c r="AB39" s="41" t="str">
        <f>Fillout!$G$2</f>
        <v>29 Willan Drive</v>
      </c>
      <c r="AO39" s="41" t="str">
        <f>Fillout!$G$2</f>
        <v>29 Willan Drive</v>
      </c>
      <c r="BB39" s="41" t="str">
        <f>Fillout!$G$2</f>
        <v>29 Willan Drive</v>
      </c>
      <c r="BO39" s="41" t="str">
        <f>Fillout!$G$2</f>
        <v>29 Willan Drive</v>
      </c>
      <c r="CB39" s="41" t="str">
        <f>Fillout!$G$2</f>
        <v>29 Willan Drive</v>
      </c>
      <c r="CO39" s="41" t="str">
        <f>Fillout!$G$2</f>
        <v>29 Willan Drive</v>
      </c>
      <c r="DB39" s="41" t="str">
        <f>Fillout!$G$2</f>
        <v>29 Willan Drive</v>
      </c>
      <c r="DO39" s="41" t="str">
        <f>Fillout!$G$2</f>
        <v>29 Willan Drive</v>
      </c>
    </row>
    <row r="40" spans="2:119" ht="21.75" customHeight="1">
      <c r="B40" s="42" t="str">
        <f>Fillout!$B$8</f>
        <v>Cartwright NSW 2168</v>
      </c>
      <c r="O40" s="42" t="str">
        <f>Fillout!$B$8</f>
        <v>Cartwright NSW 2168</v>
      </c>
      <c r="AB40" s="42" t="str">
        <f>Fillout!$B$8</f>
        <v>Cartwright NSW 2168</v>
      </c>
      <c r="AO40" s="42" t="str">
        <f>Fillout!$B$8</f>
        <v>Cartwright NSW 2168</v>
      </c>
      <c r="BB40" s="42" t="str">
        <f>Fillout!$B$8</f>
        <v>Cartwright NSW 2168</v>
      </c>
      <c r="BO40" s="42" t="str">
        <f>Fillout!$B$8</f>
        <v>Cartwright NSW 2168</v>
      </c>
      <c r="CB40" s="42" t="str">
        <f>Fillout!$B$8</f>
        <v>Cartwright NSW 2168</v>
      </c>
      <c r="CO40" s="42" t="str">
        <f>Fillout!$B$8</f>
        <v>Cartwright NSW 2168</v>
      </c>
      <c r="DB40" s="42" t="str">
        <f>Fillout!$B$8</f>
        <v>Cartwright NSW 2168</v>
      </c>
      <c r="DO40" s="42" t="str">
        <f>Fillout!$B$8</f>
        <v>Cartwright NSW 2168</v>
      </c>
    </row>
  </sheetData>
  <mergeCells count="64">
    <mergeCell ref="BE27:BL27"/>
    <mergeCell ref="BE15:BL15"/>
    <mergeCell ref="BE17:BL17"/>
    <mergeCell ref="BE19:BM19"/>
    <mergeCell ref="B4:L5"/>
    <mergeCell ref="AB4:AL5"/>
    <mergeCell ref="E11:L13"/>
    <mergeCell ref="R10:Y10"/>
    <mergeCell ref="R6:Y6"/>
    <mergeCell ref="R9:Y9"/>
    <mergeCell ref="AB7:AL13"/>
    <mergeCell ref="AO4:AY5"/>
    <mergeCell ref="R11:Y11"/>
    <mergeCell ref="R12:Y12"/>
    <mergeCell ref="R25:Y28"/>
    <mergeCell ref="AO21:AY22"/>
    <mergeCell ref="AR8:AY9"/>
    <mergeCell ref="AR26:AY26"/>
    <mergeCell ref="E33:L34"/>
    <mergeCell ref="E17:L24"/>
    <mergeCell ref="R14:Y15"/>
    <mergeCell ref="R16:Y17"/>
    <mergeCell ref="R20:Y21"/>
    <mergeCell ref="R29:Y31"/>
    <mergeCell ref="R23:Y24"/>
    <mergeCell ref="R32:Y33"/>
    <mergeCell ref="AR35:AX35"/>
    <mergeCell ref="BE16:BL16"/>
    <mergeCell ref="AR33:AY34"/>
    <mergeCell ref="BE31:BL31"/>
    <mergeCell ref="AB24:AL25"/>
    <mergeCell ref="BE23:BL23"/>
    <mergeCell ref="BE24:BL24"/>
    <mergeCell ref="BE25:BL25"/>
    <mergeCell ref="BE32:BL32"/>
    <mergeCell ref="BE20:BL20"/>
    <mergeCell ref="BE22:BM22"/>
    <mergeCell ref="BE35:BL35"/>
    <mergeCell ref="BE18:BL18"/>
    <mergeCell ref="AE29:AL31"/>
    <mergeCell ref="BE21:BM21"/>
    <mergeCell ref="BE26:BL26"/>
    <mergeCell ref="BE36:BL36"/>
    <mergeCell ref="BE34:BL34"/>
    <mergeCell ref="BE28:BL28"/>
    <mergeCell ref="BE29:BL29"/>
    <mergeCell ref="BE30:BL30"/>
    <mergeCell ref="BE33:BL33"/>
    <mergeCell ref="DO4:DY5"/>
    <mergeCell ref="CO14:CY16"/>
    <mergeCell ref="DB4:DL5"/>
    <mergeCell ref="BE11:BL11"/>
    <mergeCell ref="CB4:CL5"/>
    <mergeCell ref="CO4:CY5"/>
    <mergeCell ref="CO9:CY10"/>
    <mergeCell ref="BE12:BL12"/>
    <mergeCell ref="BO12:BY13"/>
    <mergeCell ref="BO15:BY20"/>
    <mergeCell ref="DB7:DL38"/>
    <mergeCell ref="BO26:BY34"/>
    <mergeCell ref="BE13:BL13"/>
    <mergeCell ref="BE14:BL14"/>
    <mergeCell ref="BO22:BY23"/>
    <mergeCell ref="BE37:BL37"/>
  </mergeCells>
  <printOptions horizontalCentered="1" verticalCentered="1"/>
  <pageMargins left="0" right="0" top="0" bottom="0" header="0.39370078740157483" footer="0.59055118110236227"/>
  <pageSetup paperSize="9" scale="95" fitToWidth="0" fitToHeight="0" orientation="portrait" r:id="rId1"/>
  <headerFooter differentFirst="1">
    <oddHeader xml:space="preserve">&amp;R&amp;G‎ ‎          ‎‎        ‎    </oddHeader>
    <oddFooter xml:space="preserve">&amp;R&amp;"Avenir,Regular"&amp;8&amp;P                      </oddFooter>
  </headerFooter>
  <colBreaks count="9" manualBreakCount="9">
    <brk id="13" max="1048575" man="1"/>
    <brk id="26" max="1048575" man="1"/>
    <brk id="39" max="1048575" man="1"/>
    <brk id="52" max="1048575" man="1"/>
    <brk id="65" max="39" man="1"/>
    <brk id="78" max="1048575" man="1"/>
    <brk id="91" max="1048575" man="1"/>
    <brk id="104" max="1048575" man="1"/>
    <brk id="117" max="1048575" man="1"/>
  </colBreaks>
  <drawing r:id="rId2"/>
  <legacyDrawingHF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3732-1558-4754-831C-C7A96A9D9E6D}">
  <sheetPr>
    <tabColor rgb="FFEA6A00"/>
  </sheetPr>
  <dimension ref="B35:O36"/>
  <sheetViews>
    <sheetView view="pageLayout" zoomScale="85" zoomScaleNormal="100" zoomScalePageLayoutView="85" workbookViewId="0">
      <selection activeCell="I40" sqref="H40:I40"/>
    </sheetView>
  </sheetViews>
  <sheetFormatPr defaultColWidth="8" defaultRowHeight="21.75" customHeight="1"/>
  <cols>
    <col min="1" max="16384" width="8" style="43"/>
  </cols>
  <sheetData>
    <row r="35" spans="2:15" s="41" customFormat="1" ht="21.75" customHeight="1"/>
    <row r="36" spans="2:15" ht="21.75" customHeight="1">
      <c r="B36" s="42"/>
      <c r="O36" s="42"/>
    </row>
  </sheetData>
  <printOptions horizontalCentered="1" verticalCentered="1"/>
  <pageMargins left="0" right="0" top="0" bottom="0" header="0.39370078740157483" footer="0.59055118110236227"/>
  <pageSetup paperSize="9" scale="95"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53CAAA26001C4AB6B07910C245A3F8" ma:contentTypeVersion="11" ma:contentTypeDescription="Create a new document." ma:contentTypeScope="" ma:versionID="c65cf8d8a372d227b7a15e3c1be79752">
  <xsd:schema xmlns:xsd="http://www.w3.org/2001/XMLSchema" xmlns:xs="http://www.w3.org/2001/XMLSchema" xmlns:p="http://schemas.microsoft.com/office/2006/metadata/properties" xmlns:ns2="df16c1ab-8fe3-4051-b0e6-272656fe8390" targetNamespace="http://schemas.microsoft.com/office/2006/metadata/properties" ma:root="true" ma:fieldsID="eac862b9bce95cf51278a191cf99db5f" ns2:_="">
    <xsd:import namespace="df16c1ab-8fe3-4051-b0e6-272656fe83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6c1ab-8fe3-4051-b0e6-272656fe8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F7B531-DC3D-4BF0-9DE4-3D9BDBB168B4}">
  <ds:schemaRefs>
    <ds:schemaRef ds:uri="http://schemas.microsoft.com/office/2006/documentManagement/types"/>
    <ds:schemaRef ds:uri="http://purl.org/dc/dcmitype/"/>
    <ds:schemaRef ds:uri="http://purl.org/dc/terms/"/>
    <ds:schemaRef ds:uri="http://schemas.microsoft.com/office/2006/metadata/properties"/>
    <ds:schemaRef ds:uri="df16c1ab-8fe3-4051-b0e6-272656fe8390"/>
    <ds:schemaRef ds:uri="http://schemas.microsoft.com/office/infopath/2007/PartnerControls"/>
    <ds:schemaRef ds:uri="http://schemas.openxmlformats.org/package/2006/metadata/core-properties"/>
    <ds:schemaRef ds:uri="http://purl.org/dc/elements/1.1/"/>
    <ds:schemaRef ds:uri="http://www.w3.org/XML/1998/namespace"/>
  </ds:schemaRefs>
</ds:datastoreItem>
</file>

<file path=customXml/itemProps2.xml><?xml version="1.0" encoding="utf-8"?>
<ds:datastoreItem xmlns:ds="http://schemas.openxmlformats.org/officeDocument/2006/customXml" ds:itemID="{6D86C622-A746-47A5-A436-27B4F16AF1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6c1ab-8fe3-4051-b0e6-272656fe8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5AF1F1-F24E-4D4E-8E9B-4BB300A2FA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Checklist</vt:lpstr>
      <vt:lpstr>Fillout</vt:lpstr>
      <vt:lpstr>Photos</vt:lpstr>
      <vt:lpstr>Changelog</vt:lpstr>
      <vt:lpstr>Data</vt:lpstr>
      <vt:lpstr>Report Cover</vt:lpstr>
      <vt:lpstr>Valuation Summary</vt:lpstr>
      <vt:lpstr>Additional Photographs</vt:lpstr>
      <vt:lpstr>'Report Cover'!Print_Area</vt:lpstr>
      <vt:lpstr>'Valuation 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 Phu</dc:creator>
  <cp:keywords/>
  <dc:description/>
  <cp:lastModifiedBy>Swarnavo Mukherjee</cp:lastModifiedBy>
  <cp:revision/>
  <cp:lastPrinted>2025-06-27T02:21:07Z</cp:lastPrinted>
  <dcterms:created xsi:type="dcterms:W3CDTF">2021-05-05T03:09:53Z</dcterms:created>
  <dcterms:modified xsi:type="dcterms:W3CDTF">2025-07-21T19:23:53Z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0x0101009653CAAA26001C4AB6B07910C245A3F8</vt:lpwstr>
  </property>
  <property fmtid="{D5CDD505-2E9C-101B-9397-08002B2CF9AE}" pid="3" name="MediaServiceImageTags">
    <vt:lpwstr/>
  </property>
</Properties>
</file>