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lanceSheet" sheetId="1" r:id="rId3"/>
    <sheet state="visible" name="Income Statement" sheetId="2" r:id="rId4"/>
    <sheet state="visible" name="CashFlow" sheetId="3" r:id="rId5"/>
    <sheet state="visible" name="salaries" sheetId="4" r:id="rId6"/>
  </sheets>
  <definedNames>
    <definedName localSheetId="2" name="valuevx">CashFlow!$B$7:$C$7</definedName>
    <definedName localSheetId="1" name="valuevx">'Income Statement'!$A$4:$B$4</definedName>
  </definedNames>
  <calcPr/>
</workbook>
</file>

<file path=xl/sharedStrings.xml><?xml version="1.0" encoding="utf-8"?>
<sst xmlns="http://schemas.openxmlformats.org/spreadsheetml/2006/main" count="129" uniqueCount="118">
  <si>
    <t>Chefs Table</t>
  </si>
  <si>
    <t>CEO</t>
  </si>
  <si>
    <t>Income Statement</t>
  </si>
  <si>
    <t>COO</t>
  </si>
  <si>
    <t>CFO</t>
  </si>
  <si>
    <t>acctg 1</t>
  </si>
  <si>
    <t>acctg 2</t>
  </si>
  <si>
    <t>Warehouse Foreman</t>
  </si>
  <si>
    <t>Warehouse 2</t>
  </si>
  <si>
    <t>Warehouse 3</t>
  </si>
  <si>
    <t>Warehouse 4</t>
  </si>
  <si>
    <t>Warehouse 5</t>
  </si>
  <si>
    <t>Secretary 1</t>
  </si>
  <si>
    <t>Customer Service/Purchasing 1</t>
  </si>
  <si>
    <t>For the Year Ending</t>
  </si>
  <si>
    <t xml:space="preserve"> Dec 31, 2014</t>
  </si>
  <si>
    <t>Balance Sheet</t>
  </si>
  <si>
    <t>Cash Flow Statement</t>
  </si>
  <si>
    <t>Cash at Beginning of Year</t>
  </si>
  <si>
    <t>Assets</t>
  </si>
  <si>
    <t>Revenue</t>
  </si>
  <si>
    <t>Operations</t>
  </si>
  <si>
    <t>Sales revenue</t>
  </si>
  <si>
    <t>(Less sales returns and allowances)</t>
  </si>
  <si>
    <t>Net Cash receipts from customers</t>
  </si>
  <si>
    <t>Service revenue</t>
  </si>
  <si>
    <t>Interest revenue</t>
  </si>
  <si>
    <t>Other revenue</t>
  </si>
  <si>
    <t>Total Revenues</t>
  </si>
  <si>
    <t>Current Assets</t>
  </si>
  <si>
    <t>Cash paid for</t>
  </si>
  <si>
    <t>Inventory purchases</t>
  </si>
  <si>
    <t>Cost of Goods Sold</t>
  </si>
  <si>
    <t>Inventory, Jan 1</t>
  </si>
  <si>
    <t>Cash</t>
  </si>
  <si>
    <t>Purchases</t>
  </si>
  <si>
    <t>Cost of goods available for sale</t>
  </si>
  <si>
    <t>Accounts receivable</t>
  </si>
  <si>
    <t xml:space="preserve">     (Less allowance for doubtful accounts)</t>
  </si>
  <si>
    <t>General operating and administrative expenses</t>
  </si>
  <si>
    <t>Deduct inventory, Dec 31</t>
  </si>
  <si>
    <t>Inventory</t>
  </si>
  <si>
    <t>Selling expenses</t>
  </si>
  <si>
    <t>Prepaid expenses</t>
  </si>
  <si>
    <t>Short-term investments</t>
  </si>
  <si>
    <t>Total Cost of Goods Sold</t>
  </si>
  <si>
    <t>Income taxes</t>
  </si>
  <si>
    <t>Net Cash Flow from Operations</t>
  </si>
  <si>
    <t>Total current assets</t>
  </si>
  <si>
    <t>Selling Expenses</t>
  </si>
  <si>
    <t>Sales expense</t>
  </si>
  <si>
    <t>Advertising expense</t>
  </si>
  <si>
    <t>Traveling expense</t>
  </si>
  <si>
    <t>Total Selling Expenses</t>
  </si>
  <si>
    <t>[42]</t>
  </si>
  <si>
    <t>Investing Activities</t>
  </si>
  <si>
    <t>Fixed (Long-Term) Assets</t>
  </si>
  <si>
    <t>Long-term investments</t>
  </si>
  <si>
    <t>Building and land</t>
  </si>
  <si>
    <t xml:space="preserve">     (Less accumulated depreciation)</t>
  </si>
  <si>
    <t>Cash receipts from</t>
  </si>
  <si>
    <t>Equipment and other property</t>
  </si>
  <si>
    <t>Sale of property and equipment</t>
  </si>
  <si>
    <t>Collection of principal on loans</t>
  </si>
  <si>
    <t>Interest on investments/savings</t>
  </si>
  <si>
    <t>Sale of investment securities</t>
  </si>
  <si>
    <t>Purchase of property and equipment</t>
  </si>
  <si>
    <t>Intangible assets</t>
  </si>
  <si>
    <t>Total fixed assets</t>
  </si>
  <si>
    <t>Making loans to other entities</t>
  </si>
  <si>
    <t>Purchase of investment securities</t>
  </si>
  <si>
    <t>Net Cash Flow from Investing Activities</t>
  </si>
  <si>
    <t>Administrative Expenses</t>
  </si>
  <si>
    <t>Other Assets</t>
  </si>
  <si>
    <t>Salaries, office and general (12 employees)</t>
  </si>
  <si>
    <t>Deferred income tax</t>
  </si>
  <si>
    <t>Financing Activities</t>
  </si>
  <si>
    <t>Other</t>
  </si>
  <si>
    <t>Total Other Assets</t>
  </si>
  <si>
    <t>Issuance of stock</t>
  </si>
  <si>
    <t>Borrowing</t>
  </si>
  <si>
    <t>Payment of interest</t>
  </si>
  <si>
    <t>Telecommunications expense</t>
  </si>
  <si>
    <t>Total Assets</t>
  </si>
  <si>
    <t>Repayment of loans</t>
  </si>
  <si>
    <t>Rent expense</t>
  </si>
  <si>
    <t>Dividends</t>
  </si>
  <si>
    <t>Net Cash Flow from Financing Activities</t>
  </si>
  <si>
    <t>Property tax expense</t>
  </si>
  <si>
    <t>Depreciation expense - furniture and equipment</t>
  </si>
  <si>
    <t>Net Increase (Decrease) in Cash</t>
  </si>
  <si>
    <t>Bad debts expense</t>
  </si>
  <si>
    <t>Interest expense</t>
  </si>
  <si>
    <t>Insurance expense</t>
  </si>
  <si>
    <t>Total Selling Administrative Expenses</t>
  </si>
  <si>
    <t>Total Selling and Administrative Expenses</t>
  </si>
  <si>
    <t>Cash at End of Year</t>
  </si>
  <si>
    <t>Liabilities and Owner's Equity</t>
  </si>
  <si>
    <t>Income from operations</t>
  </si>
  <si>
    <t>Current Liabilities</t>
  </si>
  <si>
    <t>Income tax expense</t>
  </si>
  <si>
    <t>Accounts payable</t>
  </si>
  <si>
    <t>Short-term loans</t>
  </si>
  <si>
    <t>Income taxes payable</t>
  </si>
  <si>
    <t>Accrued salaries and wages</t>
  </si>
  <si>
    <t>Unearned revenue</t>
  </si>
  <si>
    <t>Current portion of long-term debt</t>
  </si>
  <si>
    <t>Total current liabilities</t>
  </si>
  <si>
    <t>Net income</t>
  </si>
  <si>
    <t>Long-Term Liabilities</t>
  </si>
  <si>
    <t>{42}</t>
  </si>
  <si>
    <t>Long-term debt</t>
  </si>
  <si>
    <t>Total long-term liabilities</t>
  </si>
  <si>
    <t>Equity</t>
  </si>
  <si>
    <t>Stock and Additional Paid in Capital</t>
  </si>
  <si>
    <t>Retained earnings(loss)</t>
  </si>
  <si>
    <t>Total owner's equity</t>
  </si>
  <si>
    <t>Total Liabilities and Owner's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</si>
</sst>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"/>
    <numFmt numFmtId="165" formatCode="m/d/yyyy"/>
    <numFmt numFmtId="166" formatCode="#,##0;\(#,##0\)"/>
    <numFmt numFmtId="167" formatCode="0.0%"/>
    <numFmt numFmtId="168" formatCode="_(* #,##0.00_);_(* \(#,##0.00\);_(* &quot;-&quot;??_);_(@_)"/>
  </numFmts>
  <fonts count="18">
    <font>
      <sz val="10.0"/>
      <color rgb="FF000000"/>
      <name val="Arial"/>
    </font>
    <font>
      <sz val="10.0"/>
      <name val="Arial"/>
    </font>
    <font>
      <b/>
      <sz val="16.0"/>
      <color rgb="FF000000"/>
      <name val="Arial"/>
    </font>
    <font>
      <b/>
      <sz val="20.0"/>
      <color rgb="FF3B4E87"/>
      <name val="Arial"/>
    </font>
    <font>
      <b/>
      <sz val="16.0"/>
      <color rgb="FF3B4E87"/>
      <name val="Arial"/>
    </font>
    <font>
      <b/>
      <sz val="10.0"/>
      <color rgb="FFFF0000"/>
      <name val="Arial"/>
    </font>
    <font>
      <b/>
      <sz val="14.0"/>
      <color rgb="FFFFFFFF"/>
      <name val="Arial"/>
    </font>
    <font>
      <b/>
      <sz val="12.0"/>
      <color rgb="FFFFFFFF"/>
      <name val="Arial"/>
    </font>
    <font/>
    <font>
      <b/>
      <sz val="12.0"/>
      <color rgb="FF000000"/>
      <name val="Arial"/>
    </font>
    <font>
      <b/>
      <i/>
      <sz val="10.0"/>
      <color rgb="FF000000"/>
      <name val="Arial"/>
    </font>
    <font>
      <b/>
      <sz val="10.0"/>
      <color rgb="FF00FF00"/>
      <name val="Arial"/>
    </font>
    <font>
      <b/>
      <sz val="10.0"/>
      <color rgb="FF000000"/>
      <name val="Arial"/>
    </font>
    <font>
      <i/>
      <sz val="10.0"/>
      <color rgb="FF000000"/>
      <name val="Arial"/>
    </font>
    <font>
      <sz val="12.0"/>
      <color rgb="FF000000"/>
      <name val="Arial"/>
    </font>
    <font>
      <sz val="6.0"/>
      <color rgb="FFFFFFFF"/>
      <name val="Arial"/>
    </font>
    <font>
      <sz val="10.0"/>
      <color rgb="FFFFFFFF"/>
      <name val="Arial"/>
    </font>
    <font>
      <sz val="8.0"/>
      <color rgb="FF666666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B4E87"/>
        <bgColor rgb="FF3B4E87"/>
      </patternFill>
    </fill>
    <fill>
      <patternFill patternType="solid">
        <fgColor rgb="FFF0F0F0"/>
        <bgColor rgb="FFF0F0F0"/>
      </patternFill>
    </fill>
    <fill>
      <patternFill patternType="solid">
        <fgColor rgb="FFE4E8F3"/>
        <bgColor rgb="FFE4E8F3"/>
      </patternFill>
    </fill>
  </fills>
  <borders count="6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 horizontal="left" vertical="center"/>
    </xf>
    <xf borderId="0" fillId="0" fontId="1" numFmtId="0" xfId="0" applyFont="1"/>
    <xf borderId="0" fillId="0" fontId="3" numFmtId="0" xfId="0" applyAlignment="1" applyFont="1">
      <alignment vertical="center"/>
    </xf>
    <xf borderId="0" fillId="0" fontId="1" numFmtId="164" xfId="0" applyFont="1" applyNumberFormat="1"/>
    <xf borderId="0" fillId="0" fontId="3" numFmtId="0" xfId="0" applyAlignment="1" applyFont="1">
      <alignment horizontal="right" vertical="center"/>
    </xf>
    <xf borderId="0" fillId="0" fontId="0" numFmtId="0" xfId="0" applyAlignment="1" applyFont="1">
      <alignment horizontal="right"/>
    </xf>
    <xf borderId="0" fillId="0" fontId="2" numFmtId="0" xfId="0" applyAlignment="1" applyFont="1">
      <alignment horizontal="center" vertical="center"/>
    </xf>
    <xf borderId="0" fillId="0" fontId="3" numFmtId="0" xfId="0" applyFont="1"/>
    <xf borderId="0" fillId="0" fontId="3" numFmtId="0" xfId="0" applyAlignment="1" applyFont="1">
      <alignment horizontal="right"/>
    </xf>
    <xf borderId="0" fillId="0" fontId="4" numFmtId="0" xfId="0" applyAlignment="1" applyFont="1">
      <alignment horizontal="center" vertical="center"/>
    </xf>
    <xf borderId="0" fillId="0" fontId="0" numFmtId="0" xfId="0" applyFont="1"/>
    <xf borderId="0" fillId="0" fontId="0" numFmtId="0" xfId="0" applyAlignment="1" applyFont="1">
      <alignment horizontal="center"/>
    </xf>
    <xf borderId="0" fillId="0" fontId="0" numFmtId="0" xfId="0" applyAlignment="1" applyFont="1">
      <alignment horizontal="left"/>
    </xf>
    <xf borderId="1" fillId="0" fontId="0" numFmtId="165" xfId="0" applyBorder="1" applyFont="1" applyNumberFormat="1"/>
    <xf borderId="0" fillId="0" fontId="5" numFmtId="0" xfId="0" applyFont="1"/>
    <xf borderId="2" fillId="0" fontId="0" numFmtId="0" xfId="0" applyAlignment="1" applyBorder="1" applyFont="1">
      <alignment horizontal="right"/>
    </xf>
    <xf borderId="0" fillId="0" fontId="0" numFmtId="14" xfId="0" applyFont="1" applyNumberFormat="1"/>
    <xf borderId="3" fillId="0" fontId="0" numFmtId="166" xfId="0" applyBorder="1" applyFont="1" applyNumberFormat="1"/>
    <xf borderId="0" fillId="0" fontId="0" numFmtId="15" xfId="0" applyAlignment="1" applyFont="1" applyNumberFormat="1">
      <alignment horizontal="right"/>
    </xf>
    <xf borderId="4" fillId="0" fontId="1" numFmtId="166" xfId="0" applyBorder="1" applyFont="1" applyNumberFormat="1"/>
    <xf borderId="0" fillId="0" fontId="1" numFmtId="167" xfId="0" applyFont="1" applyNumberFormat="1"/>
    <xf borderId="4" fillId="0" fontId="1" numFmtId="0" xfId="0" applyBorder="1" applyFont="1"/>
    <xf borderId="0" fillId="2" fontId="6" numFmtId="0" xfId="0" applyAlignment="1" applyBorder="1" applyFill="1" applyFont="1">
      <alignment horizontal="left"/>
    </xf>
    <xf borderId="0" fillId="2" fontId="7" numFmtId="0" xfId="0" applyAlignment="1" applyBorder="1" applyFont="1">
      <alignment horizontal="left"/>
    </xf>
    <xf borderId="0" fillId="0" fontId="8" numFmtId="0" xfId="0" applyBorder="1" applyFont="1"/>
    <xf borderId="1" fillId="2" fontId="6" numFmtId="0" xfId="0" applyBorder="1" applyFont="1"/>
    <xf borderId="1" fillId="2" fontId="7" numFmtId="0" xfId="0" applyBorder="1" applyFont="1"/>
    <xf borderId="2" fillId="0" fontId="8" numFmtId="0" xfId="0" applyBorder="1" applyFont="1"/>
    <xf borderId="0" fillId="2" fontId="6" numFmtId="0" xfId="0" applyBorder="1" applyFont="1"/>
    <xf borderId="0" fillId="3" fontId="9" numFmtId="0" xfId="0" applyAlignment="1" applyBorder="1" applyFill="1" applyFont="1">
      <alignment horizontal="left"/>
    </xf>
    <xf borderId="5" fillId="0" fontId="1" numFmtId="0" xfId="0" applyBorder="1" applyFont="1"/>
    <xf borderId="4" fillId="3" fontId="9" numFmtId="166" xfId="0" applyBorder="1" applyFont="1" applyNumberFormat="1"/>
    <xf borderId="0" fillId="4" fontId="10" numFmtId="0" xfId="0" applyAlignment="1" applyBorder="1" applyFill="1" applyFont="1">
      <alignment horizontal="left"/>
    </xf>
    <xf borderId="0" fillId="0" fontId="11" numFmtId="3" xfId="0" applyAlignment="1" applyFont="1" applyNumberFormat="1">
      <alignment horizontal="right" vertical="center"/>
    </xf>
    <xf borderId="0" fillId="4" fontId="0" numFmtId="166" xfId="0" applyBorder="1" applyFont="1" applyNumberFormat="1"/>
    <xf borderId="2" fillId="0" fontId="0" numFmtId="0" xfId="0" applyBorder="1" applyFont="1"/>
    <xf borderId="0" fillId="0" fontId="0" numFmtId="166" xfId="0" applyFont="1" applyNumberFormat="1"/>
    <xf borderId="2" fillId="0" fontId="12" numFmtId="0" xfId="0" applyBorder="1" applyFont="1"/>
    <xf borderId="3" fillId="0" fontId="12" numFmtId="166" xfId="0" applyBorder="1" applyFont="1" applyNumberFormat="1"/>
    <xf borderId="1" fillId="0" fontId="0" numFmtId="166" xfId="0" applyBorder="1" applyFont="1" applyNumberFormat="1"/>
    <xf borderId="0" fillId="0" fontId="13" numFmtId="0" xfId="0" applyAlignment="1" applyFont="1">
      <alignment horizontal="left"/>
    </xf>
    <xf borderId="0" fillId="3" fontId="14" numFmtId="0" xfId="0" applyAlignment="1" applyBorder="1" applyFont="1">
      <alignment horizontal="left"/>
    </xf>
    <xf borderId="0" fillId="3" fontId="0" numFmtId="166" xfId="0" applyBorder="1" applyFont="1" applyNumberFormat="1"/>
    <xf borderId="0" fillId="0" fontId="15" numFmtId="0" xfId="0" applyAlignment="1" applyFont="1">
      <alignment horizontal="right"/>
    </xf>
    <xf borderId="4" fillId="3" fontId="0" numFmtId="166" xfId="0" applyBorder="1" applyFont="1" applyNumberFormat="1"/>
    <xf borderId="0" fillId="2" fontId="7" numFmtId="0" xfId="0" applyBorder="1" applyFont="1"/>
    <xf borderId="1" fillId="0" fontId="1" numFmtId="0" xfId="0" applyBorder="1" applyFont="1"/>
    <xf borderId="0" fillId="3" fontId="9" numFmtId="166" xfId="0" applyBorder="1" applyFont="1" applyNumberFormat="1"/>
    <xf borderId="0" fillId="0" fontId="1" numFmtId="166" xfId="0" applyFont="1" applyNumberFormat="1"/>
    <xf borderId="0" fillId="0" fontId="0" numFmtId="9" xfId="0" applyFont="1" applyNumberFormat="1"/>
    <xf borderId="0" fillId="0" fontId="16" numFmtId="0" xfId="0" applyAlignment="1" applyFont="1">
      <alignment horizontal="right"/>
    </xf>
    <xf borderId="1" fillId="0" fontId="0" numFmtId="0" xfId="0" applyBorder="1" applyFont="1"/>
    <xf borderId="0" fillId="4" fontId="9" numFmtId="166" xfId="0" applyBorder="1" applyFont="1" applyNumberFormat="1"/>
    <xf borderId="0" fillId="4" fontId="14" numFmtId="0" xfId="0" applyAlignment="1" applyBorder="1" applyFont="1">
      <alignment horizontal="left"/>
    </xf>
    <xf borderId="5" fillId="4" fontId="9" numFmtId="166" xfId="0" applyBorder="1" applyFont="1" applyNumberFormat="1"/>
    <xf borderId="0" fillId="0" fontId="1" numFmtId="0" xfId="0" applyAlignment="1" applyFont="1">
      <alignment horizontal="right"/>
    </xf>
    <xf borderId="0" fillId="0" fontId="1" numFmtId="168" xfId="0" applyFont="1" applyNumberFormat="1"/>
    <xf borderId="0" fillId="0" fontId="16" numFmtId="0" xfId="0" applyFont="1"/>
    <xf borderId="0" fillId="0" fontId="1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71"/>
    <col customWidth="1" min="2" max="6" width="14.43"/>
  </cols>
  <sheetData>
    <row r="1" ht="15.75" customHeight="1">
      <c r="A1" s="3" t="s">
        <v>1</v>
      </c>
      <c r="B1" s="5">
        <v>250000.0</v>
      </c>
    </row>
    <row r="2" ht="15.75" customHeight="1">
      <c r="A2" s="3" t="s">
        <v>3</v>
      </c>
      <c r="B2" s="5">
        <v>175000.0</v>
      </c>
    </row>
    <row r="3" ht="15.75" customHeight="1">
      <c r="A3" s="3" t="s">
        <v>4</v>
      </c>
      <c r="B3" s="5">
        <v>125000.0</v>
      </c>
    </row>
    <row r="4" ht="15.75" customHeight="1">
      <c r="A4" s="3" t="s">
        <v>5</v>
      </c>
      <c r="B4" s="5">
        <v>90000.0</v>
      </c>
    </row>
    <row r="5" ht="15.75" customHeight="1">
      <c r="A5" s="3" t="s">
        <v>6</v>
      </c>
      <c r="B5" s="5">
        <v>60000.0</v>
      </c>
    </row>
    <row r="6" ht="15.75" customHeight="1">
      <c r="A6" s="3" t="s">
        <v>7</v>
      </c>
      <c r="B6" s="5">
        <v>80000.0</v>
      </c>
    </row>
    <row r="7" ht="15.75" customHeight="1">
      <c r="A7" s="3" t="s">
        <v>8</v>
      </c>
      <c r="B7" s="5">
        <v>60000.0</v>
      </c>
    </row>
    <row r="8" ht="15.75" customHeight="1">
      <c r="A8" s="3" t="s">
        <v>9</v>
      </c>
      <c r="B8" s="5">
        <v>55000.0</v>
      </c>
    </row>
    <row r="9" ht="15.75" customHeight="1">
      <c r="A9" s="3" t="s">
        <v>10</v>
      </c>
      <c r="B9" s="5">
        <v>55000.0</v>
      </c>
    </row>
    <row r="10" ht="15.75" customHeight="1">
      <c r="A10" s="3" t="s">
        <v>11</v>
      </c>
      <c r="B10" s="5">
        <v>50000.0</v>
      </c>
    </row>
    <row r="11" ht="15.75" customHeight="1">
      <c r="A11" s="3" t="s">
        <v>12</v>
      </c>
      <c r="B11" s="5">
        <v>45000.0</v>
      </c>
    </row>
    <row r="12" ht="15.75" customHeight="1">
      <c r="A12" s="3" t="s">
        <v>13</v>
      </c>
      <c r="B12" s="5">
        <v>65000.0</v>
      </c>
    </row>
    <row r="13" ht="15.75" customHeight="1">
      <c r="A13" s="1"/>
      <c r="B13" s="5"/>
    </row>
    <row r="14" ht="15.75" customHeight="1">
      <c r="A14" s="1"/>
      <c r="B14" s="5" t="str">
        <f>SUM(B1:B13)</f>
        <v>$1,110,000</v>
      </c>
    </row>
    <row r="15" ht="15.75" customHeight="1">
      <c r="A15" s="1"/>
    </row>
    <row r="16" ht="15.75" customHeight="1">
      <c r="A16" s="1"/>
    </row>
    <row r="17" ht="15.75" customHeight="1">
      <c r="A17" s="1"/>
    </row>
    <row r="18" ht="15.75" customHeight="1">
      <c r="A18" s="1"/>
    </row>
    <row r="19" ht="15.75" customHeight="1">
      <c r="A19" s="1"/>
    </row>
    <row r="20" ht="15.75" customHeight="1">
      <c r="A2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4.0"/>
    <col customWidth="1" min="2" max="2" width="6.0"/>
    <col customWidth="1" min="3" max="3" width="48.71"/>
    <col customWidth="1" min="4" max="6" width="14.14"/>
  </cols>
  <sheetData>
    <row r="1" ht="18.0" customHeight="1">
      <c r="A1" s="1"/>
      <c r="B1" s="8" t="s">
        <v>0</v>
      </c>
      <c r="E1" s="1"/>
      <c r="F1" s="1"/>
    </row>
    <row r="2" ht="18.0" customHeight="1">
      <c r="A2" s="1"/>
      <c r="B2" s="11" t="s">
        <v>17</v>
      </c>
      <c r="E2" s="1"/>
      <c r="F2" s="1"/>
    </row>
    <row r="3" ht="12.0" customHeight="1">
      <c r="A3" s="1"/>
      <c r="B3" s="13"/>
      <c r="E3" s="1"/>
      <c r="F3" s="1"/>
    </row>
    <row r="4" ht="12.0" customHeight="1">
      <c r="A4" s="1"/>
      <c r="B4" s="1"/>
      <c r="C4" s="7" t="s">
        <v>14</v>
      </c>
      <c r="D4" s="15">
        <v>42004.0</v>
      </c>
      <c r="E4" s="15">
        <v>41639.0</v>
      </c>
      <c r="F4" s="15">
        <v>41274.0</v>
      </c>
    </row>
    <row r="5" ht="12.0" customHeight="1">
      <c r="A5" s="1"/>
      <c r="B5" s="1"/>
      <c r="C5" s="17" t="s">
        <v>18</v>
      </c>
      <c r="D5" s="19" t="str">
        <f t="shared" ref="D5:F5" si="1">D40-D38</f>
        <v>1,241,812</v>
      </c>
      <c r="E5" s="19" t="str">
        <f t="shared" si="1"/>
        <v>1,604,838</v>
      </c>
      <c r="F5" s="19" t="str">
        <f t="shared" si="1"/>
        <v>2,186,698</v>
      </c>
    </row>
    <row r="6" ht="12.0" customHeight="1">
      <c r="A6" s="16"/>
      <c r="B6" s="1"/>
      <c r="C6" s="1"/>
      <c r="D6" s="21"/>
      <c r="E6" s="23"/>
      <c r="F6" s="23"/>
    </row>
    <row r="7" ht="12.0" customHeight="1">
      <c r="A7" s="1"/>
      <c r="B7" s="25" t="s">
        <v>21</v>
      </c>
      <c r="C7" s="26"/>
      <c r="D7" s="28"/>
      <c r="E7" s="28"/>
      <c r="F7" s="28"/>
    </row>
    <row r="8" ht="12.0" customHeight="1">
      <c r="A8" s="1"/>
      <c r="B8" s="14" t="s">
        <v>24</v>
      </c>
      <c r="C8" s="29"/>
      <c r="D8" s="19" t="str">
        <f>('Income Statement'!C5+'Income Statement'!C7+'Income Statement'!C6)*0.96</f>
        <v>2,275,593</v>
      </c>
      <c r="E8" s="19" t="str">
        <f>('Income Statement'!D5+'Income Statement'!D7+'Income Statement'!D6)*0.96</f>
        <v>1,689,612</v>
      </c>
      <c r="F8" s="19" t="str">
        <f>('Income Statement'!E5+'Income Statement'!E7+'Income Statement'!E6)*0.96</f>
        <v>1,108,961</v>
      </c>
    </row>
    <row r="9" ht="12.0" customHeight="1">
      <c r="A9" s="1"/>
      <c r="B9" s="14" t="s">
        <v>30</v>
      </c>
      <c r="D9" s="32"/>
      <c r="E9" s="32"/>
      <c r="F9" s="32"/>
    </row>
    <row r="10" ht="12.0" customHeight="1">
      <c r="A10" s="1"/>
      <c r="B10" s="1"/>
      <c r="C10" s="37" t="s">
        <v>31</v>
      </c>
      <c r="D10" s="19" t="str">
        <f>-'Income Statement'!C14</f>
        <v>(989,255)</v>
      </c>
      <c r="E10" s="19" t="str">
        <f>-'Income Statement'!D14</f>
        <v>(1,011,253)</v>
      </c>
      <c r="F10" s="19" t="str">
        <f>-'Income Statement'!D14</f>
        <v>(1,011,253)</v>
      </c>
    </row>
    <row r="11" ht="12.0" customHeight="1">
      <c r="A11" s="1"/>
      <c r="B11" s="1"/>
      <c r="C11" s="37" t="s">
        <v>39</v>
      </c>
      <c r="D11" s="19" t="str">
        <f>-'Income Statement'!C34</f>
        <v>(1,396,154)</v>
      </c>
      <c r="E11" s="19" t="str">
        <f>-'Income Statement'!D34</f>
        <v>(282,668)</v>
      </c>
      <c r="F11" s="19" t="str">
        <f>-'Income Statement'!D34</f>
        <v>(282,668)</v>
      </c>
    </row>
    <row r="12" ht="12.0" customHeight="1">
      <c r="A12" s="1"/>
      <c r="B12" s="1"/>
      <c r="C12" s="37" t="s">
        <v>42</v>
      </c>
      <c r="D12" s="19" t="str">
        <f>-'Income Statement'!C23</f>
        <v>(190,060)</v>
      </c>
      <c r="E12" s="19" t="str">
        <f>-'Income Statement'!D23</f>
        <v>(176,581)</v>
      </c>
      <c r="F12" s="19" t="str">
        <f>-'Income Statement'!D23</f>
        <v>(176,581)</v>
      </c>
    </row>
    <row r="13" ht="12.0" customHeight="1">
      <c r="A13" s="1"/>
      <c r="B13" s="1"/>
      <c r="C13" s="37" t="s">
        <v>46</v>
      </c>
      <c r="D13" s="19" t="str">
        <f>-'Income Statement'!C39</f>
        <v>0</v>
      </c>
      <c r="E13" s="19" t="str">
        <f>-'Income Statement'!D39</f>
        <v>(131,284)</v>
      </c>
      <c r="F13" s="19" t="str">
        <f>-'Income Statement'!E39</f>
        <v>0</v>
      </c>
    </row>
    <row r="14" ht="12.0" customHeight="1">
      <c r="A14" s="1"/>
      <c r="B14" s="43" t="s">
        <v>47</v>
      </c>
      <c r="C14" s="26"/>
      <c r="D14" s="33" t="str">
        <f t="shared" ref="D14:F14" si="2">SUM(D8:D13)</f>
        <v>(299,876)</v>
      </c>
      <c r="E14" s="33" t="str">
        <f t="shared" si="2"/>
        <v>87,827</v>
      </c>
      <c r="F14" s="33" t="str">
        <f t="shared" si="2"/>
        <v>(361,540)</v>
      </c>
    </row>
    <row r="15" ht="12.0" customHeight="1">
      <c r="A15" s="1"/>
      <c r="B15" s="1"/>
      <c r="C15" s="1"/>
      <c r="D15" s="22"/>
      <c r="E15" s="22"/>
      <c r="F15" s="3"/>
    </row>
    <row r="16" ht="12.0" customHeight="1">
      <c r="A16" s="45" t="s">
        <v>54</v>
      </c>
      <c r="B16" s="25" t="s">
        <v>55</v>
      </c>
      <c r="C16" s="26"/>
      <c r="D16" s="47"/>
      <c r="E16" s="47"/>
      <c r="F16" s="47"/>
    </row>
    <row r="17" ht="12.0" customHeight="1">
      <c r="A17" s="1"/>
      <c r="B17" s="14" t="s">
        <v>60</v>
      </c>
      <c r="D17" s="48"/>
      <c r="E17" s="48"/>
      <c r="F17" s="48"/>
    </row>
    <row r="18" ht="12.0" customHeight="1">
      <c r="A18" s="1"/>
      <c r="B18" s="1"/>
      <c r="C18" s="37" t="s">
        <v>62</v>
      </c>
      <c r="D18" s="19">
        <v>0.0</v>
      </c>
      <c r="E18" s="19">
        <v>0.0</v>
      </c>
      <c r="F18" s="19">
        <v>0.0</v>
      </c>
    </row>
    <row r="19" ht="12.0" customHeight="1">
      <c r="A19" s="1"/>
      <c r="B19" s="1"/>
      <c r="C19" s="37" t="s">
        <v>63</v>
      </c>
      <c r="D19" s="19">
        <v>0.0</v>
      </c>
      <c r="E19" s="19">
        <v>0.0</v>
      </c>
      <c r="F19" s="19">
        <v>0.0</v>
      </c>
    </row>
    <row r="20" ht="12.0" customHeight="1">
      <c r="A20" s="1"/>
      <c r="B20" s="1"/>
      <c r="C20" s="37" t="s">
        <v>64</v>
      </c>
      <c r="D20" s="19" t="str">
        <f>'Income Statement'!C8</f>
        <v>4,829</v>
      </c>
      <c r="E20" s="19" t="str">
        <f>'Income Statement'!D8</f>
        <v>4,834</v>
      </c>
      <c r="F20" s="19" t="str">
        <f>'Income Statement'!E8</f>
        <v>0</v>
      </c>
    </row>
    <row r="21" ht="12.0" customHeight="1">
      <c r="A21" s="1"/>
      <c r="B21" s="1"/>
      <c r="C21" s="37" t="s">
        <v>65</v>
      </c>
      <c r="D21" s="19">
        <v>0.0</v>
      </c>
      <c r="E21" s="19">
        <v>0.0</v>
      </c>
      <c r="F21" s="19">
        <v>0.0</v>
      </c>
    </row>
    <row r="22" ht="12.0" customHeight="1">
      <c r="A22" s="1"/>
      <c r="B22" s="14" t="s">
        <v>30</v>
      </c>
      <c r="D22" s="32"/>
      <c r="E22" s="32"/>
      <c r="F22" s="32"/>
    </row>
    <row r="23" ht="12.0" customHeight="1">
      <c r="A23" s="1"/>
      <c r="B23" s="1"/>
      <c r="C23" s="37" t="s">
        <v>66</v>
      </c>
      <c r="D23" s="19" t="str">
        <f>-BalanceSheet!D17+BalanceSheet!E17</f>
        <v>(75,927)</v>
      </c>
      <c r="E23" s="19" t="str">
        <f>-BalanceSheet!E17+BalanceSheet!F17</f>
        <v>(67,792)</v>
      </c>
      <c r="F23" s="19">
        <v>-10346.0</v>
      </c>
    </row>
    <row r="24" ht="12.0" customHeight="1">
      <c r="A24" s="1"/>
      <c r="B24" s="1"/>
      <c r="C24" s="37" t="s">
        <v>69</v>
      </c>
      <c r="D24" s="19">
        <v>0.0</v>
      </c>
      <c r="E24" s="19">
        <v>0.0</v>
      </c>
      <c r="F24" s="19">
        <v>0.0</v>
      </c>
    </row>
    <row r="25" ht="12.0" customHeight="1">
      <c r="A25" s="1"/>
      <c r="B25" s="1"/>
      <c r="C25" s="37" t="s">
        <v>70</v>
      </c>
      <c r="D25" s="19">
        <v>0.0</v>
      </c>
      <c r="E25" s="19">
        <v>0.0</v>
      </c>
      <c r="F25" s="19">
        <v>0.0</v>
      </c>
    </row>
    <row r="26" ht="12.0" customHeight="1">
      <c r="A26" s="1"/>
      <c r="B26" s="43" t="s">
        <v>71</v>
      </c>
      <c r="C26" s="26"/>
      <c r="D26" s="33" t="str">
        <f t="shared" ref="D26:F26" si="3">SUM(D17:D25)</f>
        <v>(71,098)</v>
      </c>
      <c r="E26" s="33" t="str">
        <f t="shared" si="3"/>
        <v>(62,958)</v>
      </c>
      <c r="F26" s="33" t="str">
        <f t="shared" si="3"/>
        <v>(10,346)</v>
      </c>
    </row>
    <row r="27" ht="12.0" customHeight="1">
      <c r="A27" s="1"/>
      <c r="B27" s="52" t="s">
        <v>54</v>
      </c>
      <c r="C27" s="1"/>
      <c r="D27" s="1"/>
      <c r="E27" s="3"/>
      <c r="F27" s="3"/>
    </row>
    <row r="28" ht="12.0" customHeight="1">
      <c r="A28" s="1"/>
      <c r="B28" s="25" t="s">
        <v>76</v>
      </c>
      <c r="C28" s="26"/>
      <c r="D28" s="47"/>
      <c r="E28" s="47"/>
      <c r="F28" s="47"/>
    </row>
    <row r="29" ht="12.0" customHeight="1">
      <c r="A29" s="1"/>
      <c r="B29" s="14" t="s">
        <v>60</v>
      </c>
      <c r="D29" s="48"/>
      <c r="E29" s="48"/>
      <c r="F29" s="48"/>
    </row>
    <row r="30" ht="12.0" customHeight="1">
      <c r="A30" s="1"/>
      <c r="B30" s="1"/>
      <c r="C30" s="37" t="s">
        <v>79</v>
      </c>
      <c r="D30" s="19">
        <v>0.0</v>
      </c>
      <c r="E30" s="19">
        <v>0.0</v>
      </c>
      <c r="F30" s="19">
        <v>0.0</v>
      </c>
    </row>
    <row r="31" ht="12.0" customHeight="1">
      <c r="A31" s="1"/>
      <c r="B31" s="1"/>
      <c r="C31" s="37" t="s">
        <v>80</v>
      </c>
      <c r="D31" s="19">
        <v>0.0</v>
      </c>
      <c r="E31" s="19">
        <v>0.0</v>
      </c>
      <c r="F31" s="19">
        <v>0.0</v>
      </c>
    </row>
    <row r="32" ht="12.0" customHeight="1">
      <c r="A32" s="1"/>
      <c r="B32" s="14" t="s">
        <v>30</v>
      </c>
      <c r="D32" s="32"/>
      <c r="E32" s="32"/>
      <c r="F32" s="32"/>
    </row>
    <row r="33" ht="12.0" customHeight="1">
      <c r="A33" s="1"/>
      <c r="B33" s="1"/>
      <c r="C33" s="37" t="s">
        <v>81</v>
      </c>
      <c r="D33" s="19" t="str">
        <f>-'Income Statement'!C32</f>
        <v>(43,694)</v>
      </c>
      <c r="E33" s="19" t="str">
        <f>-'Income Statement'!D32</f>
        <v>(43,694)</v>
      </c>
      <c r="F33" s="19" t="str">
        <f>-'Income Statement'!E32</f>
        <v>(43,694)</v>
      </c>
    </row>
    <row r="34" ht="12.0" customHeight="1">
      <c r="A34" s="1"/>
      <c r="B34" s="1"/>
      <c r="C34" s="37" t="s">
        <v>84</v>
      </c>
      <c r="D34" s="19" t="str">
        <f>-BalanceSheet!D35</f>
        <v>(344,201)</v>
      </c>
      <c r="E34" s="19" t="str">
        <f>-BalanceSheet!E35</f>
        <v>(344,201)</v>
      </c>
      <c r="F34" s="19">
        <v>-166280.0</v>
      </c>
    </row>
    <row r="35" ht="12.0" customHeight="1">
      <c r="A35" s="1"/>
      <c r="B35" s="1"/>
      <c r="C35" s="37" t="s">
        <v>86</v>
      </c>
      <c r="D35" s="19">
        <v>0.0</v>
      </c>
      <c r="E35" s="19">
        <v>0.0</v>
      </c>
      <c r="F35" s="19">
        <v>0.0</v>
      </c>
    </row>
    <row r="36" ht="12.0" customHeight="1">
      <c r="A36" s="1"/>
      <c r="B36" s="43" t="s">
        <v>87</v>
      </c>
      <c r="C36" s="26"/>
      <c r="D36" s="33" t="str">
        <f t="shared" ref="D36:F36" si="4">SUM(D29:D35)</f>
        <v>(387,895)</v>
      </c>
      <c r="E36" s="33" t="str">
        <f t="shared" si="4"/>
        <v>(387,895)</v>
      </c>
      <c r="F36" s="33" t="str">
        <f t="shared" si="4"/>
        <v>(209,974)</v>
      </c>
    </row>
    <row r="37" ht="12.0" customHeight="1">
      <c r="A37" s="1"/>
      <c r="B37" s="1"/>
      <c r="C37" s="1"/>
      <c r="D37" s="48"/>
      <c r="E37" s="48"/>
      <c r="F37" s="48"/>
    </row>
    <row r="38" ht="12.0" customHeight="1">
      <c r="A38" s="1"/>
      <c r="B38" s="55" t="s">
        <v>90</v>
      </c>
      <c r="C38" s="26"/>
      <c r="D38" s="56" t="str">
        <f t="shared" ref="D38:F38" si="5">D14+D26+D36</f>
        <v>(758,869)</v>
      </c>
      <c r="E38" s="56" t="str">
        <f t="shared" si="5"/>
        <v>(363,026)</v>
      </c>
      <c r="F38" s="56" t="str">
        <f t="shared" si="5"/>
        <v>(581,860)</v>
      </c>
    </row>
    <row r="39" ht="12.0" customHeight="1">
      <c r="A39" s="1"/>
      <c r="B39" s="1"/>
      <c r="C39" s="1"/>
      <c r="D39" s="23"/>
      <c r="E39" s="23"/>
      <c r="F39" s="23"/>
    </row>
    <row r="40" ht="12.0" customHeight="1">
      <c r="A40" s="1"/>
      <c r="B40" s="1"/>
      <c r="C40" s="7" t="s">
        <v>96</v>
      </c>
      <c r="D40" s="44" t="str">
        <f>BalanceSheet!D6</f>
        <v>482,943</v>
      </c>
      <c r="E40" s="44" t="str">
        <f t="shared" ref="E40:F40" si="6">D5</f>
        <v>1,241,812</v>
      </c>
      <c r="F40" s="44" t="str">
        <f t="shared" si="6"/>
        <v>1,604,838</v>
      </c>
    </row>
    <row r="41" ht="12.0" customHeight="1">
      <c r="A41" s="1"/>
      <c r="B41" s="1"/>
      <c r="C41" s="1"/>
      <c r="D41" s="1"/>
      <c r="E41" s="3"/>
      <c r="F41" s="3"/>
    </row>
    <row r="42" ht="12.0" customHeight="1">
      <c r="A42" s="1"/>
      <c r="B42" s="1"/>
      <c r="C42" s="57"/>
      <c r="D42" s="58"/>
      <c r="E42" s="58"/>
      <c r="F42" s="58"/>
    </row>
    <row r="43" ht="12.0" customHeight="1">
      <c r="A43" s="1"/>
      <c r="B43" s="1"/>
      <c r="C43" s="1"/>
      <c r="D43" s="58"/>
      <c r="E43" s="58"/>
      <c r="F43" s="58"/>
    </row>
  </sheetData>
  <mergeCells count="16">
    <mergeCell ref="B1:D1"/>
    <mergeCell ref="B2:D2"/>
    <mergeCell ref="B3:D3"/>
    <mergeCell ref="B8:C8"/>
    <mergeCell ref="B7:C7"/>
    <mergeCell ref="B9:C9"/>
    <mergeCell ref="B16:C16"/>
    <mergeCell ref="B14:C14"/>
    <mergeCell ref="B17:C17"/>
    <mergeCell ref="B28:C28"/>
    <mergeCell ref="B26:C26"/>
    <mergeCell ref="B36:C36"/>
    <mergeCell ref="B38:C38"/>
    <mergeCell ref="B32:C32"/>
    <mergeCell ref="B22:C22"/>
    <mergeCell ref="B29:C2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6.29"/>
    <col customWidth="1" min="2" max="2" width="43.0"/>
    <col customWidth="1" min="3" max="5" width="17.86"/>
    <col customWidth="1" min="6" max="6" width="14.43"/>
  </cols>
  <sheetData>
    <row r="1" ht="22.5" customHeight="1">
      <c r="A1" s="2" t="s">
        <v>0</v>
      </c>
      <c r="C1" s="4"/>
      <c r="D1" s="4"/>
      <c r="E1" s="6" t="s">
        <v>2</v>
      </c>
    </row>
    <row r="2" ht="12.0" customHeight="1">
      <c r="A2" s="7"/>
      <c r="B2" s="7" t="s">
        <v>14</v>
      </c>
      <c r="C2" s="7" t="s">
        <v>15</v>
      </c>
      <c r="D2" s="20">
        <v>41639.0</v>
      </c>
      <c r="E2" s="20">
        <v>41274.0</v>
      </c>
    </row>
    <row r="3" ht="12.0" customHeight="1">
      <c r="A3" s="16"/>
      <c r="B3" s="1"/>
      <c r="C3" s="22"/>
      <c r="D3" s="22"/>
      <c r="E3" s="22"/>
    </row>
    <row r="4" ht="16.5" customHeight="1">
      <c r="A4" s="24" t="s">
        <v>20</v>
      </c>
      <c r="B4" s="26"/>
      <c r="C4" s="27"/>
      <c r="D4" s="27"/>
      <c r="E4" s="27"/>
    </row>
    <row r="5" ht="12.0" customHeight="1">
      <c r="A5" s="1"/>
      <c r="B5" s="12" t="s">
        <v>22</v>
      </c>
      <c r="C5" s="19">
        <v>2495168.0</v>
      </c>
      <c r="D5" s="19">
        <v>1852645.0</v>
      </c>
      <c r="E5" s="19">
        <v>1215966.0</v>
      </c>
    </row>
    <row r="6" ht="12.0" customHeight="1">
      <c r="A6" s="1"/>
      <c r="B6" s="12" t="s">
        <v>23</v>
      </c>
      <c r="C6" s="19" t="str">
        <f t="shared" ref="C6:E6" si="1">-C5*0.05</f>
        <v>(124,758)</v>
      </c>
      <c r="D6" s="19" t="str">
        <f t="shared" si="1"/>
        <v>(92,632)</v>
      </c>
      <c r="E6" s="19" t="str">
        <f t="shared" si="1"/>
        <v>(60,798)</v>
      </c>
    </row>
    <row r="7" ht="12.0" customHeight="1">
      <c r="A7" s="1"/>
      <c r="B7" s="12" t="s">
        <v>25</v>
      </c>
      <c r="C7" s="19"/>
      <c r="D7" s="19"/>
      <c r="E7" s="19"/>
    </row>
    <row r="8" ht="12.0" customHeight="1">
      <c r="A8" s="1"/>
      <c r="B8" s="12" t="s">
        <v>26</v>
      </c>
      <c r="C8" s="19" t="str">
        <f>BalanceSheet!D6*0.01</f>
        <v>4,829</v>
      </c>
      <c r="D8" s="19">
        <v>4834.01</v>
      </c>
      <c r="E8" s="19" t="str">
        <f>BalanceSheet!A30*0.01</f>
        <v>0</v>
      </c>
    </row>
    <row r="9" ht="12.0" customHeight="1">
      <c r="A9" s="1"/>
      <c r="B9" s="12" t="s">
        <v>27</v>
      </c>
      <c r="C9" s="19">
        <v>0.0</v>
      </c>
      <c r="D9" s="19">
        <v>0.0</v>
      </c>
      <c r="E9" s="19">
        <v>0.0</v>
      </c>
    </row>
    <row r="10" ht="12.0" customHeight="1">
      <c r="A10" s="31" t="s">
        <v>28</v>
      </c>
      <c r="B10" s="26"/>
      <c r="C10" s="33" t="str">
        <f t="shared" ref="C10:E10" si="2">SUM(C5:C9)</f>
        <v>2,375,239</v>
      </c>
      <c r="D10" s="33" t="str">
        <f t="shared" si="2"/>
        <v>1,764,847</v>
      </c>
      <c r="E10" s="33" t="str">
        <f t="shared" si="2"/>
        <v>1,155,168</v>
      </c>
    </row>
    <row r="11" ht="12.0" customHeight="1">
      <c r="A11" s="1"/>
      <c r="B11" s="1"/>
      <c r="C11" s="35"/>
      <c r="D11" s="35"/>
      <c r="E11" s="35"/>
    </row>
    <row r="12" ht="16.5" customHeight="1">
      <c r="A12" s="24" t="s">
        <v>32</v>
      </c>
      <c r="B12" s="26"/>
      <c r="C12" s="30"/>
      <c r="D12" s="30"/>
      <c r="E12" s="30"/>
    </row>
    <row r="13" ht="12.0" customHeight="1">
      <c r="A13" s="1"/>
      <c r="B13" s="37" t="s">
        <v>33</v>
      </c>
      <c r="C13" s="19">
        <v>240360.0</v>
      </c>
      <c r="D13" s="19">
        <v>240360.0</v>
      </c>
      <c r="E13" s="19">
        <v>240360.0</v>
      </c>
    </row>
    <row r="14" ht="12.0" customHeight="1">
      <c r="A14" s="1"/>
      <c r="B14" s="37" t="s">
        <v>35</v>
      </c>
      <c r="C14" s="19">
        <v>989255.0</v>
      </c>
      <c r="D14" s="19">
        <v>1011253.0</v>
      </c>
      <c r="E14" s="19" t="str">
        <f>1033417-250000</f>
        <v>783,417</v>
      </c>
    </row>
    <row r="15" ht="12.0" customHeight="1">
      <c r="A15" s="1"/>
      <c r="B15" s="39" t="s">
        <v>36</v>
      </c>
      <c r="C15" s="40" t="str">
        <f t="shared" ref="C15:E15" si="3">C13+C14</f>
        <v>1,229,615</v>
      </c>
      <c r="D15" s="40" t="str">
        <f t="shared" si="3"/>
        <v>1,251,613</v>
      </c>
      <c r="E15" s="40" t="str">
        <f t="shared" si="3"/>
        <v>1,023,777</v>
      </c>
    </row>
    <row r="16" ht="12.0" customHeight="1">
      <c r="A16" s="1"/>
      <c r="B16" s="12" t="s">
        <v>40</v>
      </c>
      <c r="C16" s="19" t="str">
        <f>BalanceSheet!D9</f>
        <v>401,391</v>
      </c>
      <c r="D16" s="19" t="str">
        <f>BalanceSheet!E9</f>
        <v>321,113</v>
      </c>
      <c r="E16" s="19" t="str">
        <f>BalanceSheet!F9</f>
        <v>256,890</v>
      </c>
    </row>
    <row r="17" ht="12.0" customHeight="1">
      <c r="A17" s="31" t="s">
        <v>45</v>
      </c>
      <c r="B17" s="26"/>
      <c r="C17" s="33" t="str">
        <f t="shared" ref="C17:E17" si="4">C15-C16</f>
        <v>828,224</v>
      </c>
      <c r="D17" s="33" t="str">
        <f t="shared" si="4"/>
        <v>930,501</v>
      </c>
      <c r="E17" s="33" t="str">
        <f t="shared" si="4"/>
        <v>766,887</v>
      </c>
    </row>
    <row r="18" ht="12.0" customHeight="1">
      <c r="A18" s="1"/>
      <c r="B18" s="1"/>
      <c r="C18" s="35"/>
      <c r="D18" s="35"/>
      <c r="E18" s="35"/>
    </row>
    <row r="19" ht="16.5" customHeight="1">
      <c r="A19" s="24" t="s">
        <v>49</v>
      </c>
      <c r="B19" s="26"/>
      <c r="C19" s="30"/>
      <c r="D19" s="30"/>
      <c r="E19" s="30"/>
    </row>
    <row r="20" ht="12.0" customHeight="1">
      <c r="A20" s="1"/>
      <c r="B20" s="37" t="s">
        <v>50</v>
      </c>
      <c r="C20" s="19" t="str">
        <f>C10*0.05</f>
        <v>118,762</v>
      </c>
      <c r="D20" s="19" t="str">
        <f>D10*0.06</f>
        <v>105,891</v>
      </c>
      <c r="E20" s="19" t="str">
        <f>E10*0.05</f>
        <v>57,758</v>
      </c>
    </row>
    <row r="21" ht="12.0" customHeight="1">
      <c r="A21" s="1"/>
      <c r="B21" s="37" t="s">
        <v>51</v>
      </c>
      <c r="C21" s="19">
        <v>55931.0</v>
      </c>
      <c r="D21" s="19">
        <v>64231.0</v>
      </c>
      <c r="E21" s="19">
        <v>34024.0</v>
      </c>
    </row>
    <row r="22" ht="12.0" customHeight="1">
      <c r="A22" s="1"/>
      <c r="B22" s="37" t="s">
        <v>52</v>
      </c>
      <c r="C22" s="19">
        <v>15367.0</v>
      </c>
      <c r="D22" s="19">
        <v>6459.0</v>
      </c>
      <c r="E22" s="19">
        <v>18410.0</v>
      </c>
    </row>
    <row r="23" ht="12.0" customHeight="1">
      <c r="A23" s="31" t="s">
        <v>53</v>
      </c>
      <c r="B23" s="26"/>
      <c r="C23" s="49" t="str">
        <f t="shared" ref="C23:E23" si="5">SUM(C20:C22)</f>
        <v>190,060</v>
      </c>
      <c r="D23" s="49" t="str">
        <f t="shared" si="5"/>
        <v>176,581</v>
      </c>
      <c r="E23" s="49" t="str">
        <f t="shared" si="5"/>
        <v>110,192</v>
      </c>
    </row>
    <row r="24" ht="12.0" customHeight="1">
      <c r="A24" s="1"/>
      <c r="B24" s="12"/>
      <c r="C24" s="51"/>
      <c r="D24" s="51"/>
      <c r="E24" s="51"/>
    </row>
    <row r="25" ht="16.5" customHeight="1">
      <c r="A25" s="24" t="s">
        <v>72</v>
      </c>
      <c r="B25" s="26"/>
      <c r="C25" s="30"/>
      <c r="D25" s="30"/>
      <c r="E25" s="30"/>
    </row>
    <row r="26" ht="12.0" customHeight="1">
      <c r="A26" s="1"/>
      <c r="B26" s="37" t="s">
        <v>74</v>
      </c>
      <c r="C26" s="19" t="str">
        <f>salaries!B14+(800*12)</f>
        <v>1,119,600</v>
      </c>
      <c r="D26" s="19" t="str">
        <f>salaries!C14+(800*12)</f>
        <v>9,600</v>
      </c>
      <c r="E26" s="19" t="str">
        <f>salaries!D14+(800*12)</f>
        <v>9,600</v>
      </c>
    </row>
    <row r="27" ht="12.0" customHeight="1">
      <c r="A27" s="1"/>
      <c r="B27" s="37" t="s">
        <v>82</v>
      </c>
      <c r="C27" s="19" t="str">
        <f t="shared" ref="C27:E27" si="6">1200*12</f>
        <v>14,400</v>
      </c>
      <c r="D27" s="19" t="str">
        <f t="shared" si="6"/>
        <v>14,400</v>
      </c>
      <c r="E27" s="19" t="str">
        <f t="shared" si="6"/>
        <v>14,400</v>
      </c>
    </row>
    <row r="28" ht="12.0" customHeight="1">
      <c r="A28" s="1"/>
      <c r="B28" s="37" t="s">
        <v>85</v>
      </c>
      <c r="C28" s="19" t="str">
        <f t="shared" ref="C28:E28" si="7">12500*12</f>
        <v>150,000</v>
      </c>
      <c r="D28" s="19" t="str">
        <f t="shared" si="7"/>
        <v>150,000</v>
      </c>
      <c r="E28" s="19" t="str">
        <f t="shared" si="7"/>
        <v>150,000</v>
      </c>
    </row>
    <row r="29" ht="12.0" customHeight="1">
      <c r="A29" s="1"/>
      <c r="B29" s="37" t="s">
        <v>88</v>
      </c>
      <c r="C29" s="19">
        <v>5300.0</v>
      </c>
      <c r="D29" s="19">
        <v>5300.0</v>
      </c>
      <c r="E29" s="19">
        <v>5300.0</v>
      </c>
    </row>
    <row r="30" ht="12.0" customHeight="1">
      <c r="A30" s="1"/>
      <c r="B30" s="37" t="s">
        <v>89</v>
      </c>
      <c r="C30" s="19" t="str">
        <f>+BalanceSheet!E18-BalanceSheet!D18</f>
        <v>32,540</v>
      </c>
      <c r="D30" s="19" t="str">
        <f>+BalanceSheet!F18-BalanceSheet!E18</f>
        <v>29,054</v>
      </c>
      <c r="E30" s="19">
        <v>26077.0</v>
      </c>
    </row>
    <row r="31" ht="12.0" customHeight="1">
      <c r="A31" s="1"/>
      <c r="B31" s="37" t="s">
        <v>91</v>
      </c>
      <c r="C31" s="19">
        <v>4200.0</v>
      </c>
      <c r="D31" s="19">
        <v>4200.0</v>
      </c>
      <c r="E31" s="19">
        <v>4200.0</v>
      </c>
    </row>
    <row r="32" ht="12.0" customHeight="1">
      <c r="A32" s="1"/>
      <c r="B32" s="37" t="s">
        <v>92</v>
      </c>
      <c r="C32" s="19">
        <v>43694.0</v>
      </c>
      <c r="D32" s="19">
        <v>43694.0</v>
      </c>
      <c r="E32" s="19">
        <v>43694.0</v>
      </c>
    </row>
    <row r="33" ht="12.0" customHeight="1">
      <c r="A33" s="1"/>
      <c r="B33" s="37" t="s">
        <v>93</v>
      </c>
      <c r="C33" s="19">
        <v>26420.0</v>
      </c>
      <c r="D33" s="19">
        <v>26420.0</v>
      </c>
      <c r="E33" s="19">
        <v>26420.0</v>
      </c>
    </row>
    <row r="34" ht="12.0" customHeight="1">
      <c r="A34" s="31" t="s">
        <v>94</v>
      </c>
      <c r="B34" s="26"/>
      <c r="C34" s="49" t="str">
        <f t="shared" ref="C34:E34" si="8">SUM(C26:C33)</f>
        <v>1,396,154</v>
      </c>
      <c r="D34" s="49" t="str">
        <f t="shared" si="8"/>
        <v>282,668</v>
      </c>
      <c r="E34" s="49" t="str">
        <f t="shared" si="8"/>
        <v>279,691</v>
      </c>
    </row>
    <row r="35" ht="12.0" customHeight="1">
      <c r="A35" s="1"/>
      <c r="B35" s="1"/>
      <c r="C35" s="1"/>
      <c r="D35" s="3"/>
      <c r="E35" s="3"/>
    </row>
    <row r="36" ht="12.0" customHeight="1">
      <c r="A36" s="31" t="s">
        <v>95</v>
      </c>
      <c r="B36" s="26"/>
      <c r="C36" s="49" t="str">
        <f t="shared" ref="C36:E36" si="9">C23+C34</f>
        <v>1,586,214</v>
      </c>
      <c r="D36" s="49" t="str">
        <f t="shared" si="9"/>
        <v>459,248</v>
      </c>
      <c r="E36" s="49" t="str">
        <f t="shared" si="9"/>
        <v>389,883</v>
      </c>
    </row>
    <row r="37" ht="12.0" customHeight="1">
      <c r="A37" s="1"/>
      <c r="B37" s="1"/>
      <c r="C37" s="1"/>
      <c r="D37" s="3"/>
      <c r="E37" s="3"/>
    </row>
    <row r="38" ht="12.0" customHeight="1">
      <c r="A38" s="31" t="s">
        <v>98</v>
      </c>
      <c r="B38" s="26"/>
      <c r="C38" s="49" t="str">
        <f t="shared" ref="C38:E38" si="10">C10-C17-C36</f>
        <v>(39,200)</v>
      </c>
      <c r="D38" s="49" t="str">
        <f t="shared" si="10"/>
        <v>375,098</v>
      </c>
      <c r="E38" s="49" t="str">
        <f t="shared" si="10"/>
        <v>(1,603)</v>
      </c>
    </row>
    <row r="39" ht="12.0" customHeight="1">
      <c r="A39" s="1"/>
      <c r="B39" s="12" t="s">
        <v>100</v>
      </c>
      <c r="C39" s="19" t="str">
        <f t="shared" ref="C39:E39" si="11">IF(C38&gt;0,C38*0.35,0)</f>
        <v>0</v>
      </c>
      <c r="D39" s="19" t="str">
        <f t="shared" si="11"/>
        <v>131,284</v>
      </c>
      <c r="E39" s="19" t="str">
        <f t="shared" si="11"/>
        <v>0</v>
      </c>
    </row>
    <row r="40" ht="12.0" customHeight="1">
      <c r="A40" s="31" t="s">
        <v>108</v>
      </c>
      <c r="B40" s="26"/>
      <c r="C40" s="49" t="str">
        <f t="shared" ref="C40:E40" si="12">C38-C39</f>
        <v>(39,200)</v>
      </c>
      <c r="D40" s="49" t="str">
        <f t="shared" si="12"/>
        <v>243,814</v>
      </c>
      <c r="E40" s="49" t="str">
        <f t="shared" si="12"/>
        <v>(1,603)</v>
      </c>
    </row>
    <row r="41" ht="12.0" customHeight="1">
      <c r="A41" s="1"/>
      <c r="B41" s="59" t="s">
        <v>110</v>
      </c>
      <c r="C41" s="1"/>
      <c r="D41" s="3"/>
      <c r="E41" s="3"/>
    </row>
  </sheetData>
  <mergeCells count="12">
    <mergeCell ref="A38:B38"/>
    <mergeCell ref="A40:B40"/>
    <mergeCell ref="A1:B1"/>
    <mergeCell ref="A4:B4"/>
    <mergeCell ref="A25:B25"/>
    <mergeCell ref="A23:B23"/>
    <mergeCell ref="A19:B19"/>
    <mergeCell ref="A17:B17"/>
    <mergeCell ref="A10:B10"/>
    <mergeCell ref="A12:B12"/>
    <mergeCell ref="A36:B36"/>
    <mergeCell ref="A34:B3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5.86"/>
    <col customWidth="1" min="2" max="2" width="34.43"/>
    <col customWidth="1" min="3" max="6" width="12.43"/>
    <col customWidth="1" min="7" max="7" width="14.43"/>
  </cols>
  <sheetData>
    <row r="1" ht="22.5" customHeight="1">
      <c r="A1" s="8" t="s">
        <v>0</v>
      </c>
      <c r="C1" s="9"/>
      <c r="D1" s="9"/>
      <c r="E1" s="9"/>
      <c r="F1" s="10" t="s">
        <v>16</v>
      </c>
    </row>
    <row r="2" ht="12.0" customHeight="1">
      <c r="A2" s="12"/>
      <c r="B2" s="14"/>
      <c r="C2" s="1"/>
      <c r="D2" s="3"/>
      <c r="E2" s="3"/>
      <c r="F2" s="3"/>
    </row>
    <row r="3" ht="12.0" customHeight="1">
      <c r="A3" s="16"/>
      <c r="B3" s="12"/>
      <c r="C3" s="12"/>
      <c r="D3" s="18">
        <v>42004.0</v>
      </c>
      <c r="E3" s="18">
        <v>42004.0</v>
      </c>
      <c r="F3" s="18">
        <v>42004.0</v>
      </c>
    </row>
    <row r="4" ht="16.5" customHeight="1">
      <c r="A4" s="24" t="s">
        <v>19</v>
      </c>
      <c r="B4" s="26"/>
      <c r="C4" s="30"/>
      <c r="D4" s="30"/>
      <c r="E4" s="30"/>
      <c r="F4" s="30"/>
    </row>
    <row r="5" ht="12.0" customHeight="1">
      <c r="A5" s="34" t="s">
        <v>29</v>
      </c>
      <c r="B5" s="26"/>
      <c r="C5" s="36"/>
      <c r="D5" s="36"/>
      <c r="E5" s="36"/>
      <c r="F5" s="36"/>
    </row>
    <row r="6" ht="12.0" customHeight="1">
      <c r="A6" s="12"/>
      <c r="B6" s="12" t="s">
        <v>34</v>
      </c>
      <c r="C6" s="38"/>
      <c r="D6" s="38" t="str">
        <f>1233401-750458</f>
        <v>482,943</v>
      </c>
      <c r="E6" s="38" t="str">
        <f>+F6+CashFlow!E38</f>
        <v>120,375</v>
      </c>
      <c r="F6" s="38" t="str">
        <f>1233401-750000</f>
        <v>483,401</v>
      </c>
      <c r="G6" s="1" t="str">
        <f>IF(D6=CashFlow!D40,"","Does Not Match Cash Flow")</f>
        <v/>
      </c>
    </row>
    <row r="7" ht="12.0" customHeight="1">
      <c r="A7" s="12"/>
      <c r="B7" s="12" t="s">
        <v>37</v>
      </c>
      <c r="C7" s="38"/>
      <c r="D7" s="38">
        <v>198205.0</v>
      </c>
      <c r="E7" s="38">
        <v>501187.0</v>
      </c>
      <c r="F7" s="38">
        <v>265403.0</v>
      </c>
    </row>
    <row r="8" ht="12.0" customHeight="1">
      <c r="A8" s="12"/>
      <c r="B8" s="12" t="s">
        <v>38</v>
      </c>
      <c r="C8" s="38"/>
      <c r="D8" s="38" t="str">
        <f>+E8-'Income Statement'!C31</f>
        <v>(21,670)</v>
      </c>
      <c r="E8" s="38" t="str">
        <f>+F8-'Income Statement'!D31</f>
        <v>(17,470)</v>
      </c>
      <c r="F8" s="38" t="str">
        <f>F7*-0.05</f>
        <v>(13,270)</v>
      </c>
    </row>
    <row r="9" ht="12.0" customHeight="1">
      <c r="A9" s="12"/>
      <c r="B9" s="12" t="s">
        <v>41</v>
      </c>
      <c r="C9" s="38"/>
      <c r="D9" s="38" t="str">
        <f t="shared" ref="D9:E9" si="1">+E9*1.25</f>
        <v>401,391</v>
      </c>
      <c r="E9" s="38" t="str">
        <f t="shared" si="1"/>
        <v>321,113</v>
      </c>
      <c r="F9" s="38">
        <v>256890.0</v>
      </c>
    </row>
    <row r="10" ht="12.0" customHeight="1">
      <c r="A10" s="12"/>
      <c r="B10" s="12" t="s">
        <v>43</v>
      </c>
      <c r="C10" s="38"/>
      <c r="D10" s="38">
        <v>51099.0</v>
      </c>
      <c r="E10" s="38">
        <v>42987.0</v>
      </c>
      <c r="F10" s="38">
        <v>49753.0</v>
      </c>
    </row>
    <row r="11" ht="12.0" customHeight="1">
      <c r="A11" s="12"/>
      <c r="B11" s="12" t="s">
        <v>44</v>
      </c>
      <c r="C11" s="38"/>
      <c r="D11" s="41">
        <v>0.0</v>
      </c>
      <c r="E11" s="41">
        <v>0.0</v>
      </c>
      <c r="F11" s="41">
        <v>0.0</v>
      </c>
    </row>
    <row r="12" ht="12.0" customHeight="1">
      <c r="A12" s="42" t="s">
        <v>48</v>
      </c>
      <c r="C12" s="44"/>
      <c r="D12" s="46" t="str">
        <f t="shared" ref="D12:F12" si="2">SUM(D6:D11)</f>
        <v>1,111,967</v>
      </c>
      <c r="E12" s="46" t="str">
        <f t="shared" si="2"/>
        <v>968,191</v>
      </c>
      <c r="F12" s="46" t="str">
        <f t="shared" si="2"/>
        <v>1,042,177</v>
      </c>
    </row>
    <row r="13" ht="12.0" customHeight="1">
      <c r="A13" s="34" t="s">
        <v>56</v>
      </c>
      <c r="B13" s="26"/>
      <c r="C13" s="36"/>
      <c r="D13" s="36"/>
      <c r="E13" s="36"/>
      <c r="F13" s="36"/>
    </row>
    <row r="14" ht="12.0" customHeight="1">
      <c r="A14" s="12"/>
      <c r="B14" s="12" t="s">
        <v>57</v>
      </c>
      <c r="C14" s="38"/>
      <c r="D14" s="38">
        <v>0.0</v>
      </c>
      <c r="E14" s="38">
        <v>0.0</v>
      </c>
      <c r="F14" s="38">
        <v>0.0</v>
      </c>
    </row>
    <row r="15" ht="12.0" customHeight="1">
      <c r="A15" s="1"/>
      <c r="B15" s="12" t="s">
        <v>58</v>
      </c>
      <c r="C15" s="38"/>
      <c r="D15" s="38">
        <v>0.0</v>
      </c>
      <c r="E15" s="38">
        <v>0.0</v>
      </c>
      <c r="F15" s="38">
        <v>0.0</v>
      </c>
    </row>
    <row r="16" ht="12.0" customHeight="1">
      <c r="A16" s="1"/>
      <c r="B16" s="12" t="s">
        <v>59</v>
      </c>
      <c r="C16" s="38"/>
      <c r="D16" s="38" t="str">
        <f t="shared" ref="D16:F16" si="3">((D15*0.8)/39)*-6.5</f>
        <v>0</v>
      </c>
      <c r="E16" s="38" t="str">
        <f t="shared" si="3"/>
        <v>0</v>
      </c>
      <c r="F16" s="38" t="str">
        <f t="shared" si="3"/>
        <v>0</v>
      </c>
    </row>
    <row r="17" ht="12.0" customHeight="1">
      <c r="A17" s="12"/>
      <c r="B17" s="12" t="s">
        <v>61</v>
      </c>
      <c r="C17" s="38"/>
      <c r="D17" s="38" t="str">
        <f>708651</f>
        <v>708,651</v>
      </c>
      <c r="E17" s="38" t="str">
        <f>+F17*1.12</f>
        <v>632,724</v>
      </c>
      <c r="F17" s="38">
        <v>564932.0</v>
      </c>
    </row>
    <row r="18" ht="12.0" customHeight="1">
      <c r="A18" s="12"/>
      <c r="B18" s="12" t="s">
        <v>59</v>
      </c>
      <c r="C18" s="38"/>
      <c r="D18" s="38" t="str">
        <f t="shared" ref="D18:F18" si="4">(D17/7)*-3</f>
        <v>(303,708)</v>
      </c>
      <c r="E18" s="38" t="str">
        <f t="shared" si="4"/>
        <v>(271,167)</v>
      </c>
      <c r="F18" s="38" t="str">
        <f t="shared" si="4"/>
        <v>(242,114)</v>
      </c>
      <c r="G18" s="50"/>
    </row>
    <row r="19" ht="12.0" customHeight="1">
      <c r="A19" s="12"/>
      <c r="B19" s="12" t="s">
        <v>67</v>
      </c>
      <c r="C19" s="38"/>
      <c r="D19" s="41">
        <v>0.0</v>
      </c>
      <c r="E19" s="41">
        <v>0.0</v>
      </c>
      <c r="F19" s="41">
        <v>0.0</v>
      </c>
    </row>
    <row r="20" ht="12.0" customHeight="1">
      <c r="A20" s="42" t="s">
        <v>68</v>
      </c>
      <c r="C20" s="44"/>
      <c r="D20" s="46" t="str">
        <f t="shared" ref="D20:F20" si="5">SUM(D14:D19)</f>
        <v>404,943</v>
      </c>
      <c r="E20" s="46" t="str">
        <f t="shared" si="5"/>
        <v>361,556</v>
      </c>
      <c r="F20" s="46" t="str">
        <f t="shared" si="5"/>
        <v>322,818</v>
      </c>
    </row>
    <row r="21" ht="12.0" customHeight="1">
      <c r="A21" s="34" t="s">
        <v>73</v>
      </c>
      <c r="B21" s="26"/>
      <c r="C21" s="36"/>
      <c r="D21" s="36"/>
      <c r="E21" s="36"/>
      <c r="F21" s="36"/>
    </row>
    <row r="22" ht="12.0" customHeight="1">
      <c r="A22" s="12"/>
      <c r="B22" s="12" t="s">
        <v>75</v>
      </c>
      <c r="C22" s="38"/>
      <c r="D22" s="38">
        <v>0.0</v>
      </c>
      <c r="E22" s="38">
        <v>0.0</v>
      </c>
      <c r="F22" s="38">
        <v>0.0</v>
      </c>
    </row>
    <row r="23" ht="12.0" customHeight="1">
      <c r="A23" s="12"/>
      <c r="B23" s="12" t="s">
        <v>77</v>
      </c>
      <c r="C23" s="38"/>
      <c r="D23" s="41">
        <v>0.0</v>
      </c>
      <c r="E23" s="41">
        <v>0.0</v>
      </c>
      <c r="F23" s="41">
        <v>0.0</v>
      </c>
    </row>
    <row r="24" ht="12.0" customHeight="1">
      <c r="A24" s="42" t="s">
        <v>78</v>
      </c>
      <c r="C24" s="44"/>
      <c r="D24" s="46" t="str">
        <f t="shared" ref="D24:F24" si="6">SUM(D22:D23)</f>
        <v>0</v>
      </c>
      <c r="E24" s="46" t="str">
        <f t="shared" si="6"/>
        <v>0</v>
      </c>
      <c r="F24" s="46" t="str">
        <f t="shared" si="6"/>
        <v>0</v>
      </c>
    </row>
    <row r="25" ht="12.0" customHeight="1">
      <c r="A25" s="12"/>
      <c r="B25" s="12"/>
      <c r="C25" s="12"/>
      <c r="D25" s="53"/>
      <c r="E25" s="53"/>
      <c r="F25" s="53"/>
    </row>
    <row r="26" ht="12.0" customHeight="1">
      <c r="A26" s="31" t="s">
        <v>83</v>
      </c>
      <c r="B26" s="26"/>
      <c r="C26" s="54"/>
      <c r="D26" s="56" t="str">
        <f t="shared" ref="D26:F26" si="7">D12+D20+D24</f>
        <v>1,516,911</v>
      </c>
      <c r="E26" s="56" t="str">
        <f t="shared" si="7"/>
        <v>1,329,748</v>
      </c>
      <c r="F26" s="56" t="str">
        <f t="shared" si="7"/>
        <v>1,364,995</v>
      </c>
    </row>
    <row r="27" ht="12.0" customHeight="1">
      <c r="A27" s="1"/>
      <c r="B27" s="1"/>
      <c r="C27" s="1"/>
      <c r="D27" s="1"/>
      <c r="E27" s="3"/>
      <c r="F27" s="3"/>
    </row>
    <row r="28" ht="16.5" customHeight="1">
      <c r="A28" s="24" t="s">
        <v>97</v>
      </c>
      <c r="B28" s="26"/>
      <c r="C28" s="30"/>
      <c r="D28" s="30"/>
      <c r="E28" s="30"/>
      <c r="F28" s="30"/>
    </row>
    <row r="29" ht="12.0" customHeight="1">
      <c r="A29" s="34" t="s">
        <v>99</v>
      </c>
      <c r="B29" s="26"/>
      <c r="C29" s="36"/>
      <c r="D29" s="36"/>
      <c r="E29" s="36"/>
      <c r="F29" s="36"/>
    </row>
    <row r="30" ht="12.0" customHeight="1">
      <c r="A30" s="12"/>
      <c r="B30" s="12" t="s">
        <v>101</v>
      </c>
      <c r="C30" s="38"/>
      <c r="D30" s="38">
        <v>824669.0</v>
      </c>
      <c r="E30" s="38">
        <v>186597.0</v>
      </c>
      <c r="F30" s="38">
        <v>105899.0</v>
      </c>
    </row>
    <row r="31" ht="12.0" customHeight="1">
      <c r="A31" s="12"/>
      <c r="B31" s="12" t="s">
        <v>102</v>
      </c>
      <c r="C31" s="38"/>
      <c r="D31" s="38">
        <v>0.0</v>
      </c>
      <c r="E31" s="38">
        <v>0.0</v>
      </c>
      <c r="F31" s="38">
        <v>0.0</v>
      </c>
    </row>
    <row r="32" ht="12.0" customHeight="1">
      <c r="A32" s="12"/>
      <c r="B32" s="12" t="s">
        <v>103</v>
      </c>
      <c r="C32" s="38"/>
      <c r="D32" s="38">
        <v>0.0</v>
      </c>
      <c r="E32" s="38">
        <v>0.0</v>
      </c>
      <c r="F32" s="38">
        <v>0.0</v>
      </c>
    </row>
    <row r="33" ht="12.0" customHeight="1">
      <c r="A33" s="12"/>
      <c r="B33" s="12" t="s">
        <v>104</v>
      </c>
      <c r="C33" s="38"/>
      <c r="D33" s="38">
        <v>11045.0</v>
      </c>
      <c r="E33" s="38">
        <v>5487.0</v>
      </c>
      <c r="F33" s="38">
        <v>21045.0</v>
      </c>
    </row>
    <row r="34" ht="12.0" customHeight="1">
      <c r="A34" s="12"/>
      <c r="B34" s="12" t="s">
        <v>105</v>
      </c>
      <c r="C34" s="38"/>
      <c r="D34" s="38">
        <v>16647.0</v>
      </c>
      <c r="E34" s="38">
        <v>16647.0</v>
      </c>
      <c r="F34" s="38">
        <v>16647.0</v>
      </c>
    </row>
    <row r="35" ht="12.0" customHeight="1">
      <c r="A35" s="12"/>
      <c r="B35" s="12" t="s">
        <v>106</v>
      </c>
      <c r="C35" s="38"/>
      <c r="D35" s="41">
        <v>344201.0</v>
      </c>
      <c r="E35" s="41">
        <v>344201.0</v>
      </c>
      <c r="F35" s="41">
        <v>344201.0</v>
      </c>
    </row>
    <row r="36" ht="12.0" customHeight="1">
      <c r="A36" s="42" t="s">
        <v>107</v>
      </c>
      <c r="C36" s="44"/>
      <c r="D36" s="46" t="str">
        <f t="shared" ref="D36:F36" si="8">SUM(D30:D35)</f>
        <v>1,196,562</v>
      </c>
      <c r="E36" s="46" t="str">
        <f t="shared" si="8"/>
        <v>552,932</v>
      </c>
      <c r="F36" s="46" t="str">
        <f t="shared" si="8"/>
        <v>487,792</v>
      </c>
    </row>
    <row r="37" ht="12.0" customHeight="1">
      <c r="A37" s="34" t="s">
        <v>109</v>
      </c>
      <c r="B37" s="26"/>
      <c r="C37" s="36"/>
      <c r="D37" s="36"/>
      <c r="E37" s="36"/>
      <c r="F37" s="36"/>
    </row>
    <row r="38" ht="12.0" customHeight="1">
      <c r="A38" s="12"/>
      <c r="B38" s="12" t="s">
        <v>111</v>
      </c>
      <c r="C38" s="38"/>
      <c r="D38" s="38" t="str">
        <f t="shared" ref="D38:E38" si="9">+E38-E35</f>
        <v>177,381</v>
      </c>
      <c r="E38" s="38" t="str">
        <f t="shared" si="9"/>
        <v>521,582</v>
      </c>
      <c r="F38" s="38">
        <v>865783.0</v>
      </c>
    </row>
    <row r="39" ht="12.0" customHeight="1">
      <c r="A39" s="12"/>
      <c r="B39" s="12" t="s">
        <v>75</v>
      </c>
      <c r="C39" s="38"/>
      <c r="D39" s="38">
        <v>0.0</v>
      </c>
      <c r="E39" s="38">
        <v>0.0</v>
      </c>
      <c r="F39" s="38">
        <v>0.0</v>
      </c>
    </row>
    <row r="40" ht="12.0" customHeight="1">
      <c r="A40" s="12"/>
      <c r="B40" s="12" t="s">
        <v>77</v>
      </c>
      <c r="C40" s="38"/>
      <c r="D40" s="41">
        <v>0.0</v>
      </c>
      <c r="E40" s="41">
        <v>0.0</v>
      </c>
      <c r="F40" s="41">
        <v>0.0</v>
      </c>
    </row>
    <row r="41" ht="12.0" customHeight="1">
      <c r="A41" s="42" t="s">
        <v>112</v>
      </c>
      <c r="C41" s="44"/>
      <c r="D41" s="46" t="str">
        <f t="shared" ref="D41:F41" si="10">SUM(D38:D40)</f>
        <v>177,381</v>
      </c>
      <c r="E41" s="46" t="str">
        <f t="shared" si="10"/>
        <v>521,582</v>
      </c>
      <c r="F41" s="46" t="str">
        <f t="shared" si="10"/>
        <v>865,783</v>
      </c>
    </row>
    <row r="42" ht="12.0" customHeight="1">
      <c r="A42" s="34" t="s">
        <v>113</v>
      </c>
      <c r="B42" s="26"/>
      <c r="C42" s="36"/>
      <c r="D42" s="36"/>
      <c r="E42" s="36"/>
      <c r="F42" s="36"/>
    </row>
    <row r="43" ht="12.0" customHeight="1">
      <c r="A43" s="12"/>
      <c r="B43" s="12" t="s">
        <v>114</v>
      </c>
      <c r="C43" s="38"/>
      <c r="D43" s="38">
        <v>375000.0</v>
      </c>
      <c r="E43" s="38">
        <v>375000.0</v>
      </c>
      <c r="F43" s="38">
        <v>375000.0</v>
      </c>
    </row>
    <row r="44" ht="12.0" customHeight="1">
      <c r="A44" s="12"/>
      <c r="B44" s="12" t="s">
        <v>115</v>
      </c>
      <c r="C44" s="38"/>
      <c r="D44" s="38" t="str">
        <f>+E44+'Income Statement'!C40-73066</f>
        <v>(232,032)</v>
      </c>
      <c r="E44" s="38" t="str">
        <f>+F44+'Income Statement'!D40</f>
        <v>(119,766)</v>
      </c>
      <c r="F44" s="38" t="str">
        <f>F26-F36-F41-F43</f>
        <v>(363,580)</v>
      </c>
    </row>
    <row r="45" ht="12.0" customHeight="1">
      <c r="A45" s="12"/>
      <c r="B45" s="12" t="s">
        <v>77</v>
      </c>
      <c r="C45" s="38"/>
      <c r="D45" s="41">
        <v>0.0</v>
      </c>
      <c r="E45" s="41">
        <v>0.0</v>
      </c>
      <c r="F45" s="41">
        <v>0.0</v>
      </c>
    </row>
    <row r="46" ht="12.0" customHeight="1">
      <c r="A46" s="42" t="s">
        <v>116</v>
      </c>
      <c r="C46" s="44"/>
      <c r="D46" s="46" t="str">
        <f t="shared" ref="D46:F46" si="11">SUM(D43:D45)</f>
        <v>142,968</v>
      </c>
      <c r="E46" s="46" t="str">
        <f t="shared" si="11"/>
        <v>255,234</v>
      </c>
      <c r="F46" s="46" t="str">
        <f t="shared" si="11"/>
        <v>11,420</v>
      </c>
    </row>
    <row r="47" ht="12.0" customHeight="1">
      <c r="A47" s="12"/>
      <c r="B47" s="12"/>
      <c r="C47" s="12"/>
      <c r="D47" s="53"/>
      <c r="E47" s="53"/>
      <c r="F47" s="53"/>
    </row>
    <row r="48" ht="12.0" customHeight="1">
      <c r="A48" s="31" t="s">
        <v>117</v>
      </c>
      <c r="B48" s="26"/>
      <c r="C48" s="54"/>
      <c r="D48" s="56" t="str">
        <f t="shared" ref="D48:F48" si="12">D36+D41+D46</f>
        <v>1,516,911</v>
      </c>
      <c r="E48" s="56" t="str">
        <f t="shared" si="12"/>
        <v>1,329,748</v>
      </c>
      <c r="F48" s="56" t="str">
        <f t="shared" si="12"/>
        <v>1,364,995</v>
      </c>
    </row>
    <row r="49" ht="12.0" customHeight="1">
      <c r="A49" s="1"/>
      <c r="B49" s="1"/>
      <c r="C49" s="1"/>
      <c r="D49" s="50"/>
      <c r="E49" s="50"/>
      <c r="F49" s="50"/>
    </row>
    <row r="50" ht="12.0" customHeight="1">
      <c r="A50" s="1"/>
      <c r="B50" s="1"/>
      <c r="C50" s="1"/>
      <c r="D50" s="50"/>
      <c r="E50" s="50"/>
      <c r="F50" s="50"/>
      <c r="G50" s="50"/>
    </row>
    <row r="51" ht="12.0" customHeight="1">
      <c r="A51" s="1"/>
      <c r="B51" s="1"/>
      <c r="C51" s="1"/>
      <c r="D51" s="50"/>
      <c r="E51" s="50"/>
      <c r="F51" s="50"/>
      <c r="G51" s="50"/>
    </row>
    <row r="52" ht="12.0" customHeight="1">
      <c r="A52" s="1"/>
      <c r="B52" s="1"/>
      <c r="C52" s="1"/>
      <c r="D52" s="50"/>
      <c r="E52" s="50"/>
      <c r="F52" s="50"/>
      <c r="G52" s="50"/>
    </row>
    <row r="53" ht="12.0" customHeight="1">
      <c r="A53" s="1"/>
      <c r="B53" s="1"/>
      <c r="C53" s="1"/>
      <c r="D53" s="50"/>
      <c r="E53" s="50"/>
      <c r="F53" s="50"/>
      <c r="G53" s="50"/>
    </row>
    <row r="54" ht="12.0" customHeight="1">
      <c r="A54" s="12"/>
      <c r="B54" s="12"/>
      <c r="C54" s="12"/>
      <c r="D54" s="12"/>
      <c r="E54" s="12"/>
      <c r="F54" s="12"/>
    </row>
    <row r="55" ht="12.0" customHeight="1">
      <c r="A55" s="60"/>
      <c r="C55" s="12"/>
      <c r="D55" s="12"/>
      <c r="E55" s="12"/>
      <c r="F55" s="12"/>
    </row>
  </sheetData>
  <mergeCells count="18">
    <mergeCell ref="A21:B21"/>
    <mergeCell ref="A20:B20"/>
    <mergeCell ref="A46:B46"/>
    <mergeCell ref="A48:B48"/>
    <mergeCell ref="A55:B55"/>
    <mergeCell ref="A28:B28"/>
    <mergeCell ref="A36:B36"/>
    <mergeCell ref="A41:B41"/>
    <mergeCell ref="A42:B42"/>
    <mergeCell ref="A29:B29"/>
    <mergeCell ref="A37:B37"/>
    <mergeCell ref="A24:B24"/>
    <mergeCell ref="A26:B26"/>
    <mergeCell ref="A1:B1"/>
    <mergeCell ref="A4:B4"/>
    <mergeCell ref="A5:B5"/>
    <mergeCell ref="A12:B12"/>
    <mergeCell ref="A13:B13"/>
  </mergeCells>
  <drawing r:id="rId1"/>
</worksheet>
</file>