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ajakta\SIM\SIMBLs\Excelsior\Business Capstone\VSS\Assets\Content\Scenario Outlines\Module 1\may 11\"/>
    </mc:Choice>
  </mc:AlternateContent>
  <bookViews>
    <workbookView xWindow="0" yWindow="0" windowWidth="20490" windowHeight="7755"/>
  </bookViews>
  <sheets>
    <sheet name="Ratio Calculators" sheetId="1" r:id="rId1"/>
    <sheet name="IRR Calculation" sheetId="2" r:id="rId2"/>
    <sheet name="WACC Calculator" sheetId="3" r:id="rId3"/>
  </sheets>
  <calcPr calcId="152511"/>
</workbook>
</file>

<file path=xl/calcChain.xml><?xml version="1.0" encoding="utf-8"?>
<calcChain xmlns="http://schemas.openxmlformats.org/spreadsheetml/2006/main">
  <c r="C28" i="3" l="1"/>
  <c r="C30" i="3" s="1"/>
  <c r="C10" i="3" s="1"/>
  <c r="C17" i="3" s="1"/>
  <c r="C7" i="3"/>
  <c r="C41" i="2"/>
  <c r="C39" i="2"/>
  <c r="D38" i="2"/>
  <c r="C38" i="2"/>
  <c r="D37" i="2"/>
  <c r="D36" i="2"/>
  <c r="D35" i="2"/>
  <c r="D34" i="2"/>
  <c r="D33" i="2"/>
  <c r="D39" i="2" s="1"/>
  <c r="D32" i="2"/>
  <c r="D40" i="2" s="1"/>
  <c r="C27" i="2"/>
  <c r="C25" i="2"/>
  <c r="D24" i="2"/>
  <c r="C24" i="2"/>
  <c r="D23" i="2"/>
  <c r="D22" i="2"/>
  <c r="D21" i="2"/>
  <c r="D20" i="2"/>
  <c r="D26" i="2" s="1"/>
  <c r="D19" i="2"/>
  <c r="D25" i="2" s="1"/>
  <c r="D18" i="2"/>
  <c r="C13" i="2"/>
  <c r="C11" i="2"/>
  <c r="D10" i="2"/>
  <c r="C10" i="2"/>
  <c r="D9" i="2"/>
  <c r="D8" i="2"/>
  <c r="D7" i="2"/>
  <c r="D6" i="2"/>
  <c r="D12" i="2" s="1"/>
  <c r="D5" i="2"/>
  <c r="D11" i="2" s="1"/>
  <c r="D4" i="2"/>
  <c r="D57" i="1"/>
  <c r="E49" i="1"/>
  <c r="E45" i="1"/>
  <c r="A44" i="1"/>
  <c r="A48" i="1" s="1"/>
  <c r="A53" i="1" s="1"/>
  <c r="E41" i="1"/>
  <c r="A40" i="1"/>
  <c r="E35" i="1"/>
  <c r="A34" i="1"/>
  <c r="E28" i="1"/>
  <c r="E24" i="1"/>
  <c r="E20" i="1"/>
  <c r="E14" i="1"/>
  <c r="A13" i="1"/>
  <c r="A19" i="1" s="1"/>
  <c r="A23" i="1" s="1"/>
  <c r="A27" i="1" s="1"/>
  <c r="E10" i="1"/>
  <c r="A9" i="1"/>
  <c r="E6" i="1"/>
</calcChain>
</file>

<file path=xl/comments1.xml><?xml version="1.0" encoding="utf-8"?>
<comments xmlns="http://schemas.openxmlformats.org/spreadsheetml/2006/main">
  <authors>
    <author/>
  </authors>
  <commentList>
    <comment ref="C13" authorId="0" shapeId="0">
      <text>
        <r>
          <rPr>
            <sz val="10"/>
            <color rgb="FF000000"/>
            <rFont val="Arial"/>
          </rPr>
          <t xml:space="preserve">IRR using Excel's built in IRR Function
</t>
        </r>
      </text>
    </comment>
  </commentList>
</comments>
</file>

<file path=xl/sharedStrings.xml><?xml version="1.0" encoding="utf-8"?>
<sst xmlns="http://schemas.openxmlformats.org/spreadsheetml/2006/main" count="128" uniqueCount="82">
  <si>
    <t>RATIO ANALYSIS SPREADSHEET</t>
  </si>
  <si>
    <t>BALANCE SHEET RATIOS: Stability (Staying Power)</t>
  </si>
  <si>
    <t>Current Ratio / Working Capital Ratio</t>
  </si>
  <si>
    <t>Current Assets</t>
  </si>
  <si>
    <t>Current Liabilities</t>
  </si>
  <si>
    <t>Quick Ratio</t>
  </si>
  <si>
    <t>Cash + Net Accounts Receivable</t>
  </si>
  <si>
    <t>Debt-to-Worth / Debt-to-Equity Ratio</t>
  </si>
  <si>
    <t>Total Liabilities</t>
  </si>
  <si>
    <t>Net Worth</t>
  </si>
  <si>
    <t>INCOME STATEMENT RATIOS: Profitability (Earning Power)</t>
  </si>
  <si>
    <t>Gross (profit) Margin</t>
  </si>
  <si>
    <t>Net Sales - Cost of Good Sold</t>
  </si>
  <si>
    <t>Net Sales</t>
  </si>
  <si>
    <t>Net (profit) Margin</t>
  </si>
  <si>
    <t>Net Profit Before Tax</t>
  </si>
  <si>
    <t>Return on Equity</t>
  </si>
  <si>
    <t>Net Income</t>
  </si>
  <si>
    <t>Equity</t>
  </si>
  <si>
    <t>ASSET MANAGEMENT RATIOS: Overall Efficiency Ratios</t>
  </si>
  <si>
    <t>Return on Assets</t>
  </si>
  <si>
    <t>Total Assets</t>
  </si>
  <si>
    <t>ASSET MANAGEMENT RATIOS: Working Capital Cycle Ratios</t>
  </si>
  <si>
    <t>Inventory Turnover</t>
  </si>
  <si>
    <t>Cost of Goods Sold</t>
  </si>
  <si>
    <t>Inventory</t>
  </si>
  <si>
    <t>Days Payable Outstanding</t>
  </si>
  <si>
    <t>Average Trade Payables</t>
  </si>
  <si>
    <t>average is obtained by taking the average of payables at the end of the prior period and the end of this period.</t>
  </si>
  <si>
    <t>Accounts Receivable Days (Days Sales Outstanding)</t>
  </si>
  <si>
    <t>Ending Accounts Receivable</t>
  </si>
  <si>
    <t>Loan calculator</t>
  </si>
  <si>
    <t>Principal Amount</t>
  </si>
  <si>
    <t>Interest Rate</t>
  </si>
  <si>
    <t>Term in years</t>
  </si>
  <si>
    <t>Annual Payment</t>
  </si>
  <si>
    <t>IRR computation with Excel IRR Function &amp; Verification with NPV calculation</t>
  </si>
  <si>
    <t>Year</t>
  </si>
  <si>
    <t>Date</t>
  </si>
  <si>
    <t>Cash Flows</t>
  </si>
  <si>
    <t>Present Value of cashflows discounted @</t>
  </si>
  <si>
    <t>A</t>
  </si>
  <si>
    <t>Weighted Average Cost of Capital (WACC)</t>
  </si>
  <si>
    <t>Debt (D)*</t>
  </si>
  <si>
    <t>Year 0</t>
  </si>
  <si>
    <t>Cost of Debt (rd)*</t>
  </si>
  <si>
    <t>Year 1</t>
  </si>
  <si>
    <t>Shares Market Price (sp)*</t>
  </si>
  <si>
    <t>Discounted from Year1 to Year0</t>
  </si>
  <si>
    <t>Year 2</t>
  </si>
  <si>
    <t>Discounted from Year2 to Year0</t>
  </si>
  <si>
    <t>Year 3</t>
  </si>
  <si>
    <t>Shares Issued (sv)*</t>
  </si>
  <si>
    <t>Equity (e)</t>
  </si>
  <si>
    <t>Cost of Equity (re)*</t>
  </si>
  <si>
    <t>Discounted from Year3 to Year0</t>
  </si>
  <si>
    <t>Year 4</t>
  </si>
  <si>
    <t>Tax Rate (tr)*</t>
  </si>
  <si>
    <t>Equity Weight (ew)</t>
  </si>
  <si>
    <t>Discounted from Year4 to Year0</t>
  </si>
  <si>
    <t>Year 5</t>
  </si>
  <si>
    <t>Debt Weight (dw)</t>
  </si>
  <si>
    <t>Discounted from Year5 to Year0</t>
  </si>
  <si>
    <t>Total negative cash flows or outflows</t>
  </si>
  <si>
    <t>Cost of Equity (Capital Asset Pricing Model)</t>
  </si>
  <si>
    <t>Total positive cash flows or inflows</t>
  </si>
  <si>
    <t>Risk free rate (rf)</t>
  </si>
  <si>
    <t>Sum of positive and negative discounted cash flows</t>
  </si>
  <si>
    <t>Market rate (with risk) (rm)</t>
  </si>
  <si>
    <t>Market risk premium (rm - rf)</t>
  </si>
  <si>
    <t>Beta coefficient</t>
  </si>
  <si>
    <t>given</t>
  </si>
  <si>
    <t>Required rate of return on equity</t>
  </si>
  <si>
    <t>&lt;=Net Present Value (NPV)</t>
  </si>
  <si>
    <t>Internal Rate of Return (IRR)</t>
  </si>
  <si>
    <t>This is equivalent to the discount rate which makes the NPV of cash flows Zero as above</t>
  </si>
  <si>
    <t>IRR Calculation with unequal cash flows: (Smaller cash inflows in initial years and larger cash inflows in later years)</t>
  </si>
  <si>
    <t>B</t>
  </si>
  <si>
    <t>IRR lower than in case A (above) because of smaller cash inflows initial years vis-à-vis later years, though absolute values of aggregate cash flows is same in both A &amp; B cases</t>
  </si>
  <si>
    <t>IRR Calculation with unequal cash flows: (Larger cash inflows in initial years and smaller cash inflows in later years)</t>
  </si>
  <si>
    <t>C</t>
  </si>
  <si>
    <t>IRR higher than in case A (above) because of larger cash inflows initial years vis-à-vis later years, though absolute values of aggregate cash flows is same in all the above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</si>
</sst>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"/>
    <numFmt numFmtId="166" formatCode="0.0%"/>
    <numFmt numFmtId="167" formatCode="#,##0.0"/>
    <numFmt numFmtId="168" formatCode="_(* #,##0_);_(* \(#,##0\);_(* &quot;-&quot;??_);_(@_)"/>
    <numFmt numFmtId="169" formatCode="#,##0;\(#,##0\)"/>
    <numFmt numFmtId="170" formatCode="&quot;$&quot;#,##0.00"/>
    <numFmt numFmtId="171" formatCode="0.0000%"/>
  </numFmts>
  <fonts count="13" x14ac:knownFonts="1">
    <font>
      <sz val="10"/>
      <color rgb="FF000000"/>
      <name val="Arial"/>
    </font>
    <font>
      <sz val="16"/>
      <name val="Arial"/>
    </font>
    <font>
      <sz val="10"/>
      <name val="Arial"/>
    </font>
    <font>
      <b/>
      <sz val="11"/>
      <name val="Arial"/>
    </font>
    <font>
      <b/>
      <sz val="10"/>
      <name val="Arial"/>
    </font>
    <font>
      <u/>
      <sz val="10"/>
      <name val="Arial"/>
    </font>
    <font>
      <b/>
      <sz val="10"/>
      <color rgb="FFFFFFFF"/>
      <name val="Arial"/>
    </font>
    <font>
      <sz val="20"/>
      <color rgb="FF000000"/>
      <name val="Calibri"/>
    </font>
    <font>
      <sz val="18"/>
      <color rgb="FF000000"/>
      <name val="Calibri"/>
    </font>
    <font>
      <b/>
      <i/>
      <sz val="9"/>
      <color rgb="FF993300"/>
      <name val="Arial"/>
    </font>
    <font>
      <b/>
      <sz val="10"/>
      <color rgb="FF0000D4"/>
      <name val="Arial"/>
    </font>
    <font>
      <i/>
      <sz val="9"/>
      <color rgb="FF0000D4"/>
      <name val="Arial"/>
    </font>
    <font>
      <b/>
      <sz val="10"/>
      <color rgb="FFFCF305"/>
      <name val="Arial"/>
    </font>
  </fonts>
  <fills count="10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CF305"/>
        <bgColor rgb="FFFCF305"/>
      </patternFill>
    </fill>
    <fill>
      <patternFill patternType="solid">
        <fgColor rgb="FFFFFF00"/>
        <bgColor rgb="FFFFFF00"/>
      </patternFill>
    </fill>
    <fill>
      <patternFill patternType="solid">
        <fgColor rgb="FF3366FF"/>
        <bgColor rgb="FF3366FF"/>
      </patternFill>
    </fill>
    <fill>
      <patternFill patternType="solid">
        <fgColor rgb="FFC0C0C0"/>
        <bgColor rgb="FFC0C0C0"/>
      </patternFill>
    </fill>
    <fill>
      <patternFill patternType="solid">
        <fgColor rgb="FFFFCC99"/>
        <bgColor rgb="FFFFCC99"/>
      </patternFill>
    </fill>
    <fill>
      <patternFill patternType="solid">
        <fgColor rgb="FFCC99FF"/>
        <bgColor rgb="FFCC99FF"/>
      </patternFill>
    </fill>
    <fill>
      <patternFill patternType="solid">
        <fgColor rgb="FFCCFFCC"/>
        <bgColor rgb="FFCCFFCC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2" fillId="0" borderId="0" xfId="0" applyFont="1"/>
    <xf numFmtId="0" fontId="3" fillId="2" borderId="0" xfId="0" applyFont="1" applyFill="1"/>
    <xf numFmtId="0" fontId="2" fillId="2" borderId="0" xfId="0" applyFont="1" applyFill="1"/>
    <xf numFmtId="0" fontId="2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/>
    <xf numFmtId="0" fontId="2" fillId="0" borderId="1" xfId="0" applyFont="1" applyBorder="1" applyAlignment="1">
      <alignment horizontal="center"/>
    </xf>
    <xf numFmtId="164" fontId="2" fillId="3" borderId="1" xfId="0" applyNumberFormat="1" applyFont="1" applyFill="1" applyBorder="1" applyAlignment="1"/>
    <xf numFmtId="0" fontId="2" fillId="0" borderId="0" xfId="0" applyFont="1" applyAlignment="1">
      <alignment horizontal="center"/>
    </xf>
    <xf numFmtId="164" fontId="2" fillId="3" borderId="0" xfId="0" applyNumberFormat="1" applyFont="1" applyFill="1" applyBorder="1" applyAlignment="1"/>
    <xf numFmtId="16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/>
    <xf numFmtId="0" fontId="4" fillId="2" borderId="0" xfId="0" applyFont="1" applyFill="1"/>
    <xf numFmtId="0" fontId="4" fillId="0" borderId="0" xfId="0" applyFont="1" applyAlignment="1">
      <alignment horizontal="center" vertical="center"/>
    </xf>
    <xf numFmtId="44" fontId="2" fillId="3" borderId="1" xfId="0" applyNumberFormat="1" applyFont="1" applyFill="1" applyBorder="1" applyAlignment="1"/>
    <xf numFmtId="44" fontId="2" fillId="3" borderId="0" xfId="0" applyNumberFormat="1" applyFont="1" applyFill="1" applyBorder="1" applyAlignment="1"/>
    <xf numFmtId="168" fontId="2" fillId="3" borderId="1" xfId="0" applyNumberFormat="1" applyFont="1" applyFill="1" applyBorder="1" applyAlignment="1"/>
    <xf numFmtId="0" fontId="2" fillId="0" borderId="0" xfId="0" applyFont="1" applyAlignment="1"/>
    <xf numFmtId="3" fontId="2" fillId="3" borderId="0" xfId="0" applyNumberFormat="1" applyFont="1" applyFill="1" applyBorder="1" applyAlignment="1"/>
    <xf numFmtId="3" fontId="2" fillId="4" borderId="0" xfId="0" applyNumberFormat="1" applyFont="1" applyFill="1" applyAlignment="1"/>
    <xf numFmtId="10" fontId="2" fillId="4" borderId="0" xfId="0" applyNumberFormat="1" applyFont="1" applyFill="1" applyAlignment="1"/>
    <xf numFmtId="0" fontId="2" fillId="4" borderId="0" xfId="0" applyFont="1" applyFill="1" applyAlignment="1"/>
    <xf numFmtId="0" fontId="4" fillId="0" borderId="2" xfId="0" applyFont="1" applyBorder="1" applyAlignment="1">
      <alignment horizontal="right"/>
    </xf>
    <xf numFmtId="169" fontId="4" fillId="0" borderId="2" xfId="0" applyNumberFormat="1" applyFont="1" applyBorder="1"/>
    <xf numFmtId="0" fontId="6" fillId="5" borderId="3" xfId="0" applyFont="1" applyFill="1" applyBorder="1" applyAlignment="1">
      <alignment vertical="top"/>
    </xf>
    <xf numFmtId="0" fontId="6" fillId="5" borderId="3" xfId="0" applyFont="1" applyFill="1" applyBorder="1" applyAlignment="1">
      <alignment horizontal="center" vertical="top" wrapText="1"/>
    </xf>
    <xf numFmtId="0" fontId="2" fillId="6" borderId="2" xfId="0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 wrapText="1"/>
    </xf>
    <xf numFmtId="10" fontId="4" fillId="6" borderId="1" xfId="0" applyNumberFormat="1" applyFont="1" applyFill="1" applyBorder="1" applyAlignment="1">
      <alignment horizontal="center" vertical="top" wrapText="1"/>
    </xf>
    <xf numFmtId="0" fontId="2" fillId="0" borderId="0" xfId="0" applyFont="1"/>
    <xf numFmtId="15" fontId="2" fillId="0" borderId="0" xfId="0" applyNumberFormat="1" applyFont="1"/>
    <xf numFmtId="3" fontId="2" fillId="0" borderId="0" xfId="0" applyNumberFormat="1" applyFont="1"/>
    <xf numFmtId="170" fontId="2" fillId="0" borderId="0" xfId="0" applyNumberFormat="1" applyFont="1"/>
    <xf numFmtId="4" fontId="2" fillId="0" borderId="0" xfId="0" applyNumberFormat="1" applyFont="1"/>
    <xf numFmtId="10" fontId="2" fillId="0" borderId="0" xfId="0" applyNumberFormat="1" applyFont="1"/>
    <xf numFmtId="2" fontId="2" fillId="0" borderId="0" xfId="0" applyNumberFormat="1" applyFont="1"/>
    <xf numFmtId="10" fontId="2" fillId="0" borderId="0" xfId="0" applyNumberFormat="1" applyFont="1" applyAlignment="1"/>
    <xf numFmtId="0" fontId="2" fillId="7" borderId="0" xfId="0" applyFont="1" applyFill="1" applyBorder="1"/>
    <xf numFmtId="0" fontId="4" fillId="0" borderId="4" xfId="0" applyFont="1" applyBorder="1"/>
    <xf numFmtId="15" fontId="2" fillId="7" borderId="0" xfId="0" applyNumberFormat="1" applyFont="1" applyFill="1" applyBorder="1"/>
    <xf numFmtId="171" fontId="4" fillId="0" borderId="4" xfId="0" applyNumberFormat="1" applyFont="1" applyBorder="1"/>
    <xf numFmtId="3" fontId="2" fillId="7" borderId="0" xfId="0" applyNumberFormat="1" applyFont="1" applyFill="1" applyBorder="1"/>
    <xf numFmtId="9" fontId="2" fillId="0" borderId="0" xfId="0" applyNumberFormat="1" applyFont="1"/>
    <xf numFmtId="4" fontId="2" fillId="7" borderId="0" xfId="0" applyNumberFormat="1" applyFont="1" applyFill="1" applyBorder="1"/>
    <xf numFmtId="0" fontId="2" fillId="0" borderId="0" xfId="0" applyFont="1" applyAlignment="1"/>
    <xf numFmtId="0" fontId="2" fillId="8" borderId="0" xfId="0" applyFont="1" applyFill="1" applyBorder="1"/>
    <xf numFmtId="9" fontId="2" fillId="0" borderId="0" xfId="0" applyNumberFormat="1" applyFont="1" applyAlignment="1"/>
    <xf numFmtId="15" fontId="2" fillId="8" borderId="0" xfId="0" applyNumberFormat="1" applyFont="1" applyFill="1" applyBorder="1"/>
    <xf numFmtId="3" fontId="2" fillId="8" borderId="0" xfId="0" applyNumberFormat="1" applyFont="1" applyFill="1" applyBorder="1"/>
    <xf numFmtId="43" fontId="2" fillId="0" borderId="0" xfId="0" applyNumberFormat="1" applyFont="1"/>
    <xf numFmtId="4" fontId="4" fillId="8" borderId="0" xfId="0" applyNumberFormat="1" applyFont="1" applyFill="1" applyBorder="1"/>
    <xf numFmtId="3" fontId="9" fillId="0" borderId="0" xfId="0" applyNumberFormat="1" applyFont="1"/>
    <xf numFmtId="0" fontId="2" fillId="9" borderId="0" xfId="0" applyFont="1" applyFill="1" applyBorder="1" applyAlignment="1">
      <alignment horizontal="right"/>
    </xf>
    <xf numFmtId="0" fontId="4" fillId="9" borderId="0" xfId="0" applyFont="1" applyFill="1" applyBorder="1" applyAlignment="1">
      <alignment horizontal="right"/>
    </xf>
    <xf numFmtId="10" fontId="10" fillId="9" borderId="5" xfId="0" applyNumberFormat="1" applyFont="1" applyFill="1" applyBorder="1" applyAlignment="1">
      <alignment horizontal="right"/>
    </xf>
    <xf numFmtId="10" fontId="11" fillId="0" borderId="0" xfId="0" applyNumberFormat="1" applyFont="1" applyAlignment="1">
      <alignment horizontal="left"/>
    </xf>
    <xf numFmtId="0" fontId="12" fillId="5" borderId="3" xfId="0" applyFont="1" applyFill="1" applyBorder="1" applyAlignment="1">
      <alignment horizontal="left" vertical="top"/>
    </xf>
    <xf numFmtId="3" fontId="6" fillId="5" borderId="3" xfId="0" applyNumberFormat="1" applyFont="1" applyFill="1" applyBorder="1" applyAlignment="1">
      <alignment horizontal="center" vertical="top" wrapText="1"/>
    </xf>
    <xf numFmtId="165" fontId="4" fillId="0" borderId="0" xfId="0" applyNumberFormat="1" applyFont="1" applyAlignment="1">
      <alignment horizontal="center" vertical="center"/>
    </xf>
    <xf numFmtId="0" fontId="0" fillId="0" borderId="0" xfId="0" applyFont="1" applyAlignment="1"/>
    <xf numFmtId="10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10" fontId="11" fillId="0" borderId="0" xfId="0" applyNumberFormat="1" applyFont="1" applyAlignment="1">
      <alignment horizontal="left" vertical="top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142875</xdr:colOff>
      <xdr:row>55</xdr:row>
      <xdr:rowOff>28575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workbookViewId="0">
      <selection sqref="A1:F1"/>
    </sheetView>
  </sheetViews>
  <sheetFormatPr defaultColWidth="17.28515625" defaultRowHeight="15" customHeight="1" x14ac:dyDescent="0.2"/>
  <cols>
    <col min="1" max="1" width="2.85546875" customWidth="1"/>
    <col min="2" max="2" width="3.42578125" customWidth="1"/>
    <col min="3" max="3" width="36.7109375" customWidth="1"/>
    <col min="4" max="4" width="15.42578125" customWidth="1"/>
    <col min="5" max="5" width="11.85546875" customWidth="1"/>
    <col min="6" max="6" width="8.85546875" customWidth="1"/>
  </cols>
  <sheetData>
    <row r="1" spans="1:6" ht="18" customHeight="1" x14ac:dyDescent="0.3">
      <c r="A1" s="68" t="s">
        <v>0</v>
      </c>
      <c r="B1" s="64"/>
      <c r="C1" s="64"/>
      <c r="D1" s="64"/>
      <c r="E1" s="64"/>
      <c r="F1" s="64"/>
    </row>
    <row r="2" spans="1:6" ht="12" customHeight="1" x14ac:dyDescent="0.2">
      <c r="A2" s="1"/>
      <c r="B2" s="1"/>
      <c r="C2" s="1"/>
      <c r="D2" s="1"/>
      <c r="E2" s="1"/>
      <c r="F2" s="1"/>
    </row>
    <row r="3" spans="1:6" ht="12.75" customHeight="1" x14ac:dyDescent="0.25">
      <c r="A3" s="2" t="s">
        <v>1</v>
      </c>
      <c r="B3" s="3"/>
      <c r="C3" s="3"/>
      <c r="D3" s="3"/>
      <c r="E3" s="3"/>
      <c r="F3" s="3"/>
    </row>
    <row r="4" spans="1:6" ht="12" customHeight="1" x14ac:dyDescent="0.2">
      <c r="A4" s="4"/>
      <c r="B4" s="5"/>
      <c r="C4" s="1"/>
      <c r="D4" s="1"/>
      <c r="E4" s="1"/>
      <c r="F4" s="1"/>
    </row>
    <row r="5" spans="1:6" ht="12" customHeight="1" x14ac:dyDescent="0.2">
      <c r="A5" s="4">
        <v>1</v>
      </c>
      <c r="B5" s="5" t="s">
        <v>2</v>
      </c>
      <c r="C5" s="1"/>
      <c r="D5" s="1"/>
      <c r="E5" s="1"/>
      <c r="F5" s="1"/>
    </row>
    <row r="6" spans="1:6" ht="12" customHeight="1" x14ac:dyDescent="0.2">
      <c r="A6" s="1"/>
      <c r="B6" s="6"/>
      <c r="C6" s="7" t="s">
        <v>3</v>
      </c>
      <c r="D6" s="8"/>
      <c r="E6" s="63" t="str">
        <f>IF(D6&lt;1,"na",(D6/D7))</f>
        <v>na</v>
      </c>
      <c r="F6" s="1"/>
    </row>
    <row r="7" spans="1:6" ht="12" customHeight="1" x14ac:dyDescent="0.2">
      <c r="A7" s="1"/>
      <c r="B7" s="6"/>
      <c r="C7" s="9" t="s">
        <v>4</v>
      </c>
      <c r="D7" s="10"/>
      <c r="E7" s="64"/>
      <c r="F7" s="1"/>
    </row>
    <row r="8" spans="1:6" ht="12" customHeight="1" x14ac:dyDescent="0.2">
      <c r="A8" s="4"/>
      <c r="B8" s="6"/>
      <c r="C8" s="1"/>
      <c r="D8" s="11"/>
      <c r="E8" s="1"/>
      <c r="F8" s="1"/>
    </row>
    <row r="9" spans="1:6" ht="12" customHeight="1" x14ac:dyDescent="0.2">
      <c r="A9" s="12">
        <f>A5+1</f>
        <v>2</v>
      </c>
      <c r="B9" s="5" t="s">
        <v>5</v>
      </c>
      <c r="C9" s="1"/>
      <c r="D9" s="11"/>
      <c r="E9" s="1"/>
      <c r="F9" s="1"/>
    </row>
    <row r="10" spans="1:6" ht="12" customHeight="1" x14ac:dyDescent="0.2">
      <c r="A10" s="1"/>
      <c r="B10" s="6"/>
      <c r="C10" s="13" t="s">
        <v>6</v>
      </c>
      <c r="D10" s="8"/>
      <c r="E10" s="63" t="str">
        <f>IF(D10&lt;1,"na",(D10/D11))</f>
        <v>na</v>
      </c>
      <c r="F10" s="1"/>
    </row>
    <row r="11" spans="1:6" ht="12" customHeight="1" x14ac:dyDescent="0.2">
      <c r="A11" s="1"/>
      <c r="B11" s="6"/>
      <c r="C11" s="9" t="s">
        <v>4</v>
      </c>
      <c r="D11" s="10"/>
      <c r="E11" s="64"/>
      <c r="F11" s="1"/>
    </row>
    <row r="12" spans="1:6" ht="12" customHeight="1" x14ac:dyDescent="0.2">
      <c r="A12" s="4"/>
      <c r="B12" s="5"/>
      <c r="C12" s="1"/>
      <c r="D12" s="11"/>
      <c r="E12" s="1"/>
      <c r="F12" s="1"/>
    </row>
    <row r="13" spans="1:6" ht="12" customHeight="1" x14ac:dyDescent="0.2">
      <c r="A13" s="12">
        <f>A9+1</f>
        <v>3</v>
      </c>
      <c r="B13" s="5" t="s">
        <v>7</v>
      </c>
      <c r="C13" s="1"/>
      <c r="D13" s="11"/>
      <c r="E13" s="1"/>
      <c r="F13" s="1"/>
    </row>
    <row r="14" spans="1:6" ht="12" customHeight="1" x14ac:dyDescent="0.2">
      <c r="A14" s="1"/>
      <c r="B14" s="6"/>
      <c r="C14" s="7" t="s">
        <v>8</v>
      </c>
      <c r="D14" s="8"/>
      <c r="E14" s="63" t="str">
        <f>IF(D14&lt;1,"na",D14/D15)</f>
        <v>na</v>
      </c>
      <c r="F14" s="1"/>
    </row>
    <row r="15" spans="1:6" ht="12" customHeight="1" x14ac:dyDescent="0.2">
      <c r="A15" s="1"/>
      <c r="B15" s="6"/>
      <c r="C15" s="14" t="s">
        <v>9</v>
      </c>
      <c r="D15" s="10"/>
      <c r="E15" s="64"/>
      <c r="F15" s="1"/>
    </row>
    <row r="16" spans="1:6" ht="12" customHeight="1" x14ac:dyDescent="0.2">
      <c r="A16" s="1"/>
      <c r="B16" s="6"/>
      <c r="C16" s="1"/>
      <c r="D16" s="15"/>
      <c r="E16" s="1"/>
      <c r="F16" s="1"/>
    </row>
    <row r="17" spans="1:6" ht="12.75" customHeight="1" x14ac:dyDescent="0.25">
      <c r="A17" s="2" t="s">
        <v>10</v>
      </c>
      <c r="B17" s="16"/>
      <c r="C17" s="3"/>
      <c r="D17" s="3"/>
      <c r="E17" s="3"/>
      <c r="F17" s="3"/>
    </row>
    <row r="18" spans="1:6" ht="12" customHeight="1" x14ac:dyDescent="0.2">
      <c r="A18" s="4"/>
      <c r="B18" s="6"/>
      <c r="C18" s="1"/>
      <c r="D18" s="1"/>
      <c r="E18" s="1"/>
      <c r="F18" s="1"/>
    </row>
    <row r="19" spans="1:6" ht="12" customHeight="1" x14ac:dyDescent="0.2">
      <c r="A19" s="12">
        <f>A13+1</f>
        <v>4</v>
      </c>
      <c r="B19" s="5" t="s">
        <v>11</v>
      </c>
      <c r="C19" s="1"/>
      <c r="D19" s="1"/>
      <c r="E19" s="1"/>
      <c r="F19" s="1"/>
    </row>
    <row r="20" spans="1:6" ht="12" customHeight="1" x14ac:dyDescent="0.2">
      <c r="A20" s="1"/>
      <c r="B20" s="6"/>
      <c r="C20" s="13" t="s">
        <v>12</v>
      </c>
      <c r="D20" s="8"/>
      <c r="E20" s="66" t="str">
        <f>IF(D20&lt;1,"na",D20/D21)</f>
        <v>na</v>
      </c>
      <c r="F20" s="1"/>
    </row>
    <row r="21" spans="1:6" ht="12" customHeight="1" x14ac:dyDescent="0.2">
      <c r="A21" s="1"/>
      <c r="B21" s="6"/>
      <c r="C21" s="14" t="s">
        <v>13</v>
      </c>
      <c r="D21" s="10"/>
      <c r="E21" s="64"/>
      <c r="F21" s="1"/>
    </row>
    <row r="22" spans="1:6" ht="12" customHeight="1" x14ac:dyDescent="0.2">
      <c r="A22" s="4"/>
      <c r="B22" s="6"/>
      <c r="C22" s="1"/>
      <c r="D22" s="1"/>
      <c r="E22" s="1"/>
      <c r="F22" s="1"/>
    </row>
    <row r="23" spans="1:6" ht="12" customHeight="1" x14ac:dyDescent="0.2">
      <c r="A23" s="12">
        <f>A19+1</f>
        <v>5</v>
      </c>
      <c r="B23" s="5" t="s">
        <v>14</v>
      </c>
      <c r="C23" s="1"/>
      <c r="D23" s="1"/>
      <c r="E23" s="1"/>
      <c r="F23" s="1"/>
    </row>
    <row r="24" spans="1:6" ht="12" customHeight="1" x14ac:dyDescent="0.2">
      <c r="A24" s="1"/>
      <c r="B24" s="6"/>
      <c r="C24" s="7" t="s">
        <v>15</v>
      </c>
      <c r="D24" s="8"/>
      <c r="E24" s="65" t="str">
        <f>IF(D24=0,"na",D24/D25)</f>
        <v>na</v>
      </c>
      <c r="F24" s="1"/>
    </row>
    <row r="25" spans="1:6" ht="12" customHeight="1" x14ac:dyDescent="0.2">
      <c r="A25" s="1"/>
      <c r="B25" s="6"/>
      <c r="C25" s="14" t="s">
        <v>13</v>
      </c>
      <c r="D25" s="10"/>
      <c r="E25" s="64"/>
      <c r="F25" s="1"/>
    </row>
    <row r="26" spans="1:6" ht="12" customHeight="1" x14ac:dyDescent="0.2">
      <c r="A26" s="4"/>
      <c r="B26" s="6"/>
      <c r="C26" s="9"/>
      <c r="D26" s="17"/>
      <c r="E26" s="17"/>
      <c r="F26" s="1"/>
    </row>
    <row r="27" spans="1:6" ht="12" customHeight="1" x14ac:dyDescent="0.2">
      <c r="A27" s="12">
        <f>A23+1</f>
        <v>6</v>
      </c>
      <c r="B27" s="6" t="s">
        <v>16</v>
      </c>
      <c r="C27" s="1"/>
      <c r="D27" s="1"/>
      <c r="E27" s="1"/>
      <c r="F27" s="1"/>
    </row>
    <row r="28" spans="1:6" ht="12" customHeight="1" x14ac:dyDescent="0.2">
      <c r="A28" s="1"/>
      <c r="B28" s="6"/>
      <c r="C28" s="7" t="s">
        <v>17</v>
      </c>
      <c r="D28" s="18"/>
      <c r="E28" s="63" t="str">
        <f>IF(D28=0,"na",D28/D29)</f>
        <v>na</v>
      </c>
      <c r="F28" s="1"/>
    </row>
    <row r="29" spans="1:6" ht="12" customHeight="1" x14ac:dyDescent="0.2">
      <c r="A29" s="1"/>
      <c r="B29" s="6"/>
      <c r="C29" s="9" t="s">
        <v>18</v>
      </c>
      <c r="D29" s="19"/>
      <c r="E29" s="64"/>
      <c r="F29" s="1"/>
    </row>
    <row r="30" spans="1:6" ht="12" customHeight="1" x14ac:dyDescent="0.2">
      <c r="A30" s="4"/>
      <c r="B30" s="6"/>
      <c r="C30" s="9"/>
      <c r="D30" s="17"/>
      <c r="E30" s="17"/>
      <c r="F30" s="1"/>
    </row>
    <row r="31" spans="1:6" ht="12" customHeight="1" x14ac:dyDescent="0.2">
      <c r="A31" s="1"/>
      <c r="B31" s="6"/>
      <c r="C31" s="9"/>
      <c r="D31" s="17"/>
      <c r="E31" s="17"/>
      <c r="F31" s="1"/>
    </row>
    <row r="32" spans="1:6" ht="12.75" customHeight="1" x14ac:dyDescent="0.25">
      <c r="A32" s="2" t="s">
        <v>19</v>
      </c>
      <c r="B32" s="16"/>
      <c r="C32" s="3"/>
      <c r="D32" s="3"/>
      <c r="E32" s="3"/>
      <c r="F32" s="3"/>
    </row>
    <row r="33" spans="1:6" ht="12" customHeight="1" x14ac:dyDescent="0.2">
      <c r="A33" s="4"/>
      <c r="B33" s="6"/>
      <c r="C33" s="1"/>
      <c r="D33" s="1"/>
      <c r="E33" s="1"/>
      <c r="F33" s="1"/>
    </row>
    <row r="34" spans="1:6" ht="12" customHeight="1" x14ac:dyDescent="0.2">
      <c r="A34" s="12" t="e">
        <f>#REF!+1</f>
        <v>#REF!</v>
      </c>
      <c r="B34" s="6" t="s">
        <v>20</v>
      </c>
      <c r="C34" s="1"/>
      <c r="D34" s="1"/>
      <c r="E34" s="1"/>
      <c r="F34" s="1"/>
    </row>
    <row r="35" spans="1:6" ht="12" customHeight="1" x14ac:dyDescent="0.2">
      <c r="A35" s="1"/>
      <c r="B35" s="6"/>
      <c r="C35" s="7" t="s">
        <v>15</v>
      </c>
      <c r="D35" s="18"/>
      <c r="E35" s="67" t="str">
        <f>IF(D35=0,"na",D35/D36)</f>
        <v>na</v>
      </c>
      <c r="F35" s="1"/>
    </row>
    <row r="36" spans="1:6" ht="12" customHeight="1" x14ac:dyDescent="0.2">
      <c r="A36" s="1"/>
      <c r="B36" s="6"/>
      <c r="C36" s="9" t="s">
        <v>21</v>
      </c>
      <c r="D36" s="19"/>
      <c r="E36" s="64"/>
      <c r="F36" s="1"/>
    </row>
    <row r="37" spans="1:6" ht="12" customHeight="1" x14ac:dyDescent="0.2">
      <c r="A37" s="4"/>
      <c r="B37" s="6"/>
      <c r="C37" s="1"/>
      <c r="D37" s="1"/>
      <c r="E37" s="1"/>
      <c r="F37" s="1"/>
    </row>
    <row r="38" spans="1:6" ht="12.75" customHeight="1" x14ac:dyDescent="0.25">
      <c r="A38" s="2" t="s">
        <v>22</v>
      </c>
      <c r="B38" s="16"/>
      <c r="C38" s="3"/>
      <c r="D38" s="3"/>
      <c r="E38" s="3"/>
      <c r="F38" s="3"/>
    </row>
    <row r="39" spans="1:6" ht="12" customHeight="1" x14ac:dyDescent="0.2">
      <c r="A39" s="4"/>
      <c r="B39" s="6"/>
      <c r="C39" s="1"/>
      <c r="D39" s="1"/>
      <c r="E39" s="1"/>
      <c r="F39" s="1"/>
    </row>
    <row r="40" spans="1:6" ht="12" customHeight="1" x14ac:dyDescent="0.2">
      <c r="A40" s="12" t="e">
        <f>#REF!+1</f>
        <v>#REF!</v>
      </c>
      <c r="B40" s="6" t="s">
        <v>23</v>
      </c>
      <c r="C40" s="1"/>
      <c r="D40" s="1"/>
      <c r="E40" s="1"/>
      <c r="F40" s="1"/>
    </row>
    <row r="41" spans="1:6" ht="12" customHeight="1" x14ac:dyDescent="0.2">
      <c r="A41" s="1"/>
      <c r="B41" s="6"/>
      <c r="C41" s="7" t="s">
        <v>24</v>
      </c>
      <c r="D41" s="8"/>
      <c r="E41" s="63" t="str">
        <f>IF(D41&lt;1,"na",D41/D42)</f>
        <v>na</v>
      </c>
      <c r="F41" s="1"/>
    </row>
    <row r="42" spans="1:6" ht="12" customHeight="1" x14ac:dyDescent="0.2">
      <c r="A42" s="1"/>
      <c r="B42" s="6"/>
      <c r="C42" s="9" t="s">
        <v>25</v>
      </c>
      <c r="D42" s="10"/>
      <c r="E42" s="64"/>
      <c r="F42" s="1"/>
    </row>
    <row r="43" spans="1:6" ht="12" customHeight="1" x14ac:dyDescent="0.2">
      <c r="A43" s="4"/>
      <c r="B43" s="6"/>
      <c r="C43" s="1"/>
      <c r="D43" s="1"/>
      <c r="E43" s="1"/>
      <c r="F43" s="1"/>
    </row>
    <row r="44" spans="1:6" ht="12" customHeight="1" x14ac:dyDescent="0.2">
      <c r="A44" s="12" t="e">
        <f>#REF!+1</f>
        <v>#REF!</v>
      </c>
      <c r="B44" s="5" t="s">
        <v>26</v>
      </c>
      <c r="C44" s="1"/>
      <c r="D44" s="1"/>
      <c r="E44" s="1"/>
      <c r="F44" s="1"/>
    </row>
    <row r="45" spans="1:6" ht="12" customHeight="1" x14ac:dyDescent="0.2">
      <c r="A45" s="1"/>
      <c r="B45" s="6"/>
      <c r="C45" s="13" t="s">
        <v>27</v>
      </c>
      <c r="D45" s="20"/>
      <c r="E45" s="63" t="str">
        <f>IF(D45&lt;1,"na",D45/(D46/360))</f>
        <v>na</v>
      </c>
      <c r="F45" s="21" t="s">
        <v>28</v>
      </c>
    </row>
    <row r="46" spans="1:6" ht="12" customHeight="1" x14ac:dyDescent="0.2">
      <c r="A46" s="1"/>
      <c r="B46" s="6"/>
      <c r="C46" s="14" t="s">
        <v>24</v>
      </c>
      <c r="D46" s="22"/>
      <c r="E46" s="64"/>
      <c r="F46" s="1"/>
    </row>
    <row r="47" spans="1:6" ht="12" customHeight="1" x14ac:dyDescent="0.2">
      <c r="A47" s="4"/>
      <c r="B47" s="5"/>
      <c r="C47" s="1"/>
      <c r="D47" s="1"/>
      <c r="E47" s="1"/>
      <c r="F47" s="1"/>
    </row>
    <row r="48" spans="1:6" ht="12" customHeight="1" x14ac:dyDescent="0.2">
      <c r="A48" s="12" t="e">
        <f>A44+1</f>
        <v>#REF!</v>
      </c>
      <c r="B48" s="5" t="s">
        <v>29</v>
      </c>
      <c r="C48" s="1"/>
      <c r="D48" s="1"/>
      <c r="E48" s="1"/>
      <c r="F48" s="1"/>
    </row>
    <row r="49" spans="1:6" ht="12" customHeight="1" x14ac:dyDescent="0.2">
      <c r="A49" s="1"/>
      <c r="B49" s="6"/>
      <c r="C49" s="13" t="s">
        <v>30</v>
      </c>
      <c r="D49" s="20"/>
      <c r="E49" s="63" t="str">
        <f>IF(D49&lt;1,"na",(D49/D50)*360)</f>
        <v>na</v>
      </c>
      <c r="F49" s="21"/>
    </row>
    <row r="50" spans="1:6" ht="12" customHeight="1" x14ac:dyDescent="0.2">
      <c r="A50" s="1"/>
      <c r="B50" s="6"/>
      <c r="C50" s="14" t="s">
        <v>13</v>
      </c>
      <c r="D50" s="22"/>
      <c r="E50" s="64"/>
      <c r="F50" s="21"/>
    </row>
    <row r="51" spans="1:6" ht="12" customHeight="1" x14ac:dyDescent="0.2">
      <c r="A51" s="4"/>
      <c r="B51" s="6"/>
      <c r="C51" s="1"/>
      <c r="D51" s="1"/>
      <c r="E51" s="1"/>
      <c r="F51" s="21"/>
    </row>
    <row r="52" spans="1:6" ht="12" customHeight="1" x14ac:dyDescent="0.2">
      <c r="A52" s="4"/>
      <c r="B52" s="5"/>
      <c r="C52" s="1"/>
      <c r="D52" s="1"/>
      <c r="E52" s="1"/>
      <c r="F52" s="21"/>
    </row>
    <row r="53" spans="1:6" ht="12" customHeight="1" x14ac:dyDescent="0.2">
      <c r="A53" s="12" t="e">
        <f>A48+1</f>
        <v>#REF!</v>
      </c>
      <c r="B53" s="5" t="s">
        <v>31</v>
      </c>
      <c r="C53" s="1"/>
      <c r="D53" s="1"/>
      <c r="E53" s="1"/>
      <c r="F53" s="21"/>
    </row>
    <row r="54" spans="1:6" ht="12" customHeight="1" x14ac:dyDescent="0.2">
      <c r="A54" s="1"/>
      <c r="B54" s="6"/>
      <c r="C54" s="21" t="s">
        <v>32</v>
      </c>
      <c r="D54" s="23">
        <v>-1000000</v>
      </c>
      <c r="E54" s="1"/>
      <c r="F54" s="21"/>
    </row>
    <row r="55" spans="1:6" ht="12" customHeight="1" x14ac:dyDescent="0.2">
      <c r="A55" s="1"/>
      <c r="B55" s="6"/>
      <c r="C55" s="21" t="s">
        <v>33</v>
      </c>
      <c r="D55" s="24">
        <v>0.08</v>
      </c>
      <c r="E55" s="1"/>
      <c r="F55" s="21"/>
    </row>
    <row r="56" spans="1:6" ht="12" customHeight="1" x14ac:dyDescent="0.2">
      <c r="A56" s="1"/>
      <c r="B56" s="6"/>
      <c r="C56" s="21" t="s">
        <v>34</v>
      </c>
      <c r="D56" s="25">
        <v>2.5</v>
      </c>
      <c r="E56" s="1"/>
      <c r="F56" s="21"/>
    </row>
    <row r="57" spans="1:6" ht="12" customHeight="1" x14ac:dyDescent="0.2">
      <c r="A57" s="1"/>
      <c r="B57" s="6"/>
      <c r="C57" s="26" t="s">
        <v>35</v>
      </c>
      <c r="D57" s="27">
        <f>PMT(D55,D56,D54)</f>
        <v>457076.6841399424</v>
      </c>
      <c r="E57" s="1"/>
      <c r="F57" s="21"/>
    </row>
    <row r="58" spans="1:6" ht="12" customHeight="1" x14ac:dyDescent="0.2">
      <c r="A58" s="1"/>
      <c r="B58" s="6"/>
      <c r="C58" s="1"/>
      <c r="D58" s="1"/>
      <c r="E58" s="1"/>
      <c r="F58" s="21"/>
    </row>
  </sheetData>
  <mergeCells count="11">
    <mergeCell ref="E6:E7"/>
    <mergeCell ref="A1:F1"/>
    <mergeCell ref="E10:E11"/>
    <mergeCell ref="E14:E15"/>
    <mergeCell ref="E45:E46"/>
    <mergeCell ref="E49:E50"/>
    <mergeCell ref="E24:E25"/>
    <mergeCell ref="E20:E21"/>
    <mergeCell ref="E28:E29"/>
    <mergeCell ref="E35:E36"/>
    <mergeCell ref="E41:E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2"/>
  <sheetViews>
    <sheetView showGridLines="0" workbookViewId="0"/>
  </sheetViews>
  <sheetFormatPr defaultColWidth="17.28515625" defaultRowHeight="15" customHeight="1" x14ac:dyDescent="0.2"/>
  <cols>
    <col min="1" max="1" width="13" customWidth="1"/>
    <col min="2" max="2" width="17" customWidth="1"/>
    <col min="3" max="3" width="14.85546875" customWidth="1"/>
    <col min="4" max="4" width="21.7109375" customWidth="1"/>
    <col min="5" max="5" width="29" customWidth="1"/>
    <col min="6" max="6" width="9.7109375" customWidth="1"/>
    <col min="7" max="15" width="8.85546875" customWidth="1"/>
  </cols>
  <sheetData>
    <row r="1" spans="1:15" ht="17.25" customHeight="1" x14ac:dyDescent="0.2">
      <c r="A1" s="28" t="s">
        <v>36</v>
      </c>
      <c r="B1" s="29"/>
      <c r="C1" s="29"/>
      <c r="D1" s="29"/>
      <c r="E1" s="29"/>
      <c r="F1" s="29"/>
      <c r="G1" s="1"/>
      <c r="H1" s="1"/>
      <c r="I1" s="1"/>
      <c r="J1" s="1"/>
      <c r="K1" s="1"/>
      <c r="L1" s="1"/>
      <c r="M1" s="1"/>
      <c r="N1" s="1"/>
      <c r="O1" s="1"/>
    </row>
    <row r="2" spans="1:15" ht="24" customHeight="1" x14ac:dyDescent="0.2">
      <c r="A2" s="30" t="s">
        <v>37</v>
      </c>
      <c r="B2" s="30" t="s">
        <v>38</v>
      </c>
      <c r="C2" s="30" t="s">
        <v>39</v>
      </c>
      <c r="D2" s="30" t="s">
        <v>40</v>
      </c>
      <c r="E2" s="31" t="s">
        <v>41</v>
      </c>
      <c r="F2" s="30"/>
      <c r="G2" s="1"/>
      <c r="H2" s="1"/>
      <c r="I2" s="1"/>
      <c r="J2" s="1"/>
      <c r="K2" s="1"/>
      <c r="L2" s="1"/>
      <c r="M2" s="1"/>
      <c r="N2" s="1"/>
      <c r="O2" s="1"/>
    </row>
    <row r="3" spans="1:15" ht="12" customHeight="1" x14ac:dyDescent="0.2">
      <c r="A3" s="32"/>
      <c r="B3" s="32"/>
      <c r="C3" s="32"/>
      <c r="D3" s="33">
        <v>0.1</v>
      </c>
      <c r="E3" s="32"/>
      <c r="F3" s="32"/>
      <c r="G3" s="1"/>
      <c r="H3" s="1"/>
      <c r="I3" s="1"/>
      <c r="J3" s="1"/>
      <c r="K3" s="1"/>
      <c r="L3" s="1"/>
      <c r="M3" s="1"/>
      <c r="N3" s="1"/>
      <c r="O3" s="1"/>
    </row>
    <row r="4" spans="1:15" ht="12" customHeight="1" x14ac:dyDescent="0.2">
      <c r="A4" s="1" t="s">
        <v>44</v>
      </c>
      <c r="B4" s="35">
        <v>39814</v>
      </c>
      <c r="C4" s="36">
        <v>-100</v>
      </c>
      <c r="D4" s="38">
        <f>C4</f>
        <v>-100</v>
      </c>
      <c r="E4" s="36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2" customHeight="1" x14ac:dyDescent="0.2">
      <c r="A5" s="1" t="s">
        <v>46</v>
      </c>
      <c r="B5" s="35">
        <v>40179</v>
      </c>
      <c r="C5" s="36">
        <v>10</v>
      </c>
      <c r="D5" s="38">
        <f>C5*1/(1+$D$3)</f>
        <v>9.0909090909090899</v>
      </c>
      <c r="E5" s="36" t="s">
        <v>48</v>
      </c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2" customHeight="1" x14ac:dyDescent="0.2">
      <c r="A6" s="1" t="s">
        <v>49</v>
      </c>
      <c r="B6" s="35">
        <v>40544</v>
      </c>
      <c r="C6" s="36">
        <v>10</v>
      </c>
      <c r="D6" s="38">
        <f>C6*1/(1+$D$3)^2</f>
        <v>8.2644628099173545</v>
      </c>
      <c r="E6" s="36" t="s">
        <v>50</v>
      </c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2" customHeight="1" x14ac:dyDescent="0.2">
      <c r="A7" s="1" t="s">
        <v>51</v>
      </c>
      <c r="B7" s="35">
        <v>40909</v>
      </c>
      <c r="C7" s="36">
        <v>10</v>
      </c>
      <c r="D7" s="38">
        <f>C7*1/(1+$D$3)^3</f>
        <v>7.513148009015775</v>
      </c>
      <c r="E7" s="36" t="s">
        <v>55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2" customHeight="1" x14ac:dyDescent="0.2">
      <c r="A8" s="1" t="s">
        <v>56</v>
      </c>
      <c r="B8" s="35">
        <v>41275</v>
      </c>
      <c r="C8" s="36">
        <v>10</v>
      </c>
      <c r="D8" s="38">
        <f>C8*1/(1+$D$3)^4</f>
        <v>6.830134553650705</v>
      </c>
      <c r="E8" s="36" t="s">
        <v>59</v>
      </c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2" customHeight="1" x14ac:dyDescent="0.2">
      <c r="A9" s="1" t="s">
        <v>60</v>
      </c>
      <c r="B9" s="35">
        <v>41640</v>
      </c>
      <c r="C9" s="36">
        <v>110</v>
      </c>
      <c r="D9" s="38">
        <f>C9*1/(1+$D$3)^5</f>
        <v>68.301345536507043</v>
      </c>
      <c r="E9" s="36" t="s">
        <v>62</v>
      </c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12" customHeight="1" x14ac:dyDescent="0.2">
      <c r="A10" s="42" t="s">
        <v>63</v>
      </c>
      <c r="B10" s="44"/>
      <c r="C10" s="46">
        <f t="shared" ref="C10:D10" si="0">-C4</f>
        <v>100</v>
      </c>
      <c r="D10" s="48">
        <f t="shared" si="0"/>
        <v>100</v>
      </c>
      <c r="E10" s="36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2" customHeight="1" x14ac:dyDescent="0.2">
      <c r="A11" s="42" t="s">
        <v>65</v>
      </c>
      <c r="B11" s="44"/>
      <c r="C11" s="46">
        <f t="shared" ref="C11:D11" si="1">SUM(C5:C9)</f>
        <v>150</v>
      </c>
      <c r="D11" s="48">
        <f t="shared" si="1"/>
        <v>99.999999999999972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12" customHeight="1" x14ac:dyDescent="0.2">
      <c r="A12" s="50" t="s">
        <v>67</v>
      </c>
      <c r="B12" s="52"/>
      <c r="C12" s="53"/>
      <c r="D12" s="55">
        <f>SUM(D4:D9)</f>
        <v>0</v>
      </c>
      <c r="E12" s="56" t="s">
        <v>73</v>
      </c>
      <c r="F12" s="34"/>
      <c r="G12" s="1"/>
      <c r="H12" s="1"/>
      <c r="I12" s="1"/>
      <c r="J12" s="1"/>
      <c r="K12" s="1"/>
      <c r="L12" s="1"/>
      <c r="M12" s="1"/>
      <c r="N12" s="1"/>
      <c r="O12" s="1"/>
    </row>
    <row r="13" spans="1:15" ht="12" customHeight="1" x14ac:dyDescent="0.2">
      <c r="A13" s="57"/>
      <c r="B13" s="58" t="s">
        <v>74</v>
      </c>
      <c r="C13" s="59">
        <f>IRR(C4:C9)</f>
        <v>0.10000000000000009</v>
      </c>
      <c r="D13" s="60" t="s">
        <v>75</v>
      </c>
      <c r="E13" s="34"/>
      <c r="F13" s="34"/>
      <c r="G13" s="1"/>
      <c r="H13" s="1"/>
      <c r="I13" s="1"/>
      <c r="J13" s="1"/>
      <c r="K13" s="1"/>
      <c r="L13" s="1"/>
      <c r="M13" s="1"/>
      <c r="N13" s="1"/>
      <c r="O13" s="1"/>
    </row>
    <row r="14" spans="1:15" ht="12" customHeight="1" x14ac:dyDescent="0.2">
      <c r="A14" s="1"/>
      <c r="B14" s="1"/>
      <c r="C14" s="36"/>
      <c r="D14" s="36"/>
      <c r="E14" s="36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ht="15" customHeight="1" x14ac:dyDescent="0.2">
      <c r="A15" s="61" t="s">
        <v>76</v>
      </c>
      <c r="B15" s="29"/>
      <c r="C15" s="62"/>
      <c r="D15" s="62"/>
      <c r="E15" s="62"/>
      <c r="F15" s="29"/>
      <c r="G15" s="1"/>
      <c r="H15" s="1"/>
      <c r="I15" s="1"/>
      <c r="J15" s="1"/>
      <c r="K15" s="1"/>
      <c r="L15" s="1"/>
      <c r="M15" s="1"/>
      <c r="N15" s="1"/>
      <c r="O15" s="1"/>
    </row>
    <row r="16" spans="1:15" ht="24" customHeight="1" x14ac:dyDescent="0.2">
      <c r="A16" s="30" t="s">
        <v>37</v>
      </c>
      <c r="B16" s="30" t="s">
        <v>38</v>
      </c>
      <c r="C16" s="30" t="s">
        <v>39</v>
      </c>
      <c r="D16" s="30" t="s">
        <v>40</v>
      </c>
      <c r="E16" s="31" t="s">
        <v>77</v>
      </c>
      <c r="F16" s="30"/>
      <c r="G16" s="1"/>
      <c r="H16" s="1"/>
      <c r="I16" s="1"/>
      <c r="J16" s="1"/>
      <c r="K16" s="1"/>
      <c r="L16" s="1"/>
      <c r="M16" s="1"/>
      <c r="N16" s="1"/>
      <c r="O16" s="1"/>
    </row>
    <row r="17" spans="1:15" ht="12" customHeight="1" x14ac:dyDescent="0.2">
      <c r="A17" s="32"/>
      <c r="B17" s="32"/>
      <c r="C17" s="32"/>
      <c r="D17" s="33">
        <v>9.1292486595834763E-2</v>
      </c>
      <c r="E17" s="32"/>
      <c r="F17" s="32"/>
      <c r="G17" s="1"/>
      <c r="H17" s="1"/>
      <c r="I17" s="1"/>
      <c r="J17" s="1"/>
      <c r="K17" s="1"/>
      <c r="L17" s="1"/>
      <c r="M17" s="1"/>
      <c r="N17" s="1"/>
      <c r="O17" s="1"/>
    </row>
    <row r="18" spans="1:15" ht="12" customHeight="1" x14ac:dyDescent="0.2">
      <c r="A18" s="1" t="s">
        <v>44</v>
      </c>
      <c r="B18" s="35">
        <v>39814</v>
      </c>
      <c r="C18" s="36">
        <v>-100</v>
      </c>
      <c r="D18" s="38">
        <f>C18</f>
        <v>-100</v>
      </c>
      <c r="E18" s="36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2" customHeight="1" x14ac:dyDescent="0.2">
      <c r="A19" s="1" t="s">
        <v>46</v>
      </c>
      <c r="B19" s="35">
        <v>40179</v>
      </c>
      <c r="C19" s="36">
        <v>0</v>
      </c>
      <c r="D19" s="38">
        <f>C19*1/(1+$D$17)</f>
        <v>0</v>
      </c>
      <c r="E19" s="36" t="s">
        <v>48</v>
      </c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2" customHeight="1" x14ac:dyDescent="0.2">
      <c r="A20" s="1" t="s">
        <v>49</v>
      </c>
      <c r="B20" s="35">
        <v>40544</v>
      </c>
      <c r="C20" s="36">
        <v>5</v>
      </c>
      <c r="D20" s="38">
        <f>C20*1/(1+$D$17)^2</f>
        <v>4.1984373219278766</v>
      </c>
      <c r="E20" s="36" t="s">
        <v>50</v>
      </c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2" customHeight="1" x14ac:dyDescent="0.2">
      <c r="A21" s="1" t="s">
        <v>51</v>
      </c>
      <c r="B21" s="35">
        <v>40909</v>
      </c>
      <c r="C21" s="36">
        <v>10</v>
      </c>
      <c r="D21" s="38">
        <f>C21*1/(1+$D$17)^3</f>
        <v>7.6944309128791568</v>
      </c>
      <c r="E21" s="36" t="s">
        <v>55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2" customHeight="1" x14ac:dyDescent="0.2">
      <c r="A22" s="1" t="s">
        <v>56</v>
      </c>
      <c r="B22" s="35">
        <v>41275</v>
      </c>
      <c r="C22" s="36">
        <v>15</v>
      </c>
      <c r="D22" s="38">
        <f>C22*1/(1+$D$17)^4</f>
        <v>10.576125567694152</v>
      </c>
      <c r="E22" s="36" t="s">
        <v>59</v>
      </c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2" customHeight="1" x14ac:dyDescent="0.2">
      <c r="A23" s="1" t="s">
        <v>60</v>
      </c>
      <c r="B23" s="35">
        <v>41640</v>
      </c>
      <c r="C23" s="36">
        <v>120</v>
      </c>
      <c r="D23" s="38">
        <f>C23*1/(1+$D$17)^5</f>
        <v>77.531006197505846</v>
      </c>
      <c r="E23" s="36" t="s">
        <v>62</v>
      </c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2" customHeight="1" x14ac:dyDescent="0.2">
      <c r="A24" s="42" t="s">
        <v>63</v>
      </c>
      <c r="B24" s="44"/>
      <c r="C24" s="46">
        <f t="shared" ref="C24:D24" si="2">-C18</f>
        <v>100</v>
      </c>
      <c r="D24" s="48">
        <f t="shared" si="2"/>
        <v>100</v>
      </c>
      <c r="E24" s="36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2" customHeight="1" x14ac:dyDescent="0.2">
      <c r="A25" s="42" t="s">
        <v>65</v>
      </c>
      <c r="B25" s="44"/>
      <c r="C25" s="46">
        <f t="shared" ref="C25:D25" si="3">SUM(C19:C23)</f>
        <v>150</v>
      </c>
      <c r="D25" s="48">
        <f t="shared" si="3"/>
        <v>100.00000000000703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2" customHeight="1" x14ac:dyDescent="0.2">
      <c r="A26" s="50" t="s">
        <v>67</v>
      </c>
      <c r="B26" s="52"/>
      <c r="C26" s="53"/>
      <c r="D26" s="55">
        <f>SUM(D18:D23)</f>
        <v>7.0343730840249918E-12</v>
      </c>
      <c r="E26" s="56" t="s">
        <v>73</v>
      </c>
      <c r="F26" s="34"/>
      <c r="G26" s="1"/>
      <c r="H26" s="1"/>
      <c r="I26" s="1"/>
      <c r="J26" s="1"/>
      <c r="K26" s="1"/>
      <c r="L26" s="1"/>
      <c r="M26" s="1"/>
      <c r="N26" s="1"/>
      <c r="O26" s="1"/>
    </row>
    <row r="27" spans="1:15" ht="12" customHeight="1" x14ac:dyDescent="0.2">
      <c r="A27" s="57"/>
      <c r="B27" s="58" t="s">
        <v>74</v>
      </c>
      <c r="C27" s="59">
        <f>IRR(C18:C23)</f>
        <v>9.1292486595848654E-2</v>
      </c>
      <c r="D27" s="69" t="s">
        <v>78</v>
      </c>
      <c r="E27" s="64"/>
      <c r="F27" s="64"/>
      <c r="G27" s="64"/>
      <c r="H27" s="64"/>
      <c r="I27" s="64"/>
      <c r="J27" s="1"/>
      <c r="K27" s="1"/>
      <c r="L27" s="1"/>
      <c r="M27" s="1"/>
      <c r="N27" s="1"/>
      <c r="O27" s="1"/>
    </row>
    <row r="28" spans="1:15" ht="12" customHeight="1" x14ac:dyDescent="0.2">
      <c r="A28" s="1"/>
      <c r="B28" s="1"/>
      <c r="C28" s="1"/>
      <c r="D28" s="64"/>
      <c r="E28" s="64"/>
      <c r="F28" s="64"/>
      <c r="G28" s="64"/>
      <c r="H28" s="64"/>
      <c r="I28" s="64"/>
      <c r="J28" s="1"/>
      <c r="K28" s="1"/>
      <c r="L28" s="1"/>
      <c r="M28" s="1"/>
      <c r="N28" s="1"/>
      <c r="O28" s="1"/>
    </row>
    <row r="29" spans="1:15" ht="16.5" customHeight="1" x14ac:dyDescent="0.2">
      <c r="A29" s="61" t="s">
        <v>79</v>
      </c>
      <c r="B29" s="29"/>
      <c r="C29" s="62"/>
      <c r="D29" s="62"/>
      <c r="E29" s="62"/>
      <c r="F29" s="29"/>
      <c r="G29" s="1"/>
      <c r="H29" s="1"/>
      <c r="I29" s="1"/>
      <c r="J29" s="1"/>
      <c r="K29" s="1"/>
      <c r="L29" s="1"/>
      <c r="M29" s="1"/>
      <c r="N29" s="1"/>
      <c r="O29" s="1"/>
    </row>
    <row r="30" spans="1:15" ht="24" customHeight="1" x14ac:dyDescent="0.2">
      <c r="A30" s="30" t="s">
        <v>37</v>
      </c>
      <c r="B30" s="30" t="s">
        <v>38</v>
      </c>
      <c r="C30" s="30" t="s">
        <v>39</v>
      </c>
      <c r="D30" s="30" t="s">
        <v>40</v>
      </c>
      <c r="E30" s="31" t="s">
        <v>80</v>
      </c>
      <c r="F30" s="30"/>
      <c r="G30" s="1"/>
      <c r="H30" s="1"/>
      <c r="I30" s="1"/>
      <c r="J30" s="1"/>
      <c r="K30" s="1"/>
      <c r="L30" s="1"/>
      <c r="M30" s="1"/>
      <c r="N30" s="1"/>
      <c r="O30" s="1"/>
    </row>
    <row r="31" spans="1:15" ht="12" customHeight="1" x14ac:dyDescent="0.2">
      <c r="A31" s="32"/>
      <c r="B31" s="32"/>
      <c r="C31" s="32"/>
      <c r="D31" s="33">
        <v>0.20271969394349634</v>
      </c>
      <c r="E31" s="32"/>
      <c r="F31" s="32"/>
      <c r="G31" s="1"/>
      <c r="H31" s="1"/>
      <c r="I31" s="1"/>
      <c r="J31" s="1"/>
      <c r="K31" s="1"/>
      <c r="L31" s="1"/>
      <c r="M31" s="1"/>
      <c r="N31" s="1"/>
      <c r="O31" s="1"/>
    </row>
    <row r="32" spans="1:15" ht="12" customHeight="1" x14ac:dyDescent="0.2">
      <c r="A32" s="1" t="s">
        <v>44</v>
      </c>
      <c r="B32" s="35">
        <v>39814</v>
      </c>
      <c r="C32" s="36">
        <v>-100</v>
      </c>
      <c r="D32" s="38">
        <f>C32</f>
        <v>-100</v>
      </c>
      <c r="E32" s="36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2" customHeight="1" x14ac:dyDescent="0.2">
      <c r="A33" s="1" t="s">
        <v>46</v>
      </c>
      <c r="B33" s="35">
        <v>40179</v>
      </c>
      <c r="C33" s="36">
        <v>50</v>
      </c>
      <c r="D33" s="38">
        <f>C33*1/(1+$D$31)</f>
        <v>41.572446391111477</v>
      </c>
      <c r="E33" s="36" t="s">
        <v>48</v>
      </c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2" customHeight="1" x14ac:dyDescent="0.2">
      <c r="A34" s="1" t="s">
        <v>49</v>
      </c>
      <c r="B34" s="35">
        <v>40544</v>
      </c>
      <c r="C34" s="36">
        <v>40</v>
      </c>
      <c r="D34" s="38">
        <f>C34*1/(1+$D$31)^2</f>
        <v>27.652292783069399</v>
      </c>
      <c r="E34" s="36" t="s">
        <v>50</v>
      </c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2" customHeight="1" x14ac:dyDescent="0.2">
      <c r="A35" s="1" t="s">
        <v>51</v>
      </c>
      <c r="B35" s="35">
        <v>40909</v>
      </c>
      <c r="C35" s="36">
        <v>30</v>
      </c>
      <c r="D35" s="38">
        <f>C35*1/(1+$D$31)^3</f>
        <v>17.243601889732069</v>
      </c>
      <c r="E35" s="36" t="s">
        <v>55</v>
      </c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2" customHeight="1" x14ac:dyDescent="0.2">
      <c r="A36" s="1" t="s">
        <v>56</v>
      </c>
      <c r="B36" s="35">
        <v>41275</v>
      </c>
      <c r="C36" s="36">
        <v>20</v>
      </c>
      <c r="D36" s="38">
        <f>C36*1/(1+$D$31)^4</f>
        <v>9.5581162020074011</v>
      </c>
      <c r="E36" s="36" t="s">
        <v>59</v>
      </c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2" customHeight="1" x14ac:dyDescent="0.2">
      <c r="A37" s="1" t="s">
        <v>60</v>
      </c>
      <c r="B37" s="35">
        <v>41640</v>
      </c>
      <c r="C37" s="36">
        <v>10</v>
      </c>
      <c r="D37" s="38">
        <f>C37*1/(1+$D$31)^5</f>
        <v>3.9735427340796665</v>
      </c>
      <c r="E37" s="36" t="s">
        <v>62</v>
      </c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2" customHeight="1" x14ac:dyDescent="0.2">
      <c r="A38" s="42" t="s">
        <v>63</v>
      </c>
      <c r="B38" s="44"/>
      <c r="C38" s="46">
        <f t="shared" ref="C38:D38" si="4">-C32</f>
        <v>100</v>
      </c>
      <c r="D38" s="48">
        <f t="shared" si="4"/>
        <v>100</v>
      </c>
      <c r="E38" s="36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2" customHeight="1" x14ac:dyDescent="0.2">
      <c r="A39" s="42" t="s">
        <v>65</v>
      </c>
      <c r="B39" s="44"/>
      <c r="C39" s="46">
        <f t="shared" ref="C39:D39" si="5">SUM(C33:C37)</f>
        <v>150</v>
      </c>
      <c r="D39" s="48">
        <f t="shared" si="5"/>
        <v>100.00000000000003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2" customHeight="1" x14ac:dyDescent="0.2">
      <c r="A40" s="50" t="s">
        <v>67</v>
      </c>
      <c r="B40" s="52"/>
      <c r="C40" s="53"/>
      <c r="D40" s="55">
        <f>SUM(D32:D37)</f>
        <v>1.2434497875801753E-14</v>
      </c>
      <c r="E40" s="56" t="s">
        <v>73</v>
      </c>
      <c r="F40" s="34"/>
      <c r="G40" s="1"/>
      <c r="H40" s="1"/>
      <c r="I40" s="1"/>
      <c r="J40" s="1"/>
      <c r="K40" s="1"/>
      <c r="L40" s="1"/>
      <c r="M40" s="1"/>
      <c r="N40" s="1"/>
      <c r="O40" s="1"/>
    </row>
    <row r="41" spans="1:15" ht="12" customHeight="1" x14ac:dyDescent="0.2">
      <c r="A41" s="57"/>
      <c r="B41" s="58" t="s">
        <v>74</v>
      </c>
      <c r="C41" s="59">
        <f>IRR(C32:C37)</f>
        <v>0.20271969394349099</v>
      </c>
      <c r="D41" s="69" t="s">
        <v>81</v>
      </c>
      <c r="E41" s="64"/>
      <c r="F41" s="64"/>
      <c r="G41" s="64"/>
      <c r="H41" s="64"/>
      <c r="I41" s="64"/>
      <c r="J41" s="1"/>
      <c r="K41" s="1"/>
      <c r="L41" s="1"/>
      <c r="M41" s="1"/>
      <c r="N41" s="1"/>
      <c r="O41" s="1"/>
    </row>
    <row r="42" spans="1:15" ht="12" customHeight="1" x14ac:dyDescent="0.2">
      <c r="A42" s="1"/>
      <c r="B42" s="1"/>
      <c r="C42" s="1"/>
      <c r="D42" s="64"/>
      <c r="E42" s="64"/>
      <c r="F42" s="64"/>
      <c r="G42" s="64"/>
      <c r="H42" s="64"/>
      <c r="I42" s="64"/>
      <c r="J42" s="1"/>
      <c r="K42" s="1"/>
      <c r="L42" s="1"/>
      <c r="M42" s="1"/>
      <c r="N42" s="1"/>
      <c r="O42" s="1"/>
    </row>
  </sheetData>
  <mergeCells count="2">
    <mergeCell ref="D27:I28"/>
    <mergeCell ref="D41:I4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/>
  </sheetViews>
  <sheetFormatPr defaultColWidth="17.28515625" defaultRowHeight="15" customHeight="1" x14ac:dyDescent="0.2"/>
  <cols>
    <col min="1" max="1" width="33" customWidth="1"/>
    <col min="2" max="2" width="4.85546875" customWidth="1"/>
    <col min="3" max="3" width="19.140625" customWidth="1"/>
    <col min="4" max="4" width="10" customWidth="1"/>
    <col min="5" max="5" width="10.85546875" customWidth="1"/>
    <col min="6" max="6" width="10" customWidth="1"/>
  </cols>
  <sheetData>
    <row r="1" spans="1:5" ht="13.5" customHeight="1" x14ac:dyDescent="0.2">
      <c r="A1" s="70" t="s">
        <v>42</v>
      </c>
      <c r="B1" s="64"/>
      <c r="C1" s="64"/>
      <c r="D1" s="64"/>
      <c r="E1" s="64"/>
    </row>
    <row r="2" spans="1:5" ht="13.5" customHeight="1" x14ac:dyDescent="0.2">
      <c r="A2" s="64"/>
      <c r="B2" s="64"/>
      <c r="C2" s="64"/>
      <c r="D2" s="64"/>
      <c r="E2" s="64"/>
    </row>
    <row r="3" spans="1:5" ht="13.5" customHeight="1" x14ac:dyDescent="0.2">
      <c r="A3" s="1"/>
      <c r="B3" s="1"/>
      <c r="C3" s="1"/>
      <c r="E3" s="1"/>
    </row>
    <row r="4" spans="1:5" ht="13.5" customHeight="1" x14ac:dyDescent="0.2">
      <c r="A4" s="34" t="s">
        <v>43</v>
      </c>
      <c r="B4" s="34"/>
      <c r="C4" s="37">
        <v>1000000</v>
      </c>
      <c r="E4" s="1"/>
    </row>
    <row r="5" spans="1:5" ht="13.5" customHeight="1" x14ac:dyDescent="0.2">
      <c r="A5" s="34" t="s">
        <v>45</v>
      </c>
      <c r="B5" s="34"/>
      <c r="C5" s="39">
        <v>0.08</v>
      </c>
      <c r="E5" s="1"/>
    </row>
    <row r="6" spans="1:5" ht="13.5" customHeight="1" x14ac:dyDescent="0.2">
      <c r="A6" s="1"/>
      <c r="B6" s="1"/>
      <c r="C6" s="39"/>
      <c r="E6" s="1"/>
    </row>
    <row r="7" spans="1:5" ht="13.5" customHeight="1" x14ac:dyDescent="0.2">
      <c r="A7" s="34" t="s">
        <v>47</v>
      </c>
      <c r="B7" s="34"/>
      <c r="C7" s="37">
        <f>C9/C8</f>
        <v>1000000</v>
      </c>
      <c r="E7" s="1"/>
    </row>
    <row r="8" spans="1:5" ht="13.5" customHeight="1" x14ac:dyDescent="0.2">
      <c r="A8" s="34" t="s">
        <v>52</v>
      </c>
      <c r="B8" s="34"/>
      <c r="C8" s="40">
        <v>1</v>
      </c>
      <c r="E8" s="1"/>
    </row>
    <row r="9" spans="1:5" ht="13.5" customHeight="1" x14ac:dyDescent="0.2">
      <c r="A9" s="34" t="s">
        <v>53</v>
      </c>
      <c r="B9" s="34"/>
      <c r="C9" s="40">
        <v>1000000</v>
      </c>
      <c r="E9" s="1"/>
    </row>
    <row r="10" spans="1:5" ht="13.5" customHeight="1" x14ac:dyDescent="0.2">
      <c r="A10" s="34" t="s">
        <v>54</v>
      </c>
      <c r="B10" s="34"/>
      <c r="C10" s="39">
        <f>C30</f>
        <v>8.1000000000000003E-2</v>
      </c>
      <c r="E10" s="1"/>
    </row>
    <row r="11" spans="1:5" ht="13.5" customHeight="1" x14ac:dyDescent="0.2">
      <c r="A11" s="1"/>
      <c r="B11" s="1"/>
      <c r="C11" s="39"/>
      <c r="E11" s="1"/>
    </row>
    <row r="12" spans="1:5" ht="13.5" customHeight="1" x14ac:dyDescent="0.2">
      <c r="A12" s="1" t="s">
        <v>57</v>
      </c>
      <c r="B12" s="1"/>
      <c r="C12" s="39">
        <v>0.35</v>
      </c>
      <c r="E12" s="1"/>
    </row>
    <row r="13" spans="1:5" ht="13.5" customHeight="1" x14ac:dyDescent="0.2">
      <c r="A13" s="1"/>
      <c r="B13" s="1"/>
      <c r="C13" s="39"/>
      <c r="E13" s="1"/>
    </row>
    <row r="14" spans="1:5" ht="13.5" customHeight="1" x14ac:dyDescent="0.2">
      <c r="A14" s="1" t="s">
        <v>58</v>
      </c>
      <c r="B14" s="1"/>
      <c r="C14" s="41">
        <v>0.2</v>
      </c>
      <c r="E14" s="1"/>
    </row>
    <row r="15" spans="1:5" ht="13.5" customHeight="1" x14ac:dyDescent="0.2">
      <c r="A15" s="1" t="s">
        <v>61</v>
      </c>
      <c r="B15" s="1"/>
      <c r="C15" s="41">
        <v>0.8</v>
      </c>
      <c r="E15" s="1"/>
    </row>
    <row r="16" spans="1:5" ht="13.5" customHeight="1" x14ac:dyDescent="0.2">
      <c r="A16" s="1"/>
      <c r="B16" s="1"/>
      <c r="C16" s="39"/>
      <c r="E16" s="1"/>
    </row>
    <row r="17" spans="1:5" ht="13.5" customHeight="1" x14ac:dyDescent="0.2">
      <c r="A17" s="43" t="s">
        <v>42</v>
      </c>
      <c r="B17" s="43"/>
      <c r="C17" s="45">
        <f>((C9/(C9+C4))*C10)+((C4/(C9+C4))*C5*(1-C12))</f>
        <v>6.6500000000000004E-2</v>
      </c>
      <c r="E17" s="1"/>
    </row>
    <row r="18" spans="1:5" ht="12.75" customHeight="1" x14ac:dyDescent="0.2">
      <c r="A18" s="1"/>
      <c r="B18" s="1"/>
      <c r="C18" s="47"/>
      <c r="E18" s="1"/>
    </row>
    <row r="19" spans="1:5" ht="12" customHeight="1" x14ac:dyDescent="0.2">
      <c r="A19" s="1"/>
      <c r="B19" s="1"/>
      <c r="C19" s="1"/>
      <c r="E19" s="1"/>
    </row>
    <row r="20" spans="1:5" ht="12" customHeight="1" x14ac:dyDescent="0.2">
      <c r="A20" s="1"/>
      <c r="B20" s="1"/>
      <c r="C20" s="1"/>
      <c r="E20" s="1"/>
    </row>
    <row r="21" spans="1:5" ht="12" customHeight="1" x14ac:dyDescent="0.2">
      <c r="A21" s="1"/>
      <c r="B21" s="1"/>
      <c r="C21" s="1"/>
      <c r="E21" s="1"/>
    </row>
    <row r="22" spans="1:5" ht="12" customHeight="1" x14ac:dyDescent="0.2">
      <c r="A22" s="1"/>
      <c r="B22" s="1"/>
      <c r="C22" s="1"/>
      <c r="E22" s="1"/>
    </row>
    <row r="23" spans="1:5" ht="12" customHeight="1" x14ac:dyDescent="0.2">
      <c r="A23" s="71" t="s">
        <v>64</v>
      </c>
      <c r="B23" s="64"/>
      <c r="C23" s="64"/>
      <c r="D23" s="64"/>
      <c r="E23" s="64"/>
    </row>
    <row r="24" spans="1:5" ht="12" customHeight="1" x14ac:dyDescent="0.2">
      <c r="A24" s="64"/>
      <c r="B24" s="64"/>
      <c r="C24" s="64"/>
      <c r="D24" s="64"/>
      <c r="E24" s="64"/>
    </row>
    <row r="25" spans="1:5" ht="12" customHeight="1" x14ac:dyDescent="0.2">
      <c r="A25" s="1"/>
      <c r="B25" s="1"/>
      <c r="C25" s="1"/>
      <c r="E25" s="1"/>
    </row>
    <row r="26" spans="1:5" ht="12" customHeight="1" x14ac:dyDescent="0.2">
      <c r="A26" s="1" t="s">
        <v>66</v>
      </c>
      <c r="B26" s="1"/>
      <c r="C26" s="49">
        <v>0.03</v>
      </c>
      <c r="E26" s="1"/>
    </row>
    <row r="27" spans="1:5" ht="12" customHeight="1" x14ac:dyDescent="0.2">
      <c r="A27" s="1" t="s">
        <v>68</v>
      </c>
      <c r="B27" s="1"/>
      <c r="C27" s="51">
        <v>0.09</v>
      </c>
      <c r="E27" s="1"/>
    </row>
    <row r="28" spans="1:5" ht="12" customHeight="1" x14ac:dyDescent="0.2">
      <c r="A28" s="1" t="s">
        <v>69</v>
      </c>
      <c r="B28" s="1"/>
      <c r="C28" s="39">
        <f>C27-C26</f>
        <v>0.06</v>
      </c>
      <c r="E28" s="1"/>
    </row>
    <row r="29" spans="1:5" ht="12" customHeight="1" x14ac:dyDescent="0.2">
      <c r="A29" s="1" t="s">
        <v>70</v>
      </c>
      <c r="B29" s="1"/>
      <c r="C29" s="54">
        <v>0.9</v>
      </c>
      <c r="D29" s="1" t="s">
        <v>71</v>
      </c>
      <c r="E29" s="1"/>
    </row>
    <row r="30" spans="1:5" ht="12" customHeight="1" x14ac:dyDescent="0.2">
      <c r="A30" s="1" t="s">
        <v>72</v>
      </c>
      <c r="B30" s="1"/>
      <c r="C30" s="47">
        <f>(C26+C28)*C29</f>
        <v>8.1000000000000003E-2</v>
      </c>
      <c r="E30" s="1"/>
    </row>
    <row r="31" spans="1:5" ht="12" customHeight="1" x14ac:dyDescent="0.2">
      <c r="A31" s="1"/>
      <c r="B31" s="1"/>
      <c r="C31" s="47"/>
      <c r="E31" s="1"/>
    </row>
  </sheetData>
  <mergeCells count="2">
    <mergeCell ref="A1:E2"/>
    <mergeCell ref="A23:E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Ratio Calculators</vt:lpstr>
      <vt:lpstr>IRR Calculation</vt:lpstr>
      <vt:lpstr>WACC Calculator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Prajakta Samant</dc:creator>
  <cp:lastModifiedBy>Prajakta Samant</cp:lastModifiedBy>
  <dcterms:created xsi:type="dcterms:W3CDTF">2015-05-12T08:18:36Z</dcterms:created>
  <dcterms:modified xsi:type="dcterms:W3CDTF">2015-05-12T08:18:37Z</dcterms:modified>
</cp:coreProperties>
</file>