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5.xml" ContentType="application/vnd.openxmlformats-officedocument.spreadsheetml.worksheet+xml"/>
  <Override PartName="/xl/worksheets/sheet44.xml" ContentType="application/vnd.openxmlformats-officedocument.spreadsheetml.worksheet+xml"/>
  <Override PartName="/xl/worksheets/sheet53.xml" ContentType="application/vnd.openxmlformats-officedocument.spreadsheetml.worksheet+xml"/>
  <Override PartName="/xl/worksheets/sheet62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worksheets/sheet33.xml" ContentType="application/vnd.openxmlformats-officedocument.spreadsheetml.worksheet+xml"/>
  <Override PartName="/xl/worksheets/sheet42.xml" ContentType="application/vnd.openxmlformats-officedocument.spreadsheetml.worksheet+xml"/>
  <Override PartName="/xl/worksheets/sheet51.xml" ContentType="application/vnd.openxmlformats-officedocument.spreadsheetml.worksheet+xml"/>
  <Override PartName="/xl/worksheets/sheet6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Override PartName="/xl/worksheets/sheet31.xml" ContentType="application/vnd.openxmlformats-officedocument.spreadsheetml.worksheet+xml"/>
  <Override PartName="/xl/worksheets/sheet40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sheets/sheet5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49.xml" ContentType="application/vnd.openxmlformats-officedocument.spreadsheetml.worksheet+xml"/>
  <Override PartName="/xl/worksheets/sheet59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66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Override PartName="/xl/worksheets/sheet43.xml" ContentType="application/vnd.openxmlformats-officedocument.spreadsheetml.worksheet+xml"/>
  <Override PartName="/xl/worksheets/sheet52.xml" ContentType="application/vnd.openxmlformats-officedocument.spreadsheetml.worksheet+xml"/>
  <Override PartName="/xl/worksheets/sheet63.xml" ContentType="application/vnd.openxmlformats-officedocument.spreadsheetml.worksheet+xml"/>
  <Default Extension="bin" ContentType="application/vnd.openxmlformats-officedocument.spreadsheetml.printerSettings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41.xml" ContentType="application/vnd.openxmlformats-officedocument.spreadsheetml.worksheet+xml"/>
  <Override PartName="/xl/worksheets/sheet5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36" windowWidth="22980" windowHeight="9552" tabRatio="860" firstSheet="50" activeTab="61"/>
  </bookViews>
  <sheets>
    <sheet name="Monoseal" sheetId="1" r:id="rId1"/>
    <sheet name="BRT" sheetId="71" r:id="rId2"/>
    <sheet name="LBH" sheetId="69" r:id="rId3"/>
    <sheet name="DSI" sheetId="25" r:id="rId4"/>
    <sheet name="DSH" sheetId="55" r:id="rId5"/>
    <sheet name="VA" sheetId="61" r:id="rId6"/>
    <sheet name="OHM" sheetId="37" r:id="rId7"/>
    <sheet name="HBY" sheetId="15" r:id="rId8"/>
    <sheet name="OUY" sheetId="58" r:id="rId9"/>
    <sheet name="SPGO" sheetId="21" r:id="rId10"/>
    <sheet name="SPGW" sheetId="22" r:id="rId11"/>
    <sheet name="ROI" sheetId="36" r:id="rId12"/>
    <sheet name="N4W" sheetId="60" r:id="rId13"/>
    <sheet name="sakura" sheetId="2" r:id="rId14"/>
    <sheet name="VIC" sheetId="41" r:id="rId15"/>
    <sheet name="donaldson" sheetId="3" r:id="rId16"/>
    <sheet name="Hengst" sheetId="64" r:id="rId17"/>
    <sheet name="USG" sheetId="40" r:id="rId18"/>
    <sheet name="FRAM" sheetId="42" r:id="rId19"/>
    <sheet name="JOHN DEERE" sheetId="43" r:id="rId20"/>
    <sheet name="Daiwa" sheetId="66" r:id="rId21"/>
    <sheet name="CAT" sheetId="44" r:id="rId22"/>
    <sheet name="CHINA" sheetId="45" r:id="rId23"/>
    <sheet name="LUBEFINER" sheetId="51" r:id="rId24"/>
    <sheet name="baldwin" sheetId="4" r:id="rId25"/>
    <sheet name="FLEET GUARD" sheetId="52" r:id="rId26"/>
    <sheet name="racor" sheetId="53" r:id="rId27"/>
    <sheet name="komai" sheetId="6" r:id="rId28"/>
    <sheet name="Seal kit" sheetId="5" r:id="rId29"/>
    <sheet name="center joint" sheetId="7" r:id="rId30"/>
    <sheet name="gear pump" sheetId="9" r:id="rId31"/>
    <sheet name="pilot valve seal" sheetId="10" r:id="rId32"/>
    <sheet name="oring" sheetId="11" r:id="rId33"/>
    <sheet name="fibra" sheetId="16" r:id="rId34"/>
    <sheet name="fan blade" sheetId="12" r:id="rId35"/>
    <sheet name="ADJUSTER" sheetId="23" r:id="rId36"/>
    <sheet name="SEAL GROUP" sheetId="24" r:id="rId37"/>
    <sheet name="Repair kit" sheetId="68" r:id="rId38"/>
    <sheet name="swing motor seal kit" sheetId="13" r:id="rId39"/>
    <sheet name="travel motor seal kit" sheetId="28" r:id="rId40"/>
    <sheet name="steering kit" sheetId="14" r:id="rId41"/>
    <sheet name="CABLE" sheetId="27" r:id="rId42"/>
    <sheet name="COUPLING" sheetId="26" r:id="rId43"/>
    <sheet name="pin seal" sheetId="17" r:id="rId44"/>
    <sheet name="dh" sheetId="18" r:id="rId45"/>
    <sheet name="bucket tooth" sheetId="19" r:id="rId46"/>
    <sheet name="DU bushing" sheetId="20" r:id="rId47"/>
    <sheet name="CONTROL VALVE" sheetId="30" r:id="rId48"/>
    <sheet name="oil seal" sheetId="39" r:id="rId49"/>
    <sheet name="PISTON RING" sheetId="31" r:id="rId50"/>
    <sheet name="IGNITION SWITCH" sheetId="32" r:id="rId51"/>
    <sheet name="BACK UP" sheetId="33" r:id="rId52"/>
    <sheet name="SOLENOID COIL" sheetId="35" r:id="rId53"/>
    <sheet name="Bearing" sheetId="38" r:id="rId54"/>
    <sheet name="TOP roller" sheetId="46" r:id="rId55"/>
    <sheet name="Roller Mixer" sheetId="47" r:id="rId56"/>
    <sheet name="Fan belt" sheetId="49" r:id="rId57"/>
    <sheet name="Bolt  Washer" sheetId="50" r:id="rId58"/>
    <sheet name="howo" sheetId="56" r:id="rId59"/>
    <sheet name="chenglong" sheetId="63" r:id="rId60"/>
    <sheet name="wiper seal" sheetId="57" r:id="rId61"/>
    <sheet name="ASSTD" sheetId="48" r:id="rId62"/>
    <sheet name="fittings" sheetId="65" r:id="rId63"/>
    <sheet name="GASKET" sheetId="59" r:id="rId64"/>
    <sheet name="inner tube" sheetId="62" r:id="rId65"/>
    <sheet name="OIL" sheetId="67" r:id="rId66"/>
  </sheets>
  <definedNames>
    <definedName name="_xlnm._FilterDatabase" localSheetId="32" hidden="1">oring!$A$1:$G$71</definedName>
  </definedNames>
  <calcPr calcId="125725"/>
</workbook>
</file>

<file path=xl/calcChain.xml><?xml version="1.0" encoding="utf-8"?>
<calcChain xmlns="http://schemas.openxmlformats.org/spreadsheetml/2006/main">
  <c r="D87" i="11"/>
  <c r="E87"/>
  <c r="F87"/>
  <c r="G87"/>
  <c r="D86"/>
  <c r="E86"/>
  <c r="F86"/>
  <c r="G86"/>
  <c r="D85"/>
  <c r="E85"/>
  <c r="F85"/>
  <c r="G85"/>
  <c r="D84"/>
  <c r="E84"/>
  <c r="F84"/>
  <c r="G84"/>
  <c r="E64" i="56"/>
  <c r="F64"/>
  <c r="G64"/>
  <c r="H64"/>
  <c r="E63"/>
  <c r="F63"/>
  <c r="G63"/>
  <c r="H63"/>
  <c r="F94" i="48"/>
  <c r="G94"/>
  <c r="H94"/>
  <c r="I94"/>
  <c r="J94"/>
  <c r="D22" i="26"/>
  <c r="E22"/>
  <c r="G22"/>
  <c r="F88" i="3"/>
  <c r="G88"/>
  <c r="H88"/>
  <c r="I88"/>
  <c r="F87"/>
  <c r="G87"/>
  <c r="H87"/>
  <c r="I87"/>
  <c r="F86"/>
  <c r="G86"/>
  <c r="H86"/>
  <c r="I86"/>
  <c r="F85"/>
  <c r="G85"/>
  <c r="H85"/>
  <c r="I85"/>
  <c r="D7" i="37"/>
  <c r="E7"/>
  <c r="F7"/>
  <c r="G7"/>
  <c r="J22" i="38"/>
  <c r="E22"/>
  <c r="F22"/>
  <c r="G22"/>
  <c r="H22"/>
  <c r="E21"/>
  <c r="F21"/>
  <c r="G21"/>
  <c r="H21"/>
  <c r="E20"/>
  <c r="F20"/>
  <c r="G20"/>
  <c r="H20"/>
  <c r="D85" i="1"/>
  <c r="E85"/>
  <c r="F85"/>
  <c r="G85"/>
  <c r="F93" i="48"/>
  <c r="G93"/>
  <c r="H93"/>
  <c r="I93"/>
  <c r="J93"/>
  <c r="E62" i="56"/>
  <c r="F62"/>
  <c r="G62"/>
  <c r="H62"/>
  <c r="E61"/>
  <c r="F61"/>
  <c r="G61"/>
  <c r="H61"/>
  <c r="D55" i="71"/>
  <c r="E55" s="1"/>
  <c r="F55"/>
  <c r="G55"/>
  <c r="D15" i="15"/>
  <c r="E15"/>
  <c r="F15"/>
  <c r="G15"/>
  <c r="D14"/>
  <c r="E14"/>
  <c r="F14"/>
  <c r="G14"/>
  <c r="D13"/>
  <c r="E13"/>
  <c r="F13"/>
  <c r="G13"/>
  <c r="F9"/>
  <c r="D27" i="46"/>
  <c r="E27"/>
  <c r="F27"/>
  <c r="G27"/>
  <c r="D11" i="9"/>
  <c r="E11"/>
  <c r="F11"/>
  <c r="J55" i="71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3"/>
  <c r="I11"/>
  <c r="I12"/>
  <c r="I16"/>
  <c r="I20"/>
  <c r="I24"/>
  <c r="I28"/>
  <c r="I32"/>
  <c r="I36"/>
  <c r="I40"/>
  <c r="I44"/>
  <c r="I48"/>
  <c r="I52"/>
  <c r="C54"/>
  <c r="D54" s="1"/>
  <c r="I54" s="1"/>
  <c r="C53"/>
  <c r="D53" s="1"/>
  <c r="I53" s="1"/>
  <c r="C52"/>
  <c r="D52" s="1"/>
  <c r="C51"/>
  <c r="D51" s="1"/>
  <c r="I51" s="1"/>
  <c r="C50"/>
  <c r="D50" s="1"/>
  <c r="I50" s="1"/>
  <c r="C49"/>
  <c r="D49" s="1"/>
  <c r="I49" s="1"/>
  <c r="C48"/>
  <c r="D48" s="1"/>
  <c r="C47"/>
  <c r="D47" s="1"/>
  <c r="I47" s="1"/>
  <c r="C46"/>
  <c r="D46" s="1"/>
  <c r="I46" s="1"/>
  <c r="C45"/>
  <c r="D45" s="1"/>
  <c r="I45" s="1"/>
  <c r="C44"/>
  <c r="D44" s="1"/>
  <c r="C43"/>
  <c r="D43" s="1"/>
  <c r="I43" s="1"/>
  <c r="C42"/>
  <c r="D42" s="1"/>
  <c r="I42" s="1"/>
  <c r="C41"/>
  <c r="D41" s="1"/>
  <c r="I41" s="1"/>
  <c r="C40"/>
  <c r="D40" s="1"/>
  <c r="C39"/>
  <c r="D39" s="1"/>
  <c r="I39" s="1"/>
  <c r="C38"/>
  <c r="D38" s="1"/>
  <c r="I38" s="1"/>
  <c r="C37"/>
  <c r="D37" s="1"/>
  <c r="I37" s="1"/>
  <c r="C36"/>
  <c r="D36" s="1"/>
  <c r="C35"/>
  <c r="D35" s="1"/>
  <c r="I35" s="1"/>
  <c r="C34"/>
  <c r="D34" s="1"/>
  <c r="I34" s="1"/>
  <c r="C33"/>
  <c r="D33" s="1"/>
  <c r="I33" s="1"/>
  <c r="C32"/>
  <c r="D32" s="1"/>
  <c r="C31"/>
  <c r="D31" s="1"/>
  <c r="I31" s="1"/>
  <c r="C30"/>
  <c r="D30" s="1"/>
  <c r="I30" s="1"/>
  <c r="C29"/>
  <c r="D29" s="1"/>
  <c r="I29" s="1"/>
  <c r="C28"/>
  <c r="D28" s="1"/>
  <c r="C27"/>
  <c r="D27" s="1"/>
  <c r="I27" s="1"/>
  <c r="C26"/>
  <c r="D26" s="1"/>
  <c r="I26" s="1"/>
  <c r="C25"/>
  <c r="D25" s="1"/>
  <c r="I25" s="1"/>
  <c r="C24"/>
  <c r="D24" s="1"/>
  <c r="C23"/>
  <c r="D23" s="1"/>
  <c r="I23" s="1"/>
  <c r="C22"/>
  <c r="D22" s="1"/>
  <c r="I22" s="1"/>
  <c r="C21"/>
  <c r="D21" s="1"/>
  <c r="I21" s="1"/>
  <c r="C20"/>
  <c r="D20" s="1"/>
  <c r="C19"/>
  <c r="D19" s="1"/>
  <c r="I19" s="1"/>
  <c r="C18"/>
  <c r="D18" s="1"/>
  <c r="I18" s="1"/>
  <c r="C17"/>
  <c r="D17" s="1"/>
  <c r="I17" s="1"/>
  <c r="C16"/>
  <c r="D16" s="1"/>
  <c r="C15"/>
  <c r="D15" s="1"/>
  <c r="I15" s="1"/>
  <c r="C14"/>
  <c r="D14" s="1"/>
  <c r="I14" s="1"/>
  <c r="C13"/>
  <c r="D13" s="1"/>
  <c r="I13" s="1"/>
  <c r="C12"/>
  <c r="D12" s="1"/>
  <c r="C11"/>
  <c r="C10"/>
  <c r="D10" s="1"/>
  <c r="I10" s="1"/>
  <c r="C9"/>
  <c r="C8"/>
  <c r="C7"/>
  <c r="D5"/>
  <c r="I5" s="1"/>
  <c r="D11"/>
  <c r="C6"/>
  <c r="D6" s="1"/>
  <c r="I6" s="1"/>
  <c r="C5"/>
  <c r="C4"/>
  <c r="D4" s="1"/>
  <c r="I4" s="1"/>
  <c r="C3"/>
  <c r="F84" i="3"/>
  <c r="G84"/>
  <c r="H84"/>
  <c r="I84"/>
  <c r="D26" i="46"/>
  <c r="E26"/>
  <c r="F26"/>
  <c r="G26"/>
  <c r="D25"/>
  <c r="E25"/>
  <c r="F25"/>
  <c r="G25"/>
  <c r="D24"/>
  <c r="E24"/>
  <c r="F24"/>
  <c r="G24"/>
  <c r="F92" i="48"/>
  <c r="G92"/>
  <c r="H92"/>
  <c r="I92"/>
  <c r="J92"/>
  <c r="F91"/>
  <c r="G91"/>
  <c r="H91"/>
  <c r="I91"/>
  <c r="J91"/>
  <c r="D30" i="49"/>
  <c r="E30"/>
  <c r="F30"/>
  <c r="G30"/>
  <c r="D29"/>
  <c r="E29"/>
  <c r="F29"/>
  <c r="G29"/>
  <c r="F10" i="69"/>
  <c r="E10"/>
  <c r="D10"/>
  <c r="F9"/>
  <c r="E9"/>
  <c r="D9"/>
  <c r="G8"/>
  <c r="F8"/>
  <c r="E8"/>
  <c r="D8"/>
  <c r="G7"/>
  <c r="F7"/>
  <c r="E7"/>
  <c r="D7"/>
  <c r="G6"/>
  <c r="F6"/>
  <c r="E6"/>
  <c r="D6"/>
  <c r="G5"/>
  <c r="F5"/>
  <c r="E5"/>
  <c r="D5"/>
  <c r="G4"/>
  <c r="F4"/>
  <c r="E4"/>
  <c r="D4"/>
  <c r="G3"/>
  <c r="F3"/>
  <c r="E3"/>
  <c r="D3"/>
  <c r="G72" i="6"/>
  <c r="G73"/>
  <c r="G74"/>
  <c r="G75"/>
  <c r="G76"/>
  <c r="G77"/>
  <c r="G78"/>
  <c r="G79"/>
  <c r="G80"/>
  <c r="G81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5"/>
  <c r="G4"/>
  <c r="E69"/>
  <c r="F69"/>
  <c r="H69"/>
  <c r="E70"/>
  <c r="F70"/>
  <c r="H70"/>
  <c r="F6" i="9"/>
  <c r="F7"/>
  <c r="F8"/>
  <c r="F9"/>
  <c r="F10"/>
  <c r="F12"/>
  <c r="F13"/>
  <c r="F14"/>
  <c r="F15"/>
  <c r="F16"/>
  <c r="F17"/>
  <c r="F18"/>
  <c r="F19"/>
  <c r="F20"/>
  <c r="F21"/>
  <c r="F22"/>
  <c r="F23"/>
  <c r="F24"/>
  <c r="F25"/>
  <c r="F26"/>
  <c r="F5"/>
  <c r="G4" i="68"/>
  <c r="F4"/>
  <c r="E4"/>
  <c r="D4"/>
  <c r="G3"/>
  <c r="F3"/>
  <c r="E3"/>
  <c r="D3"/>
  <c r="E19" i="38"/>
  <c r="F19"/>
  <c r="G19"/>
  <c r="H19"/>
  <c r="A79" i="11"/>
  <c r="D84" i="1"/>
  <c r="E84"/>
  <c r="F84"/>
  <c r="G84"/>
  <c r="D83"/>
  <c r="E83"/>
  <c r="F83"/>
  <c r="G83"/>
  <c r="J7" i="67"/>
  <c r="I7"/>
  <c r="H7"/>
  <c r="G7"/>
  <c r="J6"/>
  <c r="I6"/>
  <c r="H6"/>
  <c r="G6"/>
  <c r="J5"/>
  <c r="I5"/>
  <c r="H5"/>
  <c r="G5"/>
  <c r="J4"/>
  <c r="I4"/>
  <c r="H4"/>
  <c r="G4"/>
  <c r="J3"/>
  <c r="I3"/>
  <c r="H3"/>
  <c r="G3"/>
  <c r="D125" i="33"/>
  <c r="E125"/>
  <c r="F125"/>
  <c r="G125"/>
  <c r="D124"/>
  <c r="E124"/>
  <c r="F124"/>
  <c r="G124"/>
  <c r="F83" i="3"/>
  <c r="G83"/>
  <c r="H83"/>
  <c r="I83"/>
  <c r="E14" i="45"/>
  <c r="F14"/>
  <c r="G14"/>
  <c r="H14"/>
  <c r="D82" i="1"/>
  <c r="E82"/>
  <c r="F82"/>
  <c r="G82"/>
  <c r="E81"/>
  <c r="D81"/>
  <c r="F81"/>
  <c r="G81"/>
  <c r="D26" i="26"/>
  <c r="E26"/>
  <c r="F26"/>
  <c r="G26"/>
  <c r="D27"/>
  <c r="E27"/>
  <c r="F27"/>
  <c r="G27"/>
  <c r="D28"/>
  <c r="E28"/>
  <c r="F28"/>
  <c r="G28"/>
  <c r="F82" i="3"/>
  <c r="G82"/>
  <c r="H82"/>
  <c r="I82"/>
  <c r="F81"/>
  <c r="G81"/>
  <c r="H81"/>
  <c r="I81"/>
  <c r="F80"/>
  <c r="G80"/>
  <c r="H80"/>
  <c r="I80"/>
  <c r="F79"/>
  <c r="G79"/>
  <c r="H79"/>
  <c r="I79"/>
  <c r="F78"/>
  <c r="G78"/>
  <c r="H78"/>
  <c r="I78"/>
  <c r="F77"/>
  <c r="G77"/>
  <c r="H77"/>
  <c r="I77"/>
  <c r="F76"/>
  <c r="G76"/>
  <c r="H76"/>
  <c r="I76"/>
  <c r="F75"/>
  <c r="G75"/>
  <c r="H75"/>
  <c r="I75"/>
  <c r="D80" i="1"/>
  <c r="E80"/>
  <c r="F80"/>
  <c r="G80"/>
  <c r="F74" i="3"/>
  <c r="G74"/>
  <c r="H74"/>
  <c r="I74"/>
  <c r="F73"/>
  <c r="G73"/>
  <c r="H73"/>
  <c r="I73"/>
  <c r="A3" i="66"/>
  <c r="H5"/>
  <c r="G5"/>
  <c r="F5"/>
  <c r="E5"/>
  <c r="H4"/>
  <c r="G4"/>
  <c r="F4"/>
  <c r="E4"/>
  <c r="H3"/>
  <c r="G3"/>
  <c r="F3"/>
  <c r="E3"/>
  <c r="D79" i="1"/>
  <c r="E79"/>
  <c r="F79"/>
  <c r="G79"/>
  <c r="D83" i="11"/>
  <c r="E83"/>
  <c r="F83"/>
  <c r="G83"/>
  <c r="H13" i="45"/>
  <c r="A33" i="56"/>
  <c r="A53"/>
  <c r="E60"/>
  <c r="F60"/>
  <c r="G60"/>
  <c r="H60"/>
  <c r="A59"/>
  <c r="E59"/>
  <c r="F59"/>
  <c r="G59"/>
  <c r="H59"/>
  <c r="D13" i="22"/>
  <c r="E13"/>
  <c r="F13"/>
  <c r="G13"/>
  <c r="A34" i="56"/>
  <c r="H72" i="6"/>
  <c r="D82" i="11"/>
  <c r="E82"/>
  <c r="F82"/>
  <c r="G82"/>
  <c r="E21" i="7"/>
  <c r="F21"/>
  <c r="G21"/>
  <c r="E62" i="39"/>
  <c r="F62"/>
  <c r="G62"/>
  <c r="H62"/>
  <c r="I62"/>
  <c r="E61"/>
  <c r="F61"/>
  <c r="G61"/>
  <c r="H61"/>
  <c r="I61"/>
  <c r="E60"/>
  <c r="F60"/>
  <c r="G60"/>
  <c r="H60"/>
  <c r="I60"/>
  <c r="E59"/>
  <c r="F59"/>
  <c r="G59"/>
  <c r="H59"/>
  <c r="I59"/>
  <c r="E58"/>
  <c r="F58"/>
  <c r="G58"/>
  <c r="H58"/>
  <c r="I58"/>
  <c r="E18" i="38"/>
  <c r="F18"/>
  <c r="G18"/>
  <c r="H18"/>
  <c r="D123" i="33"/>
  <c r="E123"/>
  <c r="F123"/>
  <c r="G123"/>
  <c r="D81" i="11"/>
  <c r="E81"/>
  <c r="F81"/>
  <c r="G81"/>
  <c r="F4" i="52"/>
  <c r="F5"/>
  <c r="F6"/>
  <c r="F7"/>
  <c r="F8"/>
  <c r="F9"/>
  <c r="F10"/>
  <c r="F11"/>
  <c r="F12"/>
  <c r="F13"/>
  <c r="F14"/>
  <c r="F3"/>
  <c r="E58" i="56"/>
  <c r="F58"/>
  <c r="G58"/>
  <c r="H58"/>
  <c r="E57" i="39"/>
  <c r="F57"/>
  <c r="G57"/>
  <c r="H57"/>
  <c r="I57"/>
  <c r="E56"/>
  <c r="F56"/>
  <c r="G56"/>
  <c r="H56"/>
  <c r="I56"/>
  <c r="E55"/>
  <c r="F55"/>
  <c r="G55"/>
  <c r="H55"/>
  <c r="I55"/>
  <c r="E57" i="56"/>
  <c r="F57"/>
  <c r="G57"/>
  <c r="H57"/>
  <c r="A57"/>
  <c r="E56"/>
  <c r="F56"/>
  <c r="G56"/>
  <c r="H56"/>
  <c r="E55"/>
  <c r="F55"/>
  <c r="G55"/>
  <c r="H55"/>
  <c r="E9" i="38"/>
  <c r="F9"/>
  <c r="G9"/>
  <c r="H9"/>
  <c r="D15" i="50"/>
  <c r="E15"/>
  <c r="F15"/>
  <c r="G15"/>
  <c r="D14"/>
  <c r="E14"/>
  <c r="F14"/>
  <c r="G14"/>
  <c r="D13"/>
  <c r="E13"/>
  <c r="F13"/>
  <c r="G13"/>
  <c r="E54" i="39"/>
  <c r="F54"/>
  <c r="G54"/>
  <c r="H54"/>
  <c r="I54"/>
  <c r="E6" i="9"/>
  <c r="E7"/>
  <c r="E8"/>
  <c r="E9"/>
  <c r="E10"/>
  <c r="E12"/>
  <c r="E13"/>
  <c r="E14"/>
  <c r="E15"/>
  <c r="E16"/>
  <c r="E17"/>
  <c r="E18"/>
  <c r="E19"/>
  <c r="E20"/>
  <c r="E21"/>
  <c r="E22"/>
  <c r="E23"/>
  <c r="E24"/>
  <c r="E25"/>
  <c r="E26"/>
  <c r="E27"/>
  <c r="E5"/>
  <c r="D6"/>
  <c r="D7"/>
  <c r="D8"/>
  <c r="D9"/>
  <c r="D10"/>
  <c r="D12"/>
  <c r="D13"/>
  <c r="D14"/>
  <c r="D15"/>
  <c r="D16"/>
  <c r="D17"/>
  <c r="D18"/>
  <c r="D19"/>
  <c r="D20"/>
  <c r="D21"/>
  <c r="D22"/>
  <c r="D23"/>
  <c r="D24"/>
  <c r="D25"/>
  <c r="D26"/>
  <c r="D27"/>
  <c r="D5"/>
  <c r="A67" i="3"/>
  <c r="E53" i="39"/>
  <c r="F53"/>
  <c r="G53"/>
  <c r="H53"/>
  <c r="I53"/>
  <c r="E12" i="59"/>
  <c r="F12"/>
  <c r="G12"/>
  <c r="H12"/>
  <c r="J127" i="5"/>
  <c r="J125"/>
  <c r="J126"/>
  <c r="J124"/>
  <c r="C127"/>
  <c r="C125"/>
  <c r="C126"/>
  <c r="C124"/>
  <c r="E126"/>
  <c r="F126"/>
  <c r="G126"/>
  <c r="H126"/>
  <c r="E125"/>
  <c r="F125"/>
  <c r="G125"/>
  <c r="H125"/>
  <c r="E124"/>
  <c r="F124"/>
  <c r="G124"/>
  <c r="H124"/>
  <c r="D12" i="15"/>
  <c r="E12"/>
  <c r="F12"/>
  <c r="G12"/>
  <c r="D11"/>
  <c r="E11"/>
  <c r="F11"/>
  <c r="G11"/>
  <c r="F72" i="3"/>
  <c r="G72"/>
  <c r="H72"/>
  <c r="I72"/>
  <c r="F71"/>
  <c r="G71"/>
  <c r="H71"/>
  <c r="I71"/>
  <c r="F70"/>
  <c r="G70"/>
  <c r="H70"/>
  <c r="I70"/>
  <c r="F69"/>
  <c r="G69"/>
  <c r="H69"/>
  <c r="I69"/>
  <c r="F68"/>
  <c r="G68"/>
  <c r="H68"/>
  <c r="I68"/>
  <c r="A68"/>
  <c r="D6" i="16"/>
  <c r="E6"/>
  <c r="F6"/>
  <c r="G6"/>
  <c r="D7"/>
  <c r="E7"/>
  <c r="F7"/>
  <c r="G7"/>
  <c r="D80" i="11"/>
  <c r="E80"/>
  <c r="F80"/>
  <c r="G80"/>
  <c r="A50"/>
  <c r="E9" i="51"/>
  <c r="F9"/>
  <c r="G9"/>
  <c r="E4"/>
  <c r="F4"/>
  <c r="G4"/>
  <c r="E5"/>
  <c r="F5"/>
  <c r="G5"/>
  <c r="E6"/>
  <c r="F6"/>
  <c r="G6"/>
  <c r="E7"/>
  <c r="F7"/>
  <c r="G7"/>
  <c r="E8"/>
  <c r="F8"/>
  <c r="G8"/>
  <c r="E54" i="56"/>
  <c r="F54"/>
  <c r="G54"/>
  <c r="H54"/>
  <c r="E53"/>
  <c r="F53"/>
  <c r="G53"/>
  <c r="H53"/>
  <c r="E52"/>
  <c r="F52"/>
  <c r="G52"/>
  <c r="H52"/>
  <c r="E51"/>
  <c r="F51"/>
  <c r="G51"/>
  <c r="H51"/>
  <c r="E50"/>
  <c r="F50"/>
  <c r="G50"/>
  <c r="H50"/>
  <c r="E49"/>
  <c r="F49"/>
  <c r="G49"/>
  <c r="H49"/>
  <c r="E48"/>
  <c r="F48"/>
  <c r="G48"/>
  <c r="H48"/>
  <c r="E47"/>
  <c r="F47"/>
  <c r="G47"/>
  <c r="H47"/>
  <c r="D79" i="11"/>
  <c r="E79"/>
  <c r="F79"/>
  <c r="G79"/>
  <c r="E52" i="39"/>
  <c r="F52"/>
  <c r="G52"/>
  <c r="H52"/>
  <c r="I52"/>
  <c r="E51"/>
  <c r="F51"/>
  <c r="G51"/>
  <c r="H51"/>
  <c r="I51"/>
  <c r="F104" i="2"/>
  <c r="J104" s="1"/>
  <c r="G104"/>
  <c r="H104"/>
  <c r="I104"/>
  <c r="F103"/>
  <c r="J103" s="1"/>
  <c r="G103"/>
  <c r="H103"/>
  <c r="I103"/>
  <c r="A57" i="3"/>
  <c r="D35" i="57"/>
  <c r="E35"/>
  <c r="F35"/>
  <c r="G35"/>
  <c r="H35"/>
  <c r="D28" i="49"/>
  <c r="E28"/>
  <c r="F28"/>
  <c r="G28"/>
  <c r="E50" i="39"/>
  <c r="F50"/>
  <c r="G50"/>
  <c r="H50"/>
  <c r="I50"/>
  <c r="F85" i="48"/>
  <c r="G85"/>
  <c r="H85"/>
  <c r="I85"/>
  <c r="J85"/>
  <c r="F86"/>
  <c r="G86"/>
  <c r="H86"/>
  <c r="I86"/>
  <c r="J86"/>
  <c r="F87"/>
  <c r="G87"/>
  <c r="H87"/>
  <c r="I87"/>
  <c r="J87"/>
  <c r="F88"/>
  <c r="G88"/>
  <c r="H88"/>
  <c r="I88"/>
  <c r="J88"/>
  <c r="F89"/>
  <c r="G89"/>
  <c r="H89"/>
  <c r="I89"/>
  <c r="J89"/>
  <c r="F90"/>
  <c r="G90"/>
  <c r="H90"/>
  <c r="I90"/>
  <c r="J90"/>
  <c r="A48" i="39"/>
  <c r="F84" i="48"/>
  <c r="G84"/>
  <c r="H84"/>
  <c r="I84"/>
  <c r="J84"/>
  <c r="F49" i="39"/>
  <c r="A49"/>
  <c r="E15" i="65"/>
  <c r="F15"/>
  <c r="G15"/>
  <c r="H15"/>
  <c r="I15"/>
  <c r="E16"/>
  <c r="F16"/>
  <c r="G16"/>
  <c r="H16"/>
  <c r="I16"/>
  <c r="E17"/>
  <c r="F17"/>
  <c r="G17"/>
  <c r="H17"/>
  <c r="I17"/>
  <c r="E18"/>
  <c r="F18"/>
  <c r="G18"/>
  <c r="H18"/>
  <c r="I18"/>
  <c r="E19"/>
  <c r="F19"/>
  <c r="G19"/>
  <c r="H19"/>
  <c r="I19"/>
  <c r="E20"/>
  <c r="F20"/>
  <c r="G20"/>
  <c r="H20"/>
  <c r="I20"/>
  <c r="E21"/>
  <c r="F21"/>
  <c r="G21"/>
  <c r="H21"/>
  <c r="I21"/>
  <c r="E22"/>
  <c r="F22"/>
  <c r="G22"/>
  <c r="H22"/>
  <c r="I22"/>
  <c r="E23"/>
  <c r="F23"/>
  <c r="G23"/>
  <c r="H23"/>
  <c r="I23"/>
  <c r="E24"/>
  <c r="F24"/>
  <c r="G24"/>
  <c r="H24"/>
  <c r="I24"/>
  <c r="E25"/>
  <c r="F25"/>
  <c r="G25"/>
  <c r="H25"/>
  <c r="I25"/>
  <c r="E26"/>
  <c r="F26"/>
  <c r="G26"/>
  <c r="H26"/>
  <c r="I26"/>
  <c r="E27"/>
  <c r="F27"/>
  <c r="G27"/>
  <c r="H27"/>
  <c r="I27"/>
  <c r="E28"/>
  <c r="F28"/>
  <c r="G28"/>
  <c r="H28"/>
  <c r="I28"/>
  <c r="E29"/>
  <c r="F29"/>
  <c r="G29"/>
  <c r="H29"/>
  <c r="I29"/>
  <c r="E30"/>
  <c r="F30"/>
  <c r="G30"/>
  <c r="H30"/>
  <c r="I30"/>
  <c r="E31"/>
  <c r="F31"/>
  <c r="G31"/>
  <c r="H31"/>
  <c r="I31"/>
  <c r="E32"/>
  <c r="F32"/>
  <c r="G32"/>
  <c r="H32"/>
  <c r="I32"/>
  <c r="E33"/>
  <c r="F33"/>
  <c r="G33"/>
  <c r="H33"/>
  <c r="I33"/>
  <c r="E34"/>
  <c r="F34"/>
  <c r="G34"/>
  <c r="H34"/>
  <c r="I34"/>
  <c r="E35"/>
  <c r="F35"/>
  <c r="G35"/>
  <c r="H35"/>
  <c r="I35"/>
  <c r="E36"/>
  <c r="F36"/>
  <c r="G36"/>
  <c r="H36"/>
  <c r="I36"/>
  <c r="E37"/>
  <c r="F37"/>
  <c r="G37"/>
  <c r="H37"/>
  <c r="I37"/>
  <c r="E38"/>
  <c r="F38"/>
  <c r="G38"/>
  <c r="H38"/>
  <c r="I38"/>
  <c r="E39"/>
  <c r="F39"/>
  <c r="G39"/>
  <c r="H39"/>
  <c r="I39"/>
  <c r="E40"/>
  <c r="F40"/>
  <c r="G40"/>
  <c r="H40"/>
  <c r="I40"/>
  <c r="F83" i="48"/>
  <c r="G83"/>
  <c r="H83"/>
  <c r="I83"/>
  <c r="J83"/>
  <c r="E14" i="65"/>
  <c r="F14"/>
  <c r="G14"/>
  <c r="H14"/>
  <c r="I14"/>
  <c r="E13"/>
  <c r="F13"/>
  <c r="G13"/>
  <c r="H13"/>
  <c r="I13"/>
  <c r="E12"/>
  <c r="F12"/>
  <c r="G12"/>
  <c r="H12"/>
  <c r="I12"/>
  <c r="E10"/>
  <c r="F10"/>
  <c r="G10"/>
  <c r="H10"/>
  <c r="I10"/>
  <c r="I9"/>
  <c r="H9"/>
  <c r="G9"/>
  <c r="F9"/>
  <c r="E9"/>
  <c r="I8"/>
  <c r="H8"/>
  <c r="G8"/>
  <c r="F8"/>
  <c r="E8"/>
  <c r="I6"/>
  <c r="H6"/>
  <c r="G6"/>
  <c r="F6"/>
  <c r="E6"/>
  <c r="I5"/>
  <c r="H5"/>
  <c r="G5"/>
  <c r="F5"/>
  <c r="E5"/>
  <c r="I4"/>
  <c r="H4"/>
  <c r="G4"/>
  <c r="F4"/>
  <c r="E4"/>
  <c r="E11" i="59"/>
  <c r="F11"/>
  <c r="G11"/>
  <c r="H11"/>
  <c r="A17" i="56"/>
  <c r="A81" i="48"/>
  <c r="E46" i="56"/>
  <c r="F46"/>
  <c r="G46"/>
  <c r="H46"/>
  <c r="A15"/>
  <c r="D78" i="1"/>
  <c r="E78"/>
  <c r="F78"/>
  <c r="G78"/>
  <c r="H4" i="45"/>
  <c r="H5"/>
  <c r="H6"/>
  <c r="H7"/>
  <c r="H8"/>
  <c r="H9"/>
  <c r="H10"/>
  <c r="H11"/>
  <c r="H12"/>
  <c r="H3"/>
  <c r="E45" i="56"/>
  <c r="F45"/>
  <c r="G45"/>
  <c r="H45"/>
  <c r="E44"/>
  <c r="F44"/>
  <c r="G44"/>
  <c r="H44"/>
  <c r="E43"/>
  <c r="F43"/>
  <c r="G43"/>
  <c r="H43"/>
  <c r="E42"/>
  <c r="F42"/>
  <c r="G42"/>
  <c r="H42"/>
  <c r="E41"/>
  <c r="F41"/>
  <c r="G41"/>
  <c r="H41"/>
  <c r="E40"/>
  <c r="F40"/>
  <c r="G40"/>
  <c r="H40"/>
  <c r="E39"/>
  <c r="F39"/>
  <c r="G39"/>
  <c r="H39"/>
  <c r="E38"/>
  <c r="F38"/>
  <c r="G38"/>
  <c r="H38"/>
  <c r="E37"/>
  <c r="F37"/>
  <c r="G37"/>
  <c r="H37"/>
  <c r="E36"/>
  <c r="F36"/>
  <c r="G36"/>
  <c r="H36"/>
  <c r="E35"/>
  <c r="F35"/>
  <c r="G35"/>
  <c r="H35"/>
  <c r="E34"/>
  <c r="F34"/>
  <c r="G34"/>
  <c r="H34"/>
  <c r="E10" i="59"/>
  <c r="F10"/>
  <c r="G10"/>
  <c r="H10"/>
  <c r="E33" i="56"/>
  <c r="F33"/>
  <c r="G33"/>
  <c r="H33"/>
  <c r="D41" i="1"/>
  <c r="E49" i="39"/>
  <c r="G49"/>
  <c r="H49"/>
  <c r="I49"/>
  <c r="E14" i="52"/>
  <c r="G14"/>
  <c r="H14"/>
  <c r="F67" i="3"/>
  <c r="G67"/>
  <c r="H67"/>
  <c r="I67"/>
  <c r="F82" i="48"/>
  <c r="G82"/>
  <c r="H82"/>
  <c r="I82"/>
  <c r="J82"/>
  <c r="F81"/>
  <c r="G81"/>
  <c r="H81"/>
  <c r="I81"/>
  <c r="J81"/>
  <c r="F66" i="3"/>
  <c r="G66"/>
  <c r="H66"/>
  <c r="I66"/>
  <c r="D78" i="11"/>
  <c r="E78"/>
  <c r="F78"/>
  <c r="G78"/>
  <c r="D77"/>
  <c r="E77"/>
  <c r="F77"/>
  <c r="G77"/>
  <c r="E17" i="38"/>
  <c r="F17"/>
  <c r="G17"/>
  <c r="H17"/>
  <c r="F65" i="3"/>
  <c r="G65"/>
  <c r="H65"/>
  <c r="I65"/>
  <c r="E32" i="56"/>
  <c r="F32"/>
  <c r="G32"/>
  <c r="H32"/>
  <c r="E31"/>
  <c r="F31"/>
  <c r="G31"/>
  <c r="H31"/>
  <c r="E30"/>
  <c r="F30"/>
  <c r="G30"/>
  <c r="H30"/>
  <c r="E48" i="39"/>
  <c r="F48"/>
  <c r="G48"/>
  <c r="H48"/>
  <c r="I48"/>
  <c r="F80" i="48"/>
  <c r="G80"/>
  <c r="H80"/>
  <c r="I80"/>
  <c r="J80"/>
  <c r="F79"/>
  <c r="G79"/>
  <c r="H79"/>
  <c r="I79"/>
  <c r="J79"/>
  <c r="E11" i="56"/>
  <c r="F11"/>
  <c r="G11"/>
  <c r="H11"/>
  <c r="E47" i="39"/>
  <c r="F47"/>
  <c r="G47"/>
  <c r="H47"/>
  <c r="I47"/>
  <c r="F67" i="48"/>
  <c r="G67"/>
  <c r="H67"/>
  <c r="I67"/>
  <c r="J67"/>
  <c r="F78"/>
  <c r="G78"/>
  <c r="H78"/>
  <c r="I78"/>
  <c r="J78"/>
  <c r="F77"/>
  <c r="G77"/>
  <c r="H77"/>
  <c r="I77"/>
  <c r="J77"/>
  <c r="F76"/>
  <c r="G76"/>
  <c r="H76"/>
  <c r="I76"/>
  <c r="J76"/>
  <c r="D12" i="50"/>
  <c r="E12"/>
  <c r="F12"/>
  <c r="G12"/>
  <c r="D18" i="36"/>
  <c r="E18"/>
  <c r="F18"/>
  <c r="G18"/>
  <c r="D76" i="11"/>
  <c r="E76"/>
  <c r="F76"/>
  <c r="G76"/>
  <c r="D75"/>
  <c r="E75"/>
  <c r="F75"/>
  <c r="G75"/>
  <c r="D74"/>
  <c r="E74"/>
  <c r="F74"/>
  <c r="G74"/>
  <c r="E16" i="38"/>
  <c r="F16"/>
  <c r="G16"/>
  <c r="H16"/>
  <c r="E15"/>
  <c r="F15"/>
  <c r="G15"/>
  <c r="H15"/>
  <c r="D121" i="33"/>
  <c r="E121"/>
  <c r="F121"/>
  <c r="G121"/>
  <c r="D122"/>
  <c r="E122"/>
  <c r="F122"/>
  <c r="G122"/>
  <c r="F4" i="48"/>
  <c r="G4"/>
  <c r="H4"/>
  <c r="I4"/>
  <c r="J4"/>
  <c r="F52"/>
  <c r="G52"/>
  <c r="H52"/>
  <c r="I52"/>
  <c r="J52"/>
  <c r="D27" i="49"/>
  <c r="E27"/>
  <c r="F27"/>
  <c r="G27"/>
  <c r="D26"/>
  <c r="E26"/>
  <c r="F26"/>
  <c r="G26"/>
  <c r="E13" i="52"/>
  <c r="G13"/>
  <c r="H13"/>
  <c r="H6" i="64"/>
  <c r="G6"/>
  <c r="F6"/>
  <c r="E6"/>
  <c r="H5"/>
  <c r="G5"/>
  <c r="F5"/>
  <c r="E5"/>
  <c r="H4"/>
  <c r="G4"/>
  <c r="F4"/>
  <c r="E4"/>
  <c r="H3"/>
  <c r="G3"/>
  <c r="F3"/>
  <c r="E3"/>
  <c r="E46" i="39"/>
  <c r="F46"/>
  <c r="G46"/>
  <c r="H46"/>
  <c r="I46"/>
  <c r="E45"/>
  <c r="F45"/>
  <c r="G45"/>
  <c r="H45"/>
  <c r="I45"/>
  <c r="F64" i="3"/>
  <c r="G64"/>
  <c r="H64"/>
  <c r="I64"/>
  <c r="F63"/>
  <c r="G63"/>
  <c r="H63"/>
  <c r="I63"/>
  <c r="F62"/>
  <c r="G62"/>
  <c r="H62"/>
  <c r="I62"/>
  <c r="F61"/>
  <c r="G61"/>
  <c r="H61"/>
  <c r="I61"/>
  <c r="E14" i="38"/>
  <c r="F14"/>
  <c r="G14"/>
  <c r="H14"/>
  <c r="E13"/>
  <c r="F13"/>
  <c r="G13"/>
  <c r="H13"/>
  <c r="E12"/>
  <c r="F12"/>
  <c r="G12"/>
  <c r="H12"/>
  <c r="E11"/>
  <c r="F11"/>
  <c r="G11"/>
  <c r="H11"/>
  <c r="F13" i="48"/>
  <c r="G13"/>
  <c r="H13"/>
  <c r="I13"/>
  <c r="J13"/>
  <c r="F14"/>
  <c r="G14"/>
  <c r="H14"/>
  <c r="I14"/>
  <c r="J14"/>
  <c r="F15"/>
  <c r="G15"/>
  <c r="H15"/>
  <c r="I15"/>
  <c r="J15"/>
  <c r="F16"/>
  <c r="G16"/>
  <c r="H16"/>
  <c r="I16"/>
  <c r="J16"/>
  <c r="F50"/>
  <c r="G50"/>
  <c r="H50"/>
  <c r="I50"/>
  <c r="J50"/>
  <c r="F49"/>
  <c r="G49"/>
  <c r="H49"/>
  <c r="I49"/>
  <c r="J49"/>
  <c r="F48"/>
  <c r="G48"/>
  <c r="H48"/>
  <c r="I48"/>
  <c r="J48"/>
  <c r="F47"/>
  <c r="G47"/>
  <c r="H47"/>
  <c r="I47"/>
  <c r="J47"/>
  <c r="F46"/>
  <c r="G46"/>
  <c r="H46"/>
  <c r="I46"/>
  <c r="J46"/>
  <c r="F45"/>
  <c r="G45"/>
  <c r="H45"/>
  <c r="I45"/>
  <c r="J45"/>
  <c r="F44"/>
  <c r="G44"/>
  <c r="H44"/>
  <c r="I44"/>
  <c r="J44"/>
  <c r="F40"/>
  <c r="G40"/>
  <c r="H40"/>
  <c r="I40"/>
  <c r="J40"/>
  <c r="F41"/>
  <c r="G41"/>
  <c r="H41"/>
  <c r="I41"/>
  <c r="J41"/>
  <c r="H4" i="63"/>
  <c r="G4"/>
  <c r="F4"/>
  <c r="E4"/>
  <c r="H3"/>
  <c r="G3"/>
  <c r="F3"/>
  <c r="E3"/>
  <c r="E29" i="56"/>
  <c r="F29"/>
  <c r="G29"/>
  <c r="H29"/>
  <c r="E28"/>
  <c r="F28"/>
  <c r="G28"/>
  <c r="H28"/>
  <c r="E27"/>
  <c r="F27"/>
  <c r="G27"/>
  <c r="H27"/>
  <c r="D10" i="27"/>
  <c r="E10"/>
  <c r="F10"/>
  <c r="G10"/>
  <c r="D29" i="23"/>
  <c r="E29"/>
  <c r="F29"/>
  <c r="G29"/>
  <c r="D28"/>
  <c r="E28"/>
  <c r="F28"/>
  <c r="G28"/>
  <c r="D27"/>
  <c r="E27"/>
  <c r="F27"/>
  <c r="G27"/>
  <c r="F26"/>
  <c r="D26"/>
  <c r="E26"/>
  <c r="G26"/>
  <c r="D25"/>
  <c r="E25"/>
  <c r="F25"/>
  <c r="G25"/>
  <c r="G7" i="62"/>
  <c r="F7"/>
  <c r="E7"/>
  <c r="D7"/>
  <c r="G6"/>
  <c r="F6"/>
  <c r="E6"/>
  <c r="D6"/>
  <c r="G5"/>
  <c r="F5"/>
  <c r="E5"/>
  <c r="D5"/>
  <c r="G4"/>
  <c r="F4"/>
  <c r="E4"/>
  <c r="D4"/>
  <c r="G3"/>
  <c r="F3"/>
  <c r="E3"/>
  <c r="D3"/>
  <c r="D76" i="1"/>
  <c r="D77"/>
  <c r="D74"/>
  <c r="D75"/>
  <c r="D25" i="49"/>
  <c r="E25"/>
  <c r="F25"/>
  <c r="G25"/>
  <c r="E44" i="39"/>
  <c r="F44"/>
  <c r="G44"/>
  <c r="H44"/>
  <c r="I44"/>
  <c r="D8" i="49"/>
  <c r="E8"/>
  <c r="F8"/>
  <c r="G8"/>
  <c r="D9"/>
  <c r="E9"/>
  <c r="F9"/>
  <c r="G9"/>
  <c r="A22" i="9"/>
  <c r="I27" i="33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D18"/>
  <c r="E18"/>
  <c r="F18"/>
  <c r="G18"/>
  <c r="D19"/>
  <c r="E19"/>
  <c r="F19"/>
  <c r="G19"/>
  <c r="D20"/>
  <c r="E20"/>
  <c r="F20"/>
  <c r="G20"/>
  <c r="D21"/>
  <c r="E21"/>
  <c r="F21"/>
  <c r="G21"/>
  <c r="D22"/>
  <c r="E22"/>
  <c r="F22"/>
  <c r="G22"/>
  <c r="D23"/>
  <c r="E23"/>
  <c r="F23"/>
  <c r="G23"/>
  <c r="D24"/>
  <c r="E24"/>
  <c r="F24"/>
  <c r="G24"/>
  <c r="D25"/>
  <c r="E25"/>
  <c r="F25"/>
  <c r="G25"/>
  <c r="D26"/>
  <c r="E26"/>
  <c r="F26"/>
  <c r="G26"/>
  <c r="D27"/>
  <c r="E27"/>
  <c r="F27"/>
  <c r="G27"/>
  <c r="D28"/>
  <c r="E28"/>
  <c r="F28"/>
  <c r="G28"/>
  <c r="D29"/>
  <c r="E29"/>
  <c r="F29"/>
  <c r="G29"/>
  <c r="D30"/>
  <c r="E30"/>
  <c r="F30"/>
  <c r="G30"/>
  <c r="D31"/>
  <c r="E31"/>
  <c r="F31"/>
  <c r="G31"/>
  <c r="D32"/>
  <c r="E32"/>
  <c r="F32"/>
  <c r="G32"/>
  <c r="D33"/>
  <c r="E33"/>
  <c r="F33"/>
  <c r="G33"/>
  <c r="D34"/>
  <c r="E34"/>
  <c r="F34"/>
  <c r="G34"/>
  <c r="D35"/>
  <c r="E35"/>
  <c r="F35"/>
  <c r="G35"/>
  <c r="D36"/>
  <c r="E36"/>
  <c r="F36"/>
  <c r="G36"/>
  <c r="D37"/>
  <c r="E37"/>
  <c r="F37"/>
  <c r="G37"/>
  <c r="D38"/>
  <c r="E38"/>
  <c r="F38"/>
  <c r="G38"/>
  <c r="D39"/>
  <c r="E39"/>
  <c r="F39"/>
  <c r="G39"/>
  <c r="D40"/>
  <c r="E40"/>
  <c r="F40"/>
  <c r="G40"/>
  <c r="D41"/>
  <c r="E41"/>
  <c r="F41"/>
  <c r="G41"/>
  <c r="D42"/>
  <c r="E42"/>
  <c r="F42"/>
  <c r="G42"/>
  <c r="D43"/>
  <c r="E43"/>
  <c r="F43"/>
  <c r="G43"/>
  <c r="D44"/>
  <c r="E44"/>
  <c r="F44"/>
  <c r="G44"/>
  <c r="D45"/>
  <c r="E45"/>
  <c r="F45"/>
  <c r="G45"/>
  <c r="D46"/>
  <c r="E46"/>
  <c r="F46"/>
  <c r="G46"/>
  <c r="D47"/>
  <c r="E47"/>
  <c r="F47"/>
  <c r="G47"/>
  <c r="D48"/>
  <c r="E48"/>
  <c r="F48"/>
  <c r="G48"/>
  <c r="D49"/>
  <c r="E49"/>
  <c r="F49"/>
  <c r="G49"/>
  <c r="D50"/>
  <c r="E50"/>
  <c r="F50"/>
  <c r="G50"/>
  <c r="D51"/>
  <c r="E51"/>
  <c r="F51"/>
  <c r="G51"/>
  <c r="D52"/>
  <c r="E52"/>
  <c r="F52"/>
  <c r="G52"/>
  <c r="D53"/>
  <c r="E53"/>
  <c r="F53"/>
  <c r="G53"/>
  <c r="D54"/>
  <c r="E54"/>
  <c r="F54"/>
  <c r="G54"/>
  <c r="D55"/>
  <c r="E55"/>
  <c r="F55"/>
  <c r="G55"/>
  <c r="D56"/>
  <c r="E56"/>
  <c r="F56"/>
  <c r="G56"/>
  <c r="D57"/>
  <c r="E57"/>
  <c r="F57"/>
  <c r="G57"/>
  <c r="D58"/>
  <c r="E58"/>
  <c r="F58"/>
  <c r="G58"/>
  <c r="D59"/>
  <c r="E59"/>
  <c r="F59"/>
  <c r="G59"/>
  <c r="D60"/>
  <c r="E60"/>
  <c r="F60"/>
  <c r="G60"/>
  <c r="D61"/>
  <c r="E61"/>
  <c r="F61"/>
  <c r="G61"/>
  <c r="D62"/>
  <c r="E62"/>
  <c r="F62"/>
  <c r="G62"/>
  <c r="D63"/>
  <c r="E63"/>
  <c r="F63"/>
  <c r="G63"/>
  <c r="D64"/>
  <c r="E64"/>
  <c r="F64"/>
  <c r="G64"/>
  <c r="D65"/>
  <c r="E65"/>
  <c r="F65"/>
  <c r="G65"/>
  <c r="D66"/>
  <c r="E66"/>
  <c r="F66"/>
  <c r="G66"/>
  <c r="D67"/>
  <c r="E67"/>
  <c r="F67"/>
  <c r="G67"/>
  <c r="D68"/>
  <c r="E68"/>
  <c r="F68"/>
  <c r="G68"/>
  <c r="D69"/>
  <c r="E69"/>
  <c r="F69"/>
  <c r="G69"/>
  <c r="D70"/>
  <c r="E70"/>
  <c r="F70"/>
  <c r="G70"/>
  <c r="E71"/>
  <c r="F71"/>
  <c r="G71"/>
  <c r="D72"/>
  <c r="E72"/>
  <c r="F72"/>
  <c r="G72"/>
  <c r="D73"/>
  <c r="E73"/>
  <c r="F73"/>
  <c r="G73"/>
  <c r="D74"/>
  <c r="E74"/>
  <c r="F74"/>
  <c r="G74"/>
  <c r="D75"/>
  <c r="E75"/>
  <c r="F75"/>
  <c r="G75"/>
  <c r="D76"/>
  <c r="E76"/>
  <c r="F76"/>
  <c r="G76"/>
  <c r="D77"/>
  <c r="E77"/>
  <c r="F77"/>
  <c r="G77"/>
  <c r="D78"/>
  <c r="E78"/>
  <c r="F78"/>
  <c r="G78"/>
  <c r="D79"/>
  <c r="E79"/>
  <c r="F79"/>
  <c r="G79"/>
  <c r="D80"/>
  <c r="E80"/>
  <c r="F80"/>
  <c r="G80"/>
  <c r="D81"/>
  <c r="E81"/>
  <c r="F81"/>
  <c r="G81"/>
  <c r="D82"/>
  <c r="E82"/>
  <c r="F82"/>
  <c r="G82"/>
  <c r="D83"/>
  <c r="E83"/>
  <c r="F83"/>
  <c r="G83"/>
  <c r="D84"/>
  <c r="E84"/>
  <c r="F84"/>
  <c r="G84"/>
  <c r="D85"/>
  <c r="E85"/>
  <c r="F85"/>
  <c r="G85"/>
  <c r="D86"/>
  <c r="E86"/>
  <c r="F86"/>
  <c r="G86"/>
  <c r="D87"/>
  <c r="E87"/>
  <c r="F87"/>
  <c r="G87"/>
  <c r="D88"/>
  <c r="E88"/>
  <c r="F88"/>
  <c r="G88"/>
  <c r="D89"/>
  <c r="E89"/>
  <c r="F89"/>
  <c r="G89"/>
  <c r="D90"/>
  <c r="E90"/>
  <c r="F90"/>
  <c r="G90"/>
  <c r="D91"/>
  <c r="E91"/>
  <c r="F91"/>
  <c r="G91"/>
  <c r="D92"/>
  <c r="E92"/>
  <c r="F92"/>
  <c r="G92"/>
  <c r="D93"/>
  <c r="E93"/>
  <c r="F93"/>
  <c r="G93"/>
  <c r="D94"/>
  <c r="E94"/>
  <c r="F94"/>
  <c r="G94"/>
  <c r="D96"/>
  <c r="E96"/>
  <c r="F96"/>
  <c r="G96"/>
  <c r="D97"/>
  <c r="E97"/>
  <c r="F97"/>
  <c r="G97"/>
  <c r="D98"/>
  <c r="E98"/>
  <c r="F98"/>
  <c r="G98"/>
  <c r="D99"/>
  <c r="E99"/>
  <c r="F99"/>
  <c r="G99"/>
  <c r="D100"/>
  <c r="E100"/>
  <c r="F100"/>
  <c r="G100"/>
  <c r="D101"/>
  <c r="E101"/>
  <c r="F101"/>
  <c r="G101"/>
  <c r="D102"/>
  <c r="E102"/>
  <c r="F102"/>
  <c r="G102"/>
  <c r="D103"/>
  <c r="E103"/>
  <c r="F103"/>
  <c r="G103"/>
  <c r="D104"/>
  <c r="E104"/>
  <c r="F104"/>
  <c r="G104"/>
  <c r="D105"/>
  <c r="E105"/>
  <c r="F105"/>
  <c r="G105"/>
  <c r="D106"/>
  <c r="E106"/>
  <c r="F106"/>
  <c r="G106"/>
  <c r="D107"/>
  <c r="E107"/>
  <c r="F107"/>
  <c r="G107"/>
  <c r="D108"/>
  <c r="E108"/>
  <c r="F108"/>
  <c r="G108"/>
  <c r="D109"/>
  <c r="E109"/>
  <c r="F109"/>
  <c r="G109"/>
  <c r="D110"/>
  <c r="E110"/>
  <c r="F110"/>
  <c r="G110"/>
  <c r="D111"/>
  <c r="E111"/>
  <c r="F111"/>
  <c r="G111"/>
  <c r="D112"/>
  <c r="E112"/>
  <c r="F112"/>
  <c r="G112"/>
  <c r="D113"/>
  <c r="E113"/>
  <c r="F113"/>
  <c r="G113"/>
  <c r="D114"/>
  <c r="E114"/>
  <c r="F114"/>
  <c r="G114"/>
  <c r="D115"/>
  <c r="E115"/>
  <c r="F115"/>
  <c r="G115"/>
  <c r="D116"/>
  <c r="E116"/>
  <c r="F116"/>
  <c r="G116"/>
  <c r="D117"/>
  <c r="E117"/>
  <c r="F117"/>
  <c r="G117"/>
  <c r="D118"/>
  <c r="E118"/>
  <c r="F118"/>
  <c r="G118"/>
  <c r="D119"/>
  <c r="E119"/>
  <c r="F119"/>
  <c r="G119"/>
  <c r="D120"/>
  <c r="E120"/>
  <c r="F120"/>
  <c r="G120"/>
  <c r="C13" i="61"/>
  <c r="C12"/>
  <c r="C11"/>
  <c r="C10"/>
  <c r="C9"/>
  <c r="C8"/>
  <c r="C7"/>
  <c r="C6"/>
  <c r="C5"/>
  <c r="C4"/>
  <c r="C3"/>
  <c r="G13"/>
  <c r="F13"/>
  <c r="E13"/>
  <c r="D13"/>
  <c r="G12"/>
  <c r="F12"/>
  <c r="E12"/>
  <c r="D12"/>
  <c r="G11"/>
  <c r="F11"/>
  <c r="E11"/>
  <c r="D11"/>
  <c r="G10"/>
  <c r="F10"/>
  <c r="E10"/>
  <c r="D10"/>
  <c r="G9"/>
  <c r="F9"/>
  <c r="E9"/>
  <c r="D9"/>
  <c r="G8"/>
  <c r="F8"/>
  <c r="E8"/>
  <c r="D8"/>
  <c r="G7"/>
  <c r="F7"/>
  <c r="E7"/>
  <c r="D7"/>
  <c r="G6"/>
  <c r="F6"/>
  <c r="E6"/>
  <c r="D6"/>
  <c r="G5"/>
  <c r="F5"/>
  <c r="E5"/>
  <c r="D5"/>
  <c r="G4"/>
  <c r="F4"/>
  <c r="E4"/>
  <c r="D4"/>
  <c r="G3"/>
  <c r="F3"/>
  <c r="E3"/>
  <c r="D3"/>
  <c r="D23" i="46"/>
  <c r="E23"/>
  <c r="F23"/>
  <c r="G23"/>
  <c r="D22"/>
  <c r="E22"/>
  <c r="F22"/>
  <c r="G22"/>
  <c r="D24" i="49"/>
  <c r="E24"/>
  <c r="F24"/>
  <c r="G24"/>
  <c r="D73" i="1"/>
  <c r="E19" i="39"/>
  <c r="F19"/>
  <c r="G19"/>
  <c r="H19"/>
  <c r="I19"/>
  <c r="F60" i="3"/>
  <c r="G60"/>
  <c r="H60"/>
  <c r="I60"/>
  <c r="M25" i="23"/>
  <c r="M24"/>
  <c r="M23"/>
  <c r="D34" i="57"/>
  <c r="E34"/>
  <c r="F34"/>
  <c r="G34"/>
  <c r="H34"/>
  <c r="F59" i="3"/>
  <c r="G59"/>
  <c r="H59"/>
  <c r="I59"/>
  <c r="F58"/>
  <c r="G58"/>
  <c r="H58"/>
  <c r="I58"/>
  <c r="F75" i="48"/>
  <c r="G75"/>
  <c r="H75"/>
  <c r="I75"/>
  <c r="J75"/>
  <c r="F74"/>
  <c r="G74"/>
  <c r="H74"/>
  <c r="I74"/>
  <c r="J74"/>
  <c r="G73"/>
  <c r="H73"/>
  <c r="I73"/>
  <c r="J73"/>
  <c r="F72"/>
  <c r="G72"/>
  <c r="H72"/>
  <c r="I72"/>
  <c r="J72"/>
  <c r="E77" i="1"/>
  <c r="F77"/>
  <c r="G77"/>
  <c r="E76"/>
  <c r="F76"/>
  <c r="G76"/>
  <c r="E75"/>
  <c r="F75"/>
  <c r="G75"/>
  <c r="E74"/>
  <c r="F74"/>
  <c r="G74"/>
  <c r="F71" i="48"/>
  <c r="G71"/>
  <c r="H71"/>
  <c r="I71"/>
  <c r="J71"/>
  <c r="F70"/>
  <c r="G70"/>
  <c r="H70"/>
  <c r="I70"/>
  <c r="J70"/>
  <c r="J39" i="39"/>
  <c r="E73" i="1"/>
  <c r="F73"/>
  <c r="G73"/>
  <c r="E80" i="6"/>
  <c r="F80"/>
  <c r="H80"/>
  <c r="D17" i="36"/>
  <c r="E17"/>
  <c r="F17"/>
  <c r="G17"/>
  <c r="E20" i="60"/>
  <c r="F20"/>
  <c r="G20"/>
  <c r="H20"/>
  <c r="D15" i="36"/>
  <c r="E15"/>
  <c r="F15"/>
  <c r="G15"/>
  <c r="D16"/>
  <c r="E16"/>
  <c r="F16"/>
  <c r="G16"/>
  <c r="I16"/>
  <c r="C16"/>
  <c r="C15"/>
  <c r="C14"/>
  <c r="D14"/>
  <c r="C13"/>
  <c r="D13"/>
  <c r="C12"/>
  <c r="D12"/>
  <c r="C11"/>
  <c r="D11"/>
  <c r="C10"/>
  <c r="D10"/>
  <c r="C9"/>
  <c r="D9"/>
  <c r="C8"/>
  <c r="D8"/>
  <c r="I15"/>
  <c r="I7"/>
  <c r="C7"/>
  <c r="D7"/>
  <c r="H4" i="60"/>
  <c r="H5"/>
  <c r="H6"/>
  <c r="H7"/>
  <c r="H8"/>
  <c r="H9"/>
  <c r="H10"/>
  <c r="H11"/>
  <c r="H12"/>
  <c r="H13"/>
  <c r="H14"/>
  <c r="H15"/>
  <c r="H16"/>
  <c r="H17"/>
  <c r="H18"/>
  <c r="H19"/>
  <c r="H3"/>
  <c r="G4"/>
  <c r="G5"/>
  <c r="G6"/>
  <c r="G7"/>
  <c r="G8"/>
  <c r="G9"/>
  <c r="G10"/>
  <c r="G11"/>
  <c r="G12"/>
  <c r="G13"/>
  <c r="G14"/>
  <c r="G15"/>
  <c r="G16"/>
  <c r="G17"/>
  <c r="G18"/>
  <c r="G19"/>
  <c r="G3"/>
  <c r="F4"/>
  <c r="F5"/>
  <c r="F6"/>
  <c r="F7"/>
  <c r="F8"/>
  <c r="F9"/>
  <c r="F10"/>
  <c r="F11"/>
  <c r="F12"/>
  <c r="F13"/>
  <c r="F14"/>
  <c r="F15"/>
  <c r="F16"/>
  <c r="F17"/>
  <c r="F18"/>
  <c r="F19"/>
  <c r="F3"/>
  <c r="D12"/>
  <c r="D13"/>
  <c r="D14"/>
  <c r="D15"/>
  <c r="D16"/>
  <c r="D17"/>
  <c r="D18"/>
  <c r="D19"/>
  <c r="E4"/>
  <c r="E5"/>
  <c r="E6"/>
  <c r="E7"/>
  <c r="E8"/>
  <c r="E9"/>
  <c r="E10"/>
  <c r="E11"/>
  <c r="E12"/>
  <c r="E13"/>
  <c r="E14"/>
  <c r="E15"/>
  <c r="E16"/>
  <c r="E17"/>
  <c r="E18"/>
  <c r="E19"/>
  <c r="E3"/>
  <c r="D5"/>
  <c r="D6"/>
  <c r="D7"/>
  <c r="D8"/>
  <c r="D9"/>
  <c r="D10"/>
  <c r="D11"/>
  <c r="D4"/>
  <c r="D3"/>
  <c r="A8" i="15"/>
  <c r="E66" i="48"/>
  <c r="F66"/>
  <c r="D14" i="21"/>
  <c r="E14"/>
  <c r="F14"/>
  <c r="G14"/>
  <c r="E43" i="39"/>
  <c r="F43"/>
  <c r="G43"/>
  <c r="H43"/>
  <c r="I43"/>
  <c r="A31" i="6"/>
  <c r="E79"/>
  <c r="F79"/>
  <c r="H79"/>
  <c r="E78"/>
  <c r="F78"/>
  <c r="H78"/>
  <c r="D15" i="31"/>
  <c r="E15"/>
  <c r="F15"/>
  <c r="G15"/>
  <c r="F69" i="48"/>
  <c r="G69"/>
  <c r="H69"/>
  <c r="I69"/>
  <c r="J69"/>
  <c r="D23" i="49"/>
  <c r="E23"/>
  <c r="F23"/>
  <c r="G23"/>
  <c r="D22"/>
  <c r="E22"/>
  <c r="F22"/>
  <c r="G22"/>
  <c r="D17" i="33"/>
  <c r="E17"/>
  <c r="F17"/>
  <c r="G17"/>
  <c r="D16"/>
  <c r="E16"/>
  <c r="F16"/>
  <c r="G16"/>
  <c r="F64" i="48"/>
  <c r="G64"/>
  <c r="H64"/>
  <c r="I64"/>
  <c r="J64"/>
  <c r="F65"/>
  <c r="G65"/>
  <c r="H65"/>
  <c r="I65"/>
  <c r="J65"/>
  <c r="F68"/>
  <c r="G68"/>
  <c r="H68"/>
  <c r="I68"/>
  <c r="J68"/>
  <c r="D44" i="1"/>
  <c r="E44"/>
  <c r="F44"/>
  <c r="G44"/>
  <c r="D45"/>
  <c r="E45"/>
  <c r="F45"/>
  <c r="G45"/>
  <c r="D46"/>
  <c r="E46"/>
  <c r="F46"/>
  <c r="G46"/>
  <c r="D47"/>
  <c r="E47"/>
  <c r="F47"/>
  <c r="G47"/>
  <c r="D48"/>
  <c r="E48"/>
  <c r="F48"/>
  <c r="G48"/>
  <c r="D49"/>
  <c r="E49"/>
  <c r="F49"/>
  <c r="G49"/>
  <c r="D50"/>
  <c r="E50"/>
  <c r="F50"/>
  <c r="G50"/>
  <c r="D51"/>
  <c r="E51"/>
  <c r="F51"/>
  <c r="G51"/>
  <c r="D52"/>
  <c r="E52"/>
  <c r="F52"/>
  <c r="G52"/>
  <c r="D53"/>
  <c r="E53"/>
  <c r="F53"/>
  <c r="G53"/>
  <c r="D54"/>
  <c r="E54"/>
  <c r="F54"/>
  <c r="G54"/>
  <c r="D55"/>
  <c r="E55"/>
  <c r="F55"/>
  <c r="G55"/>
  <c r="D56"/>
  <c r="E56"/>
  <c r="F56"/>
  <c r="G56"/>
  <c r="D57"/>
  <c r="E57"/>
  <c r="F57"/>
  <c r="G57"/>
  <c r="D58"/>
  <c r="E58"/>
  <c r="F58"/>
  <c r="G58"/>
  <c r="D59"/>
  <c r="E59"/>
  <c r="F59"/>
  <c r="G59"/>
  <c r="D60"/>
  <c r="E60"/>
  <c r="F60"/>
  <c r="G60"/>
  <c r="D61"/>
  <c r="E61"/>
  <c r="F61"/>
  <c r="G61"/>
  <c r="D62"/>
  <c r="E62"/>
  <c r="F62"/>
  <c r="G62"/>
  <c r="D63"/>
  <c r="E63"/>
  <c r="F63"/>
  <c r="G63"/>
  <c r="D64"/>
  <c r="E64"/>
  <c r="F64"/>
  <c r="G64"/>
  <c r="D65"/>
  <c r="E65"/>
  <c r="F65"/>
  <c r="G65"/>
  <c r="D66"/>
  <c r="E66"/>
  <c r="F66"/>
  <c r="G66"/>
  <c r="D67"/>
  <c r="E67"/>
  <c r="F67"/>
  <c r="G67"/>
  <c r="D68"/>
  <c r="E68"/>
  <c r="F68"/>
  <c r="G68"/>
  <c r="D69"/>
  <c r="E69"/>
  <c r="F69"/>
  <c r="G69"/>
  <c r="D70"/>
  <c r="E70"/>
  <c r="F70"/>
  <c r="G70"/>
  <c r="D71"/>
  <c r="E71"/>
  <c r="F71"/>
  <c r="G71"/>
  <c r="D72"/>
  <c r="E72"/>
  <c r="F72"/>
  <c r="G72"/>
  <c r="F57" i="3"/>
  <c r="G57"/>
  <c r="H57"/>
  <c r="I57"/>
  <c r="E65" i="5"/>
  <c r="F65"/>
  <c r="G65"/>
  <c r="H65"/>
  <c r="E64"/>
  <c r="F64"/>
  <c r="G64"/>
  <c r="H64"/>
  <c r="E63"/>
  <c r="F63"/>
  <c r="G63"/>
  <c r="H63"/>
  <c r="F60" i="48"/>
  <c r="G60"/>
  <c r="H60"/>
  <c r="I60"/>
  <c r="J60"/>
  <c r="F63"/>
  <c r="G63"/>
  <c r="H63"/>
  <c r="I63"/>
  <c r="J63"/>
  <c r="E42" i="39"/>
  <c r="F42"/>
  <c r="G42"/>
  <c r="H42"/>
  <c r="I42"/>
  <c r="D15" i="33"/>
  <c r="E15"/>
  <c r="F15"/>
  <c r="G15"/>
  <c r="E26" i="56"/>
  <c r="F26"/>
  <c r="G26"/>
  <c r="H26"/>
  <c r="E25"/>
  <c r="F25"/>
  <c r="G25"/>
  <c r="H25"/>
  <c r="D73" i="11"/>
  <c r="E73"/>
  <c r="F73"/>
  <c r="G73"/>
  <c r="D53"/>
  <c r="E53"/>
  <c r="F53"/>
  <c r="G53"/>
  <c r="D33" i="57"/>
  <c r="E33"/>
  <c r="F33"/>
  <c r="G33"/>
  <c r="H33"/>
  <c r="F62" i="48"/>
  <c r="G62"/>
  <c r="H62"/>
  <c r="I62"/>
  <c r="J62"/>
  <c r="F56"/>
  <c r="G56"/>
  <c r="H56"/>
  <c r="I56"/>
  <c r="J56"/>
  <c r="E41" i="39"/>
  <c r="F41"/>
  <c r="G41"/>
  <c r="H41"/>
  <c r="I41"/>
  <c r="E9" i="56"/>
  <c r="F9"/>
  <c r="G9"/>
  <c r="H9"/>
  <c r="F61" i="48"/>
  <c r="G61"/>
  <c r="H61"/>
  <c r="I61"/>
  <c r="J61"/>
  <c r="F59"/>
  <c r="G59"/>
  <c r="H59"/>
  <c r="I59"/>
  <c r="J59"/>
  <c r="D11" i="50"/>
  <c r="E11"/>
  <c r="F11"/>
  <c r="G11"/>
  <c r="D10"/>
  <c r="E10"/>
  <c r="F10"/>
  <c r="F12" i="57"/>
  <c r="I4" i="39"/>
  <c r="I5"/>
  <c r="I6"/>
  <c r="I7"/>
  <c r="I8"/>
  <c r="I9"/>
  <c r="I10"/>
  <c r="I11"/>
  <c r="I12"/>
  <c r="I13"/>
  <c r="I14"/>
  <c r="I15"/>
  <c r="I16"/>
  <c r="I17"/>
  <c r="I18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3"/>
  <c r="E20"/>
  <c r="F20"/>
  <c r="G20"/>
  <c r="H20"/>
  <c r="E21"/>
  <c r="F21"/>
  <c r="G21"/>
  <c r="H21"/>
  <c r="E22"/>
  <c r="F22"/>
  <c r="G22"/>
  <c r="H22"/>
  <c r="E23"/>
  <c r="F23"/>
  <c r="G23"/>
  <c r="H23"/>
  <c r="E24"/>
  <c r="F24"/>
  <c r="G24"/>
  <c r="H24"/>
  <c r="E25"/>
  <c r="F25"/>
  <c r="G25"/>
  <c r="H25"/>
  <c r="E26"/>
  <c r="F26"/>
  <c r="G26"/>
  <c r="H26"/>
  <c r="E27"/>
  <c r="F27"/>
  <c r="G27"/>
  <c r="H27"/>
  <c r="E28"/>
  <c r="F28"/>
  <c r="G28"/>
  <c r="H28"/>
  <c r="E29"/>
  <c r="F29"/>
  <c r="G29"/>
  <c r="H29"/>
  <c r="E30"/>
  <c r="F30"/>
  <c r="G30"/>
  <c r="H30"/>
  <c r="E31"/>
  <c r="F31"/>
  <c r="G31"/>
  <c r="H31"/>
  <c r="E32"/>
  <c r="F32"/>
  <c r="G32"/>
  <c r="H32"/>
  <c r="E33"/>
  <c r="F33"/>
  <c r="G33"/>
  <c r="H33"/>
  <c r="E34"/>
  <c r="F34"/>
  <c r="G34"/>
  <c r="H34"/>
  <c r="E35"/>
  <c r="F35"/>
  <c r="G35"/>
  <c r="H35"/>
  <c r="E36"/>
  <c r="F36"/>
  <c r="G36"/>
  <c r="H36"/>
  <c r="E37"/>
  <c r="F37"/>
  <c r="G37"/>
  <c r="H37"/>
  <c r="E38"/>
  <c r="F38"/>
  <c r="G38"/>
  <c r="H38"/>
  <c r="E39"/>
  <c r="F39"/>
  <c r="G39"/>
  <c r="H39"/>
  <c r="E40"/>
  <c r="F40"/>
  <c r="G40"/>
  <c r="H40"/>
  <c r="F7" i="48"/>
  <c r="G7"/>
  <c r="H7"/>
  <c r="I7"/>
  <c r="J7"/>
  <c r="F5"/>
  <c r="F6"/>
  <c r="F8"/>
  <c r="F9"/>
  <c r="F17"/>
  <c r="F18"/>
  <c r="F19"/>
  <c r="F20"/>
  <c r="F21"/>
  <c r="F22"/>
  <c r="F23"/>
  <c r="F24"/>
  <c r="F25"/>
  <c r="F26"/>
  <c r="F27"/>
  <c r="F28"/>
  <c r="F29"/>
  <c r="F30"/>
  <c r="F31"/>
  <c r="F32"/>
  <c r="F33"/>
  <c r="F38"/>
  <c r="F39"/>
  <c r="F42"/>
  <c r="F43"/>
  <c r="F51"/>
  <c r="F53"/>
  <c r="F54"/>
  <c r="F55"/>
  <c r="F57"/>
  <c r="F58"/>
  <c r="F3"/>
  <c r="G58"/>
  <c r="H58"/>
  <c r="I58"/>
  <c r="J58"/>
  <c r="F56" i="3"/>
  <c r="G56"/>
  <c r="H56"/>
  <c r="I56"/>
  <c r="F55"/>
  <c r="G55"/>
  <c r="H55"/>
  <c r="I55"/>
  <c r="E5" i="41"/>
  <c r="F5"/>
  <c r="G5"/>
  <c r="D20" i="49"/>
  <c r="E20"/>
  <c r="F20"/>
  <c r="G20"/>
  <c r="D21"/>
  <c r="E21"/>
  <c r="F21"/>
  <c r="G21"/>
  <c r="D32" i="57"/>
  <c r="E32"/>
  <c r="F32"/>
  <c r="G32"/>
  <c r="H32"/>
  <c r="G18" i="48"/>
  <c r="H18"/>
  <c r="I18"/>
  <c r="J18"/>
  <c r="E77" i="6"/>
  <c r="F77"/>
  <c r="H77"/>
  <c r="E76"/>
  <c r="F76"/>
  <c r="H76"/>
  <c r="E18" i="39"/>
  <c r="F18"/>
  <c r="G18"/>
  <c r="H18"/>
  <c r="G57" i="48"/>
  <c r="H57"/>
  <c r="I57"/>
  <c r="J57"/>
  <c r="G19"/>
  <c r="H19"/>
  <c r="I19"/>
  <c r="J19"/>
  <c r="G20"/>
  <c r="H20"/>
  <c r="I20"/>
  <c r="J20"/>
  <c r="G21"/>
  <c r="H21"/>
  <c r="I21"/>
  <c r="J21"/>
  <c r="G55"/>
  <c r="H55"/>
  <c r="I55"/>
  <c r="J55"/>
  <c r="G54"/>
  <c r="H54"/>
  <c r="I54"/>
  <c r="J54"/>
  <c r="D9" i="25"/>
  <c r="E9"/>
  <c r="F9"/>
  <c r="D10"/>
  <c r="E10"/>
  <c r="F10"/>
  <c r="G53" i="48"/>
  <c r="H53"/>
  <c r="I53"/>
  <c r="J53"/>
  <c r="E5" i="44"/>
  <c r="F5"/>
  <c r="G5"/>
  <c r="H5"/>
  <c r="F4"/>
  <c r="F3"/>
  <c r="F54" i="3"/>
  <c r="G54"/>
  <c r="H54"/>
  <c r="I54"/>
  <c r="F17"/>
  <c r="G17"/>
  <c r="H17"/>
  <c r="I17"/>
  <c r="F52"/>
  <c r="G52"/>
  <c r="H52"/>
  <c r="I52"/>
  <c r="G9" i="48"/>
  <c r="H9"/>
  <c r="I9"/>
  <c r="J9"/>
  <c r="G6"/>
  <c r="H6"/>
  <c r="I6"/>
  <c r="J6"/>
  <c r="G8"/>
  <c r="H8"/>
  <c r="I8"/>
  <c r="J8"/>
  <c r="E24" i="56"/>
  <c r="F24"/>
  <c r="G24"/>
  <c r="H24"/>
  <c r="E23"/>
  <c r="F23"/>
  <c r="G23"/>
  <c r="H23"/>
  <c r="E22"/>
  <c r="F22"/>
  <c r="G22"/>
  <c r="H22"/>
  <c r="E21"/>
  <c r="F21"/>
  <c r="G21"/>
  <c r="H21"/>
  <c r="G51" i="48"/>
  <c r="H51"/>
  <c r="I51"/>
  <c r="J51"/>
  <c r="G43"/>
  <c r="H43"/>
  <c r="I43"/>
  <c r="J43"/>
  <c r="D31" i="57"/>
  <c r="E31"/>
  <c r="F31"/>
  <c r="G31"/>
  <c r="H31"/>
  <c r="F102" i="2"/>
  <c r="J102" s="1"/>
  <c r="G102"/>
  <c r="H102"/>
  <c r="I102"/>
  <c r="F101"/>
  <c r="J101" s="1"/>
  <c r="G101"/>
  <c r="H101"/>
  <c r="I101"/>
  <c r="F100"/>
  <c r="J100" s="1"/>
  <c r="G100"/>
  <c r="H100"/>
  <c r="I100"/>
  <c r="F99"/>
  <c r="J99" s="1"/>
  <c r="G99"/>
  <c r="H99"/>
  <c r="I99"/>
  <c r="D14" i="33"/>
  <c r="E14"/>
  <c r="F14"/>
  <c r="G14"/>
  <c r="D30" i="57"/>
  <c r="E30"/>
  <c r="F30"/>
  <c r="G30"/>
  <c r="H30"/>
  <c r="E75" i="6"/>
  <c r="F75"/>
  <c r="H75"/>
  <c r="G39" i="48"/>
  <c r="H39"/>
  <c r="I39"/>
  <c r="J39"/>
  <c r="G42"/>
  <c r="H42"/>
  <c r="I42"/>
  <c r="J42"/>
  <c r="E21" i="4"/>
  <c r="F21"/>
  <c r="G21"/>
  <c r="E22"/>
  <c r="F22"/>
  <c r="G22"/>
  <c r="E23"/>
  <c r="F23"/>
  <c r="G23"/>
  <c r="E24"/>
  <c r="F24"/>
  <c r="G24"/>
  <c r="E25"/>
  <c r="F25"/>
  <c r="G25"/>
  <c r="E26"/>
  <c r="F26"/>
  <c r="G26"/>
  <c r="E27"/>
  <c r="F27"/>
  <c r="G27"/>
  <c r="E28"/>
  <c r="F28"/>
  <c r="G28"/>
  <c r="E29"/>
  <c r="F29"/>
  <c r="G29"/>
  <c r="E30"/>
  <c r="F30"/>
  <c r="G30"/>
  <c r="E12" i="52"/>
  <c r="G12"/>
  <c r="H12"/>
  <c r="D8" i="47"/>
  <c r="E8"/>
  <c r="F8"/>
  <c r="G8"/>
  <c r="D9"/>
  <c r="E9"/>
  <c r="F9"/>
  <c r="G9"/>
  <c r="D10"/>
  <c r="E10"/>
  <c r="F10"/>
  <c r="G10"/>
  <c r="D11"/>
  <c r="E11"/>
  <c r="F11"/>
  <c r="G11"/>
  <c r="D12"/>
  <c r="E12"/>
  <c r="F12"/>
  <c r="G12"/>
  <c r="E51" i="5"/>
  <c r="F51"/>
  <c r="G51"/>
  <c r="H51"/>
  <c r="E52"/>
  <c r="F52"/>
  <c r="G52"/>
  <c r="H52"/>
  <c r="E53"/>
  <c r="F53"/>
  <c r="G53"/>
  <c r="H53"/>
  <c r="G38" i="48"/>
  <c r="H38"/>
  <c r="I38"/>
  <c r="J38"/>
  <c r="E123" i="5"/>
  <c r="F123"/>
  <c r="G123"/>
  <c r="H123"/>
  <c r="H122"/>
  <c r="H26" i="57"/>
  <c r="H25"/>
  <c r="H28"/>
  <c r="H29"/>
  <c r="H4"/>
  <c r="H5"/>
  <c r="H6"/>
  <c r="H7"/>
  <c r="H8"/>
  <c r="H10"/>
  <c r="H11"/>
  <c r="H13"/>
  <c r="H14"/>
  <c r="H15"/>
  <c r="H9"/>
  <c r="H16"/>
  <c r="H17"/>
  <c r="H18"/>
  <c r="H19"/>
  <c r="H20"/>
  <c r="H21"/>
  <c r="H22"/>
  <c r="H23"/>
  <c r="H24"/>
  <c r="H27"/>
  <c r="D4"/>
  <c r="E4"/>
  <c r="F4"/>
  <c r="G4"/>
  <c r="D5"/>
  <c r="E5"/>
  <c r="F5"/>
  <c r="G5"/>
  <c r="D6"/>
  <c r="E6"/>
  <c r="F6"/>
  <c r="G6"/>
  <c r="D7"/>
  <c r="E7"/>
  <c r="F7"/>
  <c r="G7"/>
  <c r="D8"/>
  <c r="E8"/>
  <c r="F8"/>
  <c r="G8"/>
  <c r="D10"/>
  <c r="E10"/>
  <c r="F10"/>
  <c r="G10"/>
  <c r="D11"/>
  <c r="E11"/>
  <c r="F11"/>
  <c r="G11"/>
  <c r="D13"/>
  <c r="E13"/>
  <c r="F13"/>
  <c r="G13"/>
  <c r="D14"/>
  <c r="E14"/>
  <c r="F14"/>
  <c r="G14"/>
  <c r="D15"/>
  <c r="E15"/>
  <c r="F15"/>
  <c r="G15"/>
  <c r="D9"/>
  <c r="E9"/>
  <c r="F9"/>
  <c r="G9"/>
  <c r="D16"/>
  <c r="E16"/>
  <c r="F16"/>
  <c r="G16"/>
  <c r="D17"/>
  <c r="E17"/>
  <c r="F17"/>
  <c r="G17"/>
  <c r="D18"/>
  <c r="E18"/>
  <c r="F18"/>
  <c r="G18"/>
  <c r="D19"/>
  <c r="E19"/>
  <c r="F19"/>
  <c r="G19"/>
  <c r="D20"/>
  <c r="E20"/>
  <c r="F20"/>
  <c r="G20"/>
  <c r="D21"/>
  <c r="E21"/>
  <c r="F21"/>
  <c r="G21"/>
  <c r="D22"/>
  <c r="E22"/>
  <c r="F22"/>
  <c r="G22"/>
  <c r="D23"/>
  <c r="E23"/>
  <c r="F23"/>
  <c r="G23"/>
  <c r="D24"/>
  <c r="E24"/>
  <c r="F24"/>
  <c r="G24"/>
  <c r="E17" i="39"/>
  <c r="F17"/>
  <c r="G17"/>
  <c r="H17"/>
  <c r="D29" i="11"/>
  <c r="E29"/>
  <c r="F29"/>
  <c r="G29"/>
  <c r="F98" i="2"/>
  <c r="J98"/>
  <c r="G98"/>
  <c r="H98"/>
  <c r="I98"/>
  <c r="F97"/>
  <c r="J97"/>
  <c r="G97"/>
  <c r="H97"/>
  <c r="I97"/>
  <c r="F96"/>
  <c r="J96"/>
  <c r="G96"/>
  <c r="H96"/>
  <c r="I96"/>
  <c r="D24" i="23"/>
  <c r="E24"/>
  <c r="F24"/>
  <c r="G24"/>
  <c r="E20" i="56"/>
  <c r="F20"/>
  <c r="G20"/>
  <c r="H20"/>
  <c r="D12" i="11"/>
  <c r="E12"/>
  <c r="F12"/>
  <c r="G12"/>
  <c r="D14"/>
  <c r="E14"/>
  <c r="F14"/>
  <c r="G14"/>
  <c r="D13"/>
  <c r="E13"/>
  <c r="F13"/>
  <c r="G13"/>
  <c r="D60"/>
  <c r="E60"/>
  <c r="F60"/>
  <c r="G60"/>
  <c r="H4" i="5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4"/>
  <c r="H55"/>
  <c r="H56"/>
  <c r="H57"/>
  <c r="H58"/>
  <c r="H59"/>
  <c r="H60"/>
  <c r="H61"/>
  <c r="H62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3"/>
  <c r="E14"/>
  <c r="F14"/>
  <c r="G14"/>
  <c r="E13"/>
  <c r="F13"/>
  <c r="G13"/>
  <c r="E12"/>
  <c r="F12"/>
  <c r="G12"/>
  <c r="D13" i="33"/>
  <c r="E13"/>
  <c r="F13"/>
  <c r="G13"/>
  <c r="D3" i="11"/>
  <c r="E3"/>
  <c r="F3"/>
  <c r="G3"/>
  <c r="E97" i="5"/>
  <c r="F97"/>
  <c r="G97"/>
  <c r="E98"/>
  <c r="F98"/>
  <c r="G98"/>
  <c r="E96"/>
  <c r="F96"/>
  <c r="G96"/>
  <c r="H9" i="59"/>
  <c r="G9"/>
  <c r="F9"/>
  <c r="E9"/>
  <c r="H8"/>
  <c r="G8"/>
  <c r="F8"/>
  <c r="E8"/>
  <c r="H7"/>
  <c r="G7"/>
  <c r="F7"/>
  <c r="E7"/>
  <c r="H6"/>
  <c r="G6"/>
  <c r="F6"/>
  <c r="E6"/>
  <c r="H5"/>
  <c r="G5"/>
  <c r="F5"/>
  <c r="E5"/>
  <c r="H4"/>
  <c r="G4"/>
  <c r="F4"/>
  <c r="E4"/>
  <c r="H3"/>
  <c r="G3"/>
  <c r="F3"/>
  <c r="E3"/>
  <c r="E37" i="48"/>
  <c r="G37"/>
  <c r="E36"/>
  <c r="F36"/>
  <c r="E35"/>
  <c r="F35"/>
  <c r="E34"/>
  <c r="G34"/>
  <c r="F95" i="2"/>
  <c r="J95"/>
  <c r="G95"/>
  <c r="H95"/>
  <c r="I95"/>
  <c r="F94"/>
  <c r="J94"/>
  <c r="G94"/>
  <c r="H94"/>
  <c r="I94"/>
  <c r="F93"/>
  <c r="J93"/>
  <c r="G93"/>
  <c r="H93"/>
  <c r="I93"/>
  <c r="D16" i="12"/>
  <c r="E16"/>
  <c r="F16"/>
  <c r="G16"/>
  <c r="D15"/>
  <c r="E15"/>
  <c r="F15"/>
  <c r="G15"/>
  <c r="F92" i="2"/>
  <c r="J92"/>
  <c r="G92"/>
  <c r="H92"/>
  <c r="I92"/>
  <c r="F91"/>
  <c r="G91"/>
  <c r="H91"/>
  <c r="I91"/>
  <c r="J91"/>
  <c r="F90"/>
  <c r="G90"/>
  <c r="H90"/>
  <c r="I90"/>
  <c r="J90"/>
  <c r="F89"/>
  <c r="G89"/>
  <c r="H89"/>
  <c r="I89"/>
  <c r="J89"/>
  <c r="D4" i="11"/>
  <c r="E4"/>
  <c r="F4"/>
  <c r="G4"/>
  <c r="D15"/>
  <c r="E15"/>
  <c r="F15"/>
  <c r="G15"/>
  <c r="D10"/>
  <c r="E10"/>
  <c r="F10"/>
  <c r="G10"/>
  <c r="E16" i="39"/>
  <c r="F16"/>
  <c r="G16"/>
  <c r="H16"/>
  <c r="E15"/>
  <c r="F15"/>
  <c r="G15"/>
  <c r="H15"/>
  <c r="F58" i="2"/>
  <c r="G58"/>
  <c r="H58"/>
  <c r="I58"/>
  <c r="J58"/>
  <c r="F54"/>
  <c r="G54"/>
  <c r="H54"/>
  <c r="I54"/>
  <c r="J54"/>
  <c r="F33"/>
  <c r="G33"/>
  <c r="H33"/>
  <c r="I33"/>
  <c r="J33"/>
  <c r="I85"/>
  <c r="F88"/>
  <c r="G88"/>
  <c r="H88"/>
  <c r="I88"/>
  <c r="J88"/>
  <c r="F78"/>
  <c r="G78"/>
  <c r="H78"/>
  <c r="I78"/>
  <c r="J78"/>
  <c r="F60"/>
  <c r="G60"/>
  <c r="H60"/>
  <c r="I60"/>
  <c r="J60"/>
  <c r="F65"/>
  <c r="G65"/>
  <c r="H65"/>
  <c r="I65"/>
  <c r="J65"/>
  <c r="J4"/>
  <c r="J5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6"/>
  <c r="J7"/>
  <c r="J8"/>
  <c r="J31"/>
  <c r="J32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5"/>
  <c r="J56"/>
  <c r="J57"/>
  <c r="J59"/>
  <c r="J61"/>
  <c r="J62"/>
  <c r="J63"/>
  <c r="J64"/>
  <c r="J66"/>
  <c r="J67"/>
  <c r="J68"/>
  <c r="J69"/>
  <c r="J70"/>
  <c r="J71"/>
  <c r="J72"/>
  <c r="J73"/>
  <c r="J74"/>
  <c r="J75"/>
  <c r="J76"/>
  <c r="J77"/>
  <c r="J79"/>
  <c r="J80"/>
  <c r="J81"/>
  <c r="J82"/>
  <c r="J83"/>
  <c r="J84"/>
  <c r="J85"/>
  <c r="J86"/>
  <c r="J87"/>
  <c r="J3"/>
  <c r="I3"/>
  <c r="F6"/>
  <c r="G6"/>
  <c r="H6"/>
  <c r="I6"/>
  <c r="F48"/>
  <c r="G48"/>
  <c r="H48"/>
  <c r="I48"/>
  <c r="F75"/>
  <c r="G75"/>
  <c r="H75"/>
  <c r="I75"/>
  <c r="F20"/>
  <c r="G20"/>
  <c r="H20"/>
  <c r="I20"/>
  <c r="F85"/>
  <c r="G85"/>
  <c r="H85"/>
  <c r="F67"/>
  <c r="G67"/>
  <c r="H67"/>
  <c r="I67"/>
  <c r="A32"/>
  <c r="G33" i="48"/>
  <c r="H33"/>
  <c r="I33"/>
  <c r="J33"/>
  <c r="D9" i="30"/>
  <c r="E9"/>
  <c r="F9"/>
  <c r="G9"/>
  <c r="E19" i="56"/>
  <c r="F19"/>
  <c r="G19"/>
  <c r="H19"/>
  <c r="D12" i="33"/>
  <c r="E12"/>
  <c r="F12"/>
  <c r="G12"/>
  <c r="E18" i="3"/>
  <c r="F18"/>
  <c r="E24"/>
  <c r="G24"/>
  <c r="E13"/>
  <c r="H13"/>
  <c r="E15"/>
  <c r="E14"/>
  <c r="H14"/>
  <c r="E36"/>
  <c r="I36"/>
  <c r="D40" i="1"/>
  <c r="E40"/>
  <c r="F40"/>
  <c r="G40"/>
  <c r="I5" i="56"/>
  <c r="G32" i="48"/>
  <c r="H32"/>
  <c r="I32"/>
  <c r="J32"/>
  <c r="F9" i="3"/>
  <c r="G9"/>
  <c r="H9"/>
  <c r="I9"/>
  <c r="F23"/>
  <c r="G23"/>
  <c r="H23"/>
  <c r="I23"/>
  <c r="F4"/>
  <c r="G4"/>
  <c r="H4"/>
  <c r="I4"/>
  <c r="F37"/>
  <c r="G37"/>
  <c r="H37"/>
  <c r="I37"/>
  <c r="F53"/>
  <c r="G53"/>
  <c r="H53"/>
  <c r="I53"/>
  <c r="G3" i="58"/>
  <c r="F3"/>
  <c r="E3"/>
  <c r="D3"/>
  <c r="G6"/>
  <c r="F6"/>
  <c r="E6"/>
  <c r="D6"/>
  <c r="G5"/>
  <c r="F5"/>
  <c r="E5"/>
  <c r="D5"/>
  <c r="G4"/>
  <c r="F4"/>
  <c r="E4"/>
  <c r="D4"/>
  <c r="D19" i="49"/>
  <c r="E19"/>
  <c r="F19"/>
  <c r="G19"/>
  <c r="E18" i="56"/>
  <c r="F18"/>
  <c r="G18"/>
  <c r="H18"/>
  <c r="E73" i="6"/>
  <c r="F73"/>
  <c r="H73"/>
  <c r="E74"/>
  <c r="F74"/>
  <c r="H74"/>
  <c r="D59" i="11"/>
  <c r="E59"/>
  <c r="F59"/>
  <c r="G59"/>
  <c r="E13" i="37"/>
  <c r="E14"/>
  <c r="F38" i="3"/>
  <c r="G38"/>
  <c r="H38"/>
  <c r="I38"/>
  <c r="F35"/>
  <c r="G35"/>
  <c r="H35"/>
  <c r="I35"/>
  <c r="D5" i="1"/>
  <c r="E5"/>
  <c r="F5"/>
  <c r="G5"/>
  <c r="D33"/>
  <c r="E33"/>
  <c r="F33"/>
  <c r="G33"/>
  <c r="F66" i="2"/>
  <c r="G66"/>
  <c r="H66"/>
  <c r="I66"/>
  <c r="F51"/>
  <c r="G51"/>
  <c r="H51"/>
  <c r="I51"/>
  <c r="F44"/>
  <c r="G44"/>
  <c r="H44"/>
  <c r="I44"/>
  <c r="E17" i="56"/>
  <c r="F17"/>
  <c r="G17"/>
  <c r="H17"/>
  <c r="D18" i="49"/>
  <c r="E18"/>
  <c r="F18"/>
  <c r="G18"/>
  <c r="G29" i="57"/>
  <c r="F29"/>
  <c r="E29"/>
  <c r="D29"/>
  <c r="G28"/>
  <c r="F28"/>
  <c r="E28"/>
  <c r="D28"/>
  <c r="G25"/>
  <c r="F25"/>
  <c r="E25"/>
  <c r="D25"/>
  <c r="G26"/>
  <c r="F26"/>
  <c r="E26"/>
  <c r="D26"/>
  <c r="G27"/>
  <c r="F27"/>
  <c r="E27"/>
  <c r="D27"/>
  <c r="G31" i="48"/>
  <c r="H31"/>
  <c r="I31"/>
  <c r="J31"/>
  <c r="E16" i="56"/>
  <c r="F16"/>
  <c r="G16"/>
  <c r="H16"/>
  <c r="E15"/>
  <c r="F15"/>
  <c r="G15"/>
  <c r="H15"/>
  <c r="E14"/>
  <c r="F14"/>
  <c r="G14"/>
  <c r="H14"/>
  <c r="E13"/>
  <c r="F13"/>
  <c r="G13"/>
  <c r="H13"/>
  <c r="E12"/>
  <c r="F12"/>
  <c r="G12"/>
  <c r="H12"/>
  <c r="G30" i="48"/>
  <c r="H30"/>
  <c r="I30"/>
  <c r="J30"/>
  <c r="F48" i="3"/>
  <c r="G48"/>
  <c r="H48"/>
  <c r="I48"/>
  <c r="G29" i="48"/>
  <c r="H29"/>
  <c r="I29"/>
  <c r="J29"/>
  <c r="G28"/>
  <c r="H28"/>
  <c r="I28"/>
  <c r="J28"/>
  <c r="F19" i="3"/>
  <c r="G19"/>
  <c r="H19"/>
  <c r="I19"/>
  <c r="D14" i="37"/>
  <c r="F14"/>
  <c r="G14"/>
  <c r="D13"/>
  <c r="F13"/>
  <c r="G13"/>
  <c r="D9" i="27"/>
  <c r="E9"/>
  <c r="F9"/>
  <c r="G9"/>
  <c r="D8"/>
  <c r="E8"/>
  <c r="F8"/>
  <c r="G8"/>
  <c r="D7"/>
  <c r="E7"/>
  <c r="F7"/>
  <c r="G7"/>
  <c r="F27" i="9"/>
  <c r="E20" i="3"/>
  <c r="E25"/>
  <c r="E31"/>
  <c r="D13" i="49"/>
  <c r="E13"/>
  <c r="F13"/>
  <c r="G13"/>
  <c r="F72" i="2"/>
  <c r="G72"/>
  <c r="H72"/>
  <c r="I72"/>
  <c r="F71"/>
  <c r="G71"/>
  <c r="H71"/>
  <c r="I71"/>
  <c r="F45"/>
  <c r="G45"/>
  <c r="H45"/>
  <c r="I45"/>
  <c r="F5"/>
  <c r="G5"/>
  <c r="H5"/>
  <c r="I5"/>
  <c r="F74"/>
  <c r="G74"/>
  <c r="H74"/>
  <c r="I74"/>
  <c r="G35" i="48"/>
  <c r="J34"/>
  <c r="H34"/>
  <c r="H18" i="3"/>
  <c r="I18"/>
  <c r="G18"/>
  <c r="I24"/>
  <c r="F24"/>
  <c r="H24"/>
  <c r="F13"/>
  <c r="I13"/>
  <c r="G13"/>
  <c r="F14"/>
  <c r="I14"/>
  <c r="G14"/>
  <c r="F36"/>
  <c r="G36"/>
  <c r="H36"/>
  <c r="D23" i="22"/>
  <c r="E23"/>
  <c r="F23"/>
  <c r="G23"/>
  <c r="D22"/>
  <c r="E22"/>
  <c r="F22"/>
  <c r="G22"/>
  <c r="D21"/>
  <c r="E21"/>
  <c r="F21"/>
  <c r="G21"/>
  <c r="D20"/>
  <c r="E20"/>
  <c r="F20"/>
  <c r="G20"/>
  <c r="D19"/>
  <c r="E19"/>
  <c r="F19"/>
  <c r="G19"/>
  <c r="D18"/>
  <c r="E18"/>
  <c r="F18"/>
  <c r="G18"/>
  <c r="D17"/>
  <c r="E17"/>
  <c r="F17"/>
  <c r="G17"/>
  <c r="D13" i="55"/>
  <c r="E13"/>
  <c r="F13"/>
  <c r="G13"/>
  <c r="D14"/>
  <c r="E14"/>
  <c r="F14"/>
  <c r="G14"/>
  <c r="D15"/>
  <c r="E15"/>
  <c r="F15"/>
  <c r="G15"/>
  <c r="D16"/>
  <c r="E16"/>
  <c r="F16"/>
  <c r="G16"/>
  <c r="D17"/>
  <c r="E17"/>
  <c r="F17"/>
  <c r="G17"/>
  <c r="D12"/>
  <c r="E12"/>
  <c r="F12"/>
  <c r="G12"/>
  <c r="G27" i="48"/>
  <c r="H27"/>
  <c r="I27"/>
  <c r="J27"/>
  <c r="J24"/>
  <c r="J25"/>
  <c r="J26"/>
  <c r="H26"/>
  <c r="G26"/>
  <c r="I25"/>
  <c r="H25"/>
  <c r="G25"/>
  <c r="I24"/>
  <c r="H24"/>
  <c r="G24"/>
  <c r="G23"/>
  <c r="H23"/>
  <c r="I23"/>
  <c r="J23"/>
  <c r="D18" i="1"/>
  <c r="E18"/>
  <c r="F18"/>
  <c r="G18"/>
  <c r="G4" i="37"/>
  <c r="D44" i="11"/>
  <c r="E44"/>
  <c r="F44"/>
  <c r="G44"/>
  <c r="D11" i="33"/>
  <c r="E11"/>
  <c r="F11"/>
  <c r="G11"/>
  <c r="E119" i="5"/>
  <c r="F119"/>
  <c r="G119"/>
  <c r="E116"/>
  <c r="F116"/>
  <c r="G116"/>
  <c r="D4" i="41"/>
  <c r="E10" i="39"/>
  <c r="F10"/>
  <c r="G10"/>
  <c r="H10"/>
  <c r="E11"/>
  <c r="F11"/>
  <c r="G11"/>
  <c r="H11"/>
  <c r="E12"/>
  <c r="F12"/>
  <c r="G12"/>
  <c r="H12"/>
  <c r="E13"/>
  <c r="F13"/>
  <c r="G13"/>
  <c r="H13"/>
  <c r="E14"/>
  <c r="F14"/>
  <c r="G14"/>
  <c r="H14"/>
  <c r="D10"/>
  <c r="D43" i="1"/>
  <c r="E43"/>
  <c r="F43"/>
  <c r="G43"/>
  <c r="D42"/>
  <c r="E42"/>
  <c r="F42"/>
  <c r="G42"/>
  <c r="E41"/>
  <c r="F41"/>
  <c r="G41"/>
  <c r="E6" i="52"/>
  <c r="G6"/>
  <c r="H6"/>
  <c r="E7"/>
  <c r="G7"/>
  <c r="H7"/>
  <c r="E8"/>
  <c r="G8"/>
  <c r="H8"/>
  <c r="E9"/>
  <c r="G9"/>
  <c r="H9"/>
  <c r="E10"/>
  <c r="G10"/>
  <c r="H10"/>
  <c r="E11"/>
  <c r="G11"/>
  <c r="H11"/>
  <c r="G22" i="48"/>
  <c r="H22"/>
  <c r="I22"/>
  <c r="J22"/>
  <c r="G17"/>
  <c r="H17"/>
  <c r="I17"/>
  <c r="J17"/>
  <c r="D17" i="1"/>
  <c r="E17"/>
  <c r="F17"/>
  <c r="G17"/>
  <c r="D14" i="12"/>
  <c r="E14"/>
  <c r="F14"/>
  <c r="G14"/>
  <c r="E72" i="6"/>
  <c r="F72"/>
  <c r="E71"/>
  <c r="F71"/>
  <c r="H71"/>
  <c r="D22" i="1"/>
  <c r="E22"/>
  <c r="F22"/>
  <c r="G22"/>
  <c r="H10" i="56"/>
  <c r="G10"/>
  <c r="F10"/>
  <c r="E10"/>
  <c r="H8"/>
  <c r="G8"/>
  <c r="F8"/>
  <c r="E8"/>
  <c r="H7"/>
  <c r="G7"/>
  <c r="F7"/>
  <c r="E7"/>
  <c r="H6"/>
  <c r="G6"/>
  <c r="F6"/>
  <c r="E6"/>
  <c r="H5"/>
  <c r="G5"/>
  <c r="F5"/>
  <c r="E5"/>
  <c r="H4"/>
  <c r="G4"/>
  <c r="F4"/>
  <c r="E4"/>
  <c r="G3"/>
  <c r="F3"/>
  <c r="E3"/>
  <c r="H68" i="6"/>
  <c r="F68"/>
  <c r="E68"/>
  <c r="H67"/>
  <c r="F67"/>
  <c r="E67"/>
  <c r="H66"/>
  <c r="F66"/>
  <c r="E66"/>
  <c r="H65"/>
  <c r="F65"/>
  <c r="E65"/>
  <c r="H64"/>
  <c r="F64"/>
  <c r="E64"/>
  <c r="H63"/>
  <c r="F63"/>
  <c r="E63"/>
  <c r="H62"/>
  <c r="F62"/>
  <c r="E62"/>
  <c r="H61"/>
  <c r="F61"/>
  <c r="E61"/>
  <c r="H60"/>
  <c r="F60"/>
  <c r="E60"/>
  <c r="H59"/>
  <c r="F59"/>
  <c r="E59"/>
  <c r="H58"/>
  <c r="F58"/>
  <c r="E58"/>
  <c r="H57"/>
  <c r="F57"/>
  <c r="E57"/>
  <c r="H56"/>
  <c r="F56"/>
  <c r="E56"/>
  <c r="H55"/>
  <c r="F55"/>
  <c r="E55"/>
  <c r="H54"/>
  <c r="F54"/>
  <c r="E54"/>
  <c r="H53"/>
  <c r="F53"/>
  <c r="E53"/>
  <c r="H52"/>
  <c r="F52"/>
  <c r="E52"/>
  <c r="F51"/>
  <c r="E51"/>
  <c r="H50"/>
  <c r="F50"/>
  <c r="E50"/>
  <c r="H49"/>
  <c r="F49"/>
  <c r="E49"/>
  <c r="H48"/>
  <c r="F48"/>
  <c r="E48"/>
  <c r="H47"/>
  <c r="F47"/>
  <c r="E47"/>
  <c r="H46"/>
  <c r="F46"/>
  <c r="E46"/>
  <c r="H45"/>
  <c r="F45"/>
  <c r="E45"/>
  <c r="H44"/>
  <c r="F44"/>
  <c r="E44"/>
  <c r="H43"/>
  <c r="F43"/>
  <c r="E43"/>
  <c r="H42"/>
  <c r="F42"/>
  <c r="E42"/>
  <c r="H41"/>
  <c r="F41"/>
  <c r="E41"/>
  <c r="H40"/>
  <c r="F40"/>
  <c r="E40"/>
  <c r="H39"/>
  <c r="F39"/>
  <c r="E39"/>
  <c r="H38"/>
  <c r="F38"/>
  <c r="E38"/>
  <c r="H37"/>
  <c r="F37"/>
  <c r="E37"/>
  <c r="H36"/>
  <c r="F36"/>
  <c r="E36"/>
  <c r="H35"/>
  <c r="F35"/>
  <c r="E35"/>
  <c r="H34"/>
  <c r="F34"/>
  <c r="E34"/>
  <c r="H33"/>
  <c r="F33"/>
  <c r="E33"/>
  <c r="H32"/>
  <c r="F32"/>
  <c r="E32"/>
  <c r="H31"/>
  <c r="F31"/>
  <c r="E31"/>
  <c r="H30"/>
  <c r="F30"/>
  <c r="E30"/>
  <c r="H29"/>
  <c r="F29"/>
  <c r="E29"/>
  <c r="H28"/>
  <c r="F28"/>
  <c r="E28"/>
  <c r="H27"/>
  <c r="F27"/>
  <c r="E27"/>
  <c r="H26"/>
  <c r="F26"/>
  <c r="E26"/>
  <c r="H25"/>
  <c r="F25"/>
  <c r="E25"/>
  <c r="H24"/>
  <c r="F24"/>
  <c r="E24"/>
  <c r="H23"/>
  <c r="F23"/>
  <c r="E23"/>
  <c r="H22"/>
  <c r="F22"/>
  <c r="E22"/>
  <c r="H21"/>
  <c r="F21"/>
  <c r="E21"/>
  <c r="H20"/>
  <c r="F20"/>
  <c r="E20"/>
  <c r="H19"/>
  <c r="F19"/>
  <c r="E19"/>
  <c r="H18"/>
  <c r="F18"/>
  <c r="E18"/>
  <c r="H17"/>
  <c r="F17"/>
  <c r="E17"/>
  <c r="H16"/>
  <c r="F16"/>
  <c r="E16"/>
  <c r="H15"/>
  <c r="F15"/>
  <c r="E15"/>
  <c r="H14"/>
  <c r="F14"/>
  <c r="E14"/>
  <c r="H13"/>
  <c r="F13"/>
  <c r="E13"/>
  <c r="H12"/>
  <c r="F12"/>
  <c r="E12"/>
  <c r="H11"/>
  <c r="F11"/>
  <c r="E11"/>
  <c r="H10"/>
  <c r="F10"/>
  <c r="E10"/>
  <c r="H9"/>
  <c r="F9"/>
  <c r="E9"/>
  <c r="H8"/>
  <c r="F8"/>
  <c r="E8"/>
  <c r="H7"/>
  <c r="F7"/>
  <c r="E7"/>
  <c r="H6"/>
  <c r="F6"/>
  <c r="E6"/>
  <c r="H5"/>
  <c r="F5"/>
  <c r="E5"/>
  <c r="H4"/>
  <c r="F4"/>
  <c r="E4"/>
  <c r="H3"/>
  <c r="G3"/>
  <c r="F3"/>
  <c r="E3"/>
  <c r="D8" i="25"/>
  <c r="E8"/>
  <c r="F8"/>
  <c r="G8"/>
  <c r="D14" i="31"/>
  <c r="E14"/>
  <c r="F14"/>
  <c r="G14"/>
  <c r="D13"/>
  <c r="E13"/>
  <c r="F13"/>
  <c r="G13"/>
  <c r="D12"/>
  <c r="E12"/>
  <c r="F12"/>
  <c r="G12"/>
  <c r="D11"/>
  <c r="E11"/>
  <c r="F11"/>
  <c r="G11"/>
  <c r="D10"/>
  <c r="E10"/>
  <c r="F10"/>
  <c r="G10"/>
  <c r="E39" i="1"/>
  <c r="D39"/>
  <c r="F39"/>
  <c r="G39"/>
  <c r="D12" i="37"/>
  <c r="E12"/>
  <c r="F12"/>
  <c r="G12"/>
  <c r="E9" i="39"/>
  <c r="F9"/>
  <c r="G9"/>
  <c r="H9"/>
  <c r="E8"/>
  <c r="F8"/>
  <c r="G8"/>
  <c r="H8"/>
  <c r="F56" i="2"/>
  <c r="G56"/>
  <c r="H56"/>
  <c r="I56"/>
  <c r="F82"/>
  <c r="G82"/>
  <c r="H82"/>
  <c r="I82"/>
  <c r="F50"/>
  <c r="G50"/>
  <c r="H50"/>
  <c r="I50"/>
  <c r="F47"/>
  <c r="G47"/>
  <c r="H47"/>
  <c r="I47"/>
  <c r="F61"/>
  <c r="G61"/>
  <c r="H61"/>
  <c r="I61"/>
  <c r="F42"/>
  <c r="G42"/>
  <c r="H42"/>
  <c r="I42"/>
  <c r="F34"/>
  <c r="G34"/>
  <c r="H34"/>
  <c r="I34"/>
  <c r="I27"/>
  <c r="H27"/>
  <c r="G27"/>
  <c r="F27"/>
  <c r="I25"/>
  <c r="H25"/>
  <c r="G25"/>
  <c r="F25"/>
  <c r="I16"/>
  <c r="H16"/>
  <c r="G16"/>
  <c r="F16"/>
  <c r="I15"/>
  <c r="H15"/>
  <c r="G15"/>
  <c r="F15"/>
  <c r="I12"/>
  <c r="H12"/>
  <c r="G12"/>
  <c r="F12"/>
  <c r="I8"/>
  <c r="H8"/>
  <c r="G8"/>
  <c r="F8"/>
  <c r="I7"/>
  <c r="H7"/>
  <c r="G7"/>
  <c r="F7"/>
  <c r="D29" i="1"/>
  <c r="E29"/>
  <c r="F29"/>
  <c r="G29"/>
  <c r="D19"/>
  <c r="E19"/>
  <c r="F19"/>
  <c r="G19"/>
  <c r="D34"/>
  <c r="E34"/>
  <c r="F34"/>
  <c r="G34"/>
  <c r="G9" i="55"/>
  <c r="F9"/>
  <c r="E9"/>
  <c r="D9"/>
  <c r="G10"/>
  <c r="F10"/>
  <c r="E10"/>
  <c r="D10"/>
  <c r="G8"/>
  <c r="F8"/>
  <c r="E8"/>
  <c r="D8"/>
  <c r="G3"/>
  <c r="F3"/>
  <c r="E3"/>
  <c r="D3"/>
  <c r="G11"/>
  <c r="F11"/>
  <c r="E11"/>
  <c r="D11"/>
  <c r="G7"/>
  <c r="F7"/>
  <c r="E7"/>
  <c r="D7"/>
  <c r="G6"/>
  <c r="F6"/>
  <c r="E6"/>
  <c r="D6"/>
  <c r="G5"/>
  <c r="F5"/>
  <c r="E5"/>
  <c r="D5"/>
  <c r="G4"/>
  <c r="F4"/>
  <c r="E4"/>
  <c r="D4"/>
  <c r="D13" i="12"/>
  <c r="E13"/>
  <c r="F13"/>
  <c r="G13"/>
  <c r="E122" i="5"/>
  <c r="F122"/>
  <c r="G122"/>
  <c r="E75"/>
  <c r="F75"/>
  <c r="G75"/>
  <c r="D27" i="1"/>
  <c r="E27"/>
  <c r="F27"/>
  <c r="G27"/>
  <c r="G4" i="27"/>
  <c r="F4"/>
  <c r="E4"/>
  <c r="D4"/>
  <c r="G6"/>
  <c r="F6"/>
  <c r="E6"/>
  <c r="D6"/>
  <c r="G3"/>
  <c r="F3"/>
  <c r="E3"/>
  <c r="D3"/>
  <c r="G5"/>
  <c r="F5"/>
  <c r="E5"/>
  <c r="D5"/>
  <c r="D21" i="26"/>
  <c r="E21"/>
  <c r="F21"/>
  <c r="G21"/>
  <c r="E11" i="48"/>
  <c r="I11"/>
  <c r="E12"/>
  <c r="F12"/>
  <c r="E10"/>
  <c r="F10"/>
  <c r="J10"/>
  <c r="D43" i="11"/>
  <c r="F43"/>
  <c r="G43"/>
  <c r="D45"/>
  <c r="F45"/>
  <c r="G45"/>
  <c r="D47"/>
  <c r="F47"/>
  <c r="G47"/>
  <c r="D22"/>
  <c r="E22"/>
  <c r="F22"/>
  <c r="G22"/>
  <c r="D11"/>
  <c r="E11"/>
  <c r="F11"/>
  <c r="G11"/>
  <c r="F32" i="3"/>
  <c r="G32"/>
  <c r="H32"/>
  <c r="I32"/>
  <c r="D10" i="33"/>
  <c r="E10"/>
  <c r="F10"/>
  <c r="G10"/>
  <c r="D24" i="1"/>
  <c r="E24"/>
  <c r="F24"/>
  <c r="G24"/>
  <c r="F41" i="2"/>
  <c r="G41"/>
  <c r="H41"/>
  <c r="I41"/>
  <c r="F80"/>
  <c r="G80"/>
  <c r="H80"/>
  <c r="I80"/>
  <c r="F73"/>
  <c r="G73"/>
  <c r="H73"/>
  <c r="I73"/>
  <c r="F46" i="3"/>
  <c r="G46"/>
  <c r="H46"/>
  <c r="I46"/>
  <c r="F26" i="2"/>
  <c r="G26"/>
  <c r="H26"/>
  <c r="I26"/>
  <c r="F64"/>
  <c r="G64"/>
  <c r="H64"/>
  <c r="I64"/>
  <c r="F55"/>
  <c r="G55"/>
  <c r="H55"/>
  <c r="I55"/>
  <c r="F11"/>
  <c r="G11"/>
  <c r="H11"/>
  <c r="I11"/>
  <c r="G4" i="53"/>
  <c r="F4"/>
  <c r="E4"/>
  <c r="G3"/>
  <c r="F3"/>
  <c r="E3"/>
  <c r="F69" i="2"/>
  <c r="G69"/>
  <c r="H69"/>
  <c r="I69"/>
  <c r="F68"/>
  <c r="G68"/>
  <c r="H68"/>
  <c r="I68"/>
  <c r="H5" i="52"/>
  <c r="G5"/>
  <c r="E5"/>
  <c r="H4"/>
  <c r="G4"/>
  <c r="E4"/>
  <c r="H3"/>
  <c r="G3"/>
  <c r="E3"/>
  <c r="G3" i="51"/>
  <c r="F3"/>
  <c r="E3"/>
  <c r="F10" i="3"/>
  <c r="G10"/>
  <c r="H10"/>
  <c r="I10"/>
  <c r="F8"/>
  <c r="G8"/>
  <c r="H8"/>
  <c r="I8"/>
  <c r="F21"/>
  <c r="G21"/>
  <c r="H21"/>
  <c r="I21"/>
  <c r="G9" i="50"/>
  <c r="F9"/>
  <c r="E9"/>
  <c r="D9"/>
  <c r="G8"/>
  <c r="F8"/>
  <c r="E8"/>
  <c r="D8"/>
  <c r="G7"/>
  <c r="F7"/>
  <c r="E7"/>
  <c r="D7"/>
  <c r="G6"/>
  <c r="F6"/>
  <c r="E6"/>
  <c r="D6"/>
  <c r="G5"/>
  <c r="F5"/>
  <c r="E5"/>
  <c r="D5"/>
  <c r="G4"/>
  <c r="F4"/>
  <c r="E4"/>
  <c r="D4"/>
  <c r="G3"/>
  <c r="F3"/>
  <c r="E3"/>
  <c r="D3"/>
  <c r="F30" i="2"/>
  <c r="G30"/>
  <c r="H30"/>
  <c r="I30"/>
  <c r="F12" i="3"/>
  <c r="G12"/>
  <c r="H12"/>
  <c r="I12"/>
  <c r="F49"/>
  <c r="G49"/>
  <c r="H49"/>
  <c r="I49"/>
  <c r="F40"/>
  <c r="G40"/>
  <c r="H40"/>
  <c r="I40"/>
  <c r="F34"/>
  <c r="G34"/>
  <c r="H34"/>
  <c r="I34"/>
  <c r="F30"/>
  <c r="G30"/>
  <c r="H30"/>
  <c r="I30"/>
  <c r="F7"/>
  <c r="G7"/>
  <c r="H7"/>
  <c r="I7"/>
  <c r="F20"/>
  <c r="G20"/>
  <c r="H20"/>
  <c r="I20"/>
  <c r="F6"/>
  <c r="G6"/>
  <c r="H6"/>
  <c r="I6"/>
  <c r="F25"/>
  <c r="G25"/>
  <c r="H25"/>
  <c r="I25"/>
  <c r="F43"/>
  <c r="G43"/>
  <c r="H43"/>
  <c r="F22"/>
  <c r="G22"/>
  <c r="H22"/>
  <c r="I22"/>
  <c r="F16"/>
  <c r="G16"/>
  <c r="H16"/>
  <c r="I16"/>
  <c r="F11"/>
  <c r="G11"/>
  <c r="H11"/>
  <c r="I11"/>
  <c r="F28"/>
  <c r="G28"/>
  <c r="H28"/>
  <c r="I28"/>
  <c r="F15"/>
  <c r="G15"/>
  <c r="H15"/>
  <c r="I15"/>
  <c r="F42"/>
  <c r="G42"/>
  <c r="H42"/>
  <c r="I42"/>
  <c r="F39"/>
  <c r="G39"/>
  <c r="H39"/>
  <c r="I39"/>
  <c r="F50"/>
  <c r="G50"/>
  <c r="H50"/>
  <c r="I50"/>
  <c r="F45"/>
  <c r="G45"/>
  <c r="H45"/>
  <c r="I45"/>
  <c r="F27"/>
  <c r="G27"/>
  <c r="H27"/>
  <c r="I27"/>
  <c r="F44"/>
  <c r="G44"/>
  <c r="H44"/>
  <c r="I44"/>
  <c r="F26"/>
  <c r="G26"/>
  <c r="H26"/>
  <c r="I26"/>
  <c r="F3"/>
  <c r="G3"/>
  <c r="H3"/>
  <c r="I3"/>
  <c r="F5"/>
  <c r="G5"/>
  <c r="H5"/>
  <c r="I5"/>
  <c r="F31"/>
  <c r="G31"/>
  <c r="H31"/>
  <c r="I31"/>
  <c r="F47"/>
  <c r="G47"/>
  <c r="H47"/>
  <c r="I47"/>
  <c r="J12" i="48"/>
  <c r="H11"/>
  <c r="I10"/>
  <c r="J5"/>
  <c r="I5"/>
  <c r="H5"/>
  <c r="G5"/>
  <c r="J3"/>
  <c r="I3"/>
  <c r="H3"/>
  <c r="G3"/>
  <c r="G7" i="47"/>
  <c r="F7"/>
  <c r="E7"/>
  <c r="D7"/>
  <c r="G6"/>
  <c r="F6"/>
  <c r="E6"/>
  <c r="D6"/>
  <c r="G5"/>
  <c r="F5"/>
  <c r="E5"/>
  <c r="D5"/>
  <c r="G4"/>
  <c r="F4"/>
  <c r="E4"/>
  <c r="D4"/>
  <c r="G3"/>
  <c r="F3"/>
  <c r="E3"/>
  <c r="D3"/>
  <c r="D16" i="46"/>
  <c r="E16"/>
  <c r="F16"/>
  <c r="G16"/>
  <c r="D17"/>
  <c r="E17"/>
  <c r="F17"/>
  <c r="G17"/>
  <c r="D18"/>
  <c r="E18"/>
  <c r="F18"/>
  <c r="G18"/>
  <c r="D19"/>
  <c r="E19"/>
  <c r="F19"/>
  <c r="G19"/>
  <c r="D20"/>
  <c r="E20"/>
  <c r="F20"/>
  <c r="G20"/>
  <c r="D21"/>
  <c r="E21"/>
  <c r="F21"/>
  <c r="G21"/>
  <c r="D15"/>
  <c r="E15"/>
  <c r="F15"/>
  <c r="G15"/>
  <c r="D14"/>
  <c r="E14"/>
  <c r="F14"/>
  <c r="G14"/>
  <c r="D13"/>
  <c r="E13"/>
  <c r="F13"/>
  <c r="G13"/>
  <c r="D12"/>
  <c r="E12"/>
  <c r="F12"/>
  <c r="G12"/>
  <c r="D11"/>
  <c r="E11"/>
  <c r="F11"/>
  <c r="G11"/>
  <c r="G4"/>
  <c r="G5"/>
  <c r="G6"/>
  <c r="G7"/>
  <c r="G8"/>
  <c r="G9"/>
  <c r="G10"/>
  <c r="G3"/>
  <c r="F4"/>
  <c r="F5"/>
  <c r="F6"/>
  <c r="F7"/>
  <c r="F8"/>
  <c r="F9"/>
  <c r="F10"/>
  <c r="F3"/>
  <c r="E4"/>
  <c r="E5"/>
  <c r="E6"/>
  <c r="E7"/>
  <c r="E8"/>
  <c r="E9"/>
  <c r="E10"/>
  <c r="E3"/>
  <c r="D4"/>
  <c r="D5"/>
  <c r="D6"/>
  <c r="D7"/>
  <c r="D8"/>
  <c r="D9"/>
  <c r="D10"/>
  <c r="D3"/>
  <c r="G33" i="3"/>
  <c r="G29"/>
  <c r="G41"/>
  <c r="G51"/>
  <c r="F29"/>
  <c r="H29"/>
  <c r="I29"/>
  <c r="F41"/>
  <c r="H41"/>
  <c r="I41"/>
  <c r="E8" i="45"/>
  <c r="F8"/>
  <c r="G8"/>
  <c r="E9"/>
  <c r="F9"/>
  <c r="G9"/>
  <c r="E10"/>
  <c r="F10"/>
  <c r="G10"/>
  <c r="E11"/>
  <c r="F11"/>
  <c r="G11"/>
  <c r="E12"/>
  <c r="F12"/>
  <c r="G12"/>
  <c r="E13"/>
  <c r="F13"/>
  <c r="G13"/>
  <c r="E5"/>
  <c r="F5"/>
  <c r="G5"/>
  <c r="E6"/>
  <c r="F6"/>
  <c r="G6"/>
  <c r="E7"/>
  <c r="F7"/>
  <c r="G7"/>
  <c r="G4"/>
  <c r="F4"/>
  <c r="E4"/>
  <c r="G3"/>
  <c r="F3"/>
  <c r="E3"/>
  <c r="H4" i="44"/>
  <c r="G4"/>
  <c r="E4"/>
  <c r="H3"/>
  <c r="G3"/>
  <c r="E3"/>
  <c r="G4" i="43"/>
  <c r="F4"/>
  <c r="E4"/>
  <c r="G3"/>
  <c r="F3"/>
  <c r="E3"/>
  <c r="G4" i="42"/>
  <c r="F4"/>
  <c r="E4"/>
  <c r="G3"/>
  <c r="F3"/>
  <c r="E3"/>
  <c r="G4" i="41"/>
  <c r="F4"/>
  <c r="E4"/>
  <c r="G3"/>
  <c r="F3"/>
  <c r="E3"/>
  <c r="G4" i="40"/>
  <c r="F4"/>
  <c r="E4"/>
  <c r="G3"/>
  <c r="F3"/>
  <c r="E3"/>
  <c r="H7" i="39"/>
  <c r="G7"/>
  <c r="F7"/>
  <c r="E7"/>
  <c r="H6"/>
  <c r="G6"/>
  <c r="F6"/>
  <c r="E6"/>
  <c r="H5"/>
  <c r="G5"/>
  <c r="F5"/>
  <c r="E5"/>
  <c r="H4"/>
  <c r="G4"/>
  <c r="F4"/>
  <c r="E4"/>
  <c r="H3"/>
  <c r="G3"/>
  <c r="F3"/>
  <c r="E3"/>
  <c r="D11" i="1"/>
  <c r="E11"/>
  <c r="F11"/>
  <c r="G11"/>
  <c r="D20"/>
  <c r="E20"/>
  <c r="F20"/>
  <c r="G20"/>
  <c r="D6"/>
  <c r="E6"/>
  <c r="F6"/>
  <c r="G6"/>
  <c r="E4" i="4"/>
  <c r="F4"/>
  <c r="G4"/>
  <c r="E5"/>
  <c r="F5"/>
  <c r="G5"/>
  <c r="E6"/>
  <c r="F6"/>
  <c r="G6"/>
  <c r="E7"/>
  <c r="F7"/>
  <c r="G7"/>
  <c r="E8"/>
  <c r="F8"/>
  <c r="G8"/>
  <c r="E9"/>
  <c r="F9"/>
  <c r="G9"/>
  <c r="E10"/>
  <c r="F10"/>
  <c r="G10"/>
  <c r="E11"/>
  <c r="F11"/>
  <c r="G11"/>
  <c r="E12"/>
  <c r="F12"/>
  <c r="G12"/>
  <c r="E13"/>
  <c r="F13"/>
  <c r="G13"/>
  <c r="E14"/>
  <c r="F14"/>
  <c r="G14"/>
  <c r="E15"/>
  <c r="F15"/>
  <c r="G15"/>
  <c r="E16"/>
  <c r="F16"/>
  <c r="G16"/>
  <c r="E17"/>
  <c r="F17"/>
  <c r="G17"/>
  <c r="E18"/>
  <c r="F18"/>
  <c r="E19"/>
  <c r="F19"/>
  <c r="G19"/>
  <c r="E20"/>
  <c r="F20"/>
  <c r="G20"/>
  <c r="F33" i="3"/>
  <c r="H33"/>
  <c r="I33"/>
  <c r="F32" i="2"/>
  <c r="G32"/>
  <c r="H32"/>
  <c r="I32"/>
  <c r="E71" i="5"/>
  <c r="F71"/>
  <c r="G71"/>
  <c r="E72"/>
  <c r="F72"/>
  <c r="G72"/>
  <c r="E73"/>
  <c r="F73"/>
  <c r="G73"/>
  <c r="E74"/>
  <c r="F74"/>
  <c r="G74"/>
  <c r="E78"/>
  <c r="F78"/>
  <c r="G78"/>
  <c r="E79"/>
  <c r="F79"/>
  <c r="G79"/>
  <c r="E80"/>
  <c r="F80"/>
  <c r="G80"/>
  <c r="G93"/>
  <c r="F93"/>
  <c r="E93"/>
  <c r="G92"/>
  <c r="F92"/>
  <c r="E92"/>
  <c r="G91"/>
  <c r="F91"/>
  <c r="E91"/>
  <c r="G90"/>
  <c r="F90"/>
  <c r="E90"/>
  <c r="G89"/>
  <c r="F89"/>
  <c r="E89"/>
  <c r="G88"/>
  <c r="F88"/>
  <c r="E88"/>
  <c r="D30" i="1"/>
  <c r="E30"/>
  <c r="F30"/>
  <c r="G30"/>
  <c r="D38"/>
  <c r="E38"/>
  <c r="F38"/>
  <c r="G38"/>
  <c r="D28"/>
  <c r="E28"/>
  <c r="F28"/>
  <c r="G28"/>
  <c r="H10" i="38"/>
  <c r="G10"/>
  <c r="F10"/>
  <c r="E10"/>
  <c r="H8"/>
  <c r="G8"/>
  <c r="F8"/>
  <c r="E8"/>
  <c r="H7"/>
  <c r="G7"/>
  <c r="F7"/>
  <c r="E7"/>
  <c r="H6"/>
  <c r="G6"/>
  <c r="F6"/>
  <c r="E6"/>
  <c r="H5"/>
  <c r="G5"/>
  <c r="F5"/>
  <c r="E5"/>
  <c r="H4"/>
  <c r="G4"/>
  <c r="F4"/>
  <c r="E4"/>
  <c r="H3"/>
  <c r="G3"/>
  <c r="F3"/>
  <c r="E3"/>
  <c r="D23" i="1"/>
  <c r="E23"/>
  <c r="F23"/>
  <c r="G23"/>
  <c r="D31"/>
  <c r="E31"/>
  <c r="F31"/>
  <c r="G31"/>
  <c r="F87" i="2"/>
  <c r="G87"/>
  <c r="H87"/>
  <c r="I87"/>
  <c r="F23"/>
  <c r="G23"/>
  <c r="H23"/>
  <c r="I23"/>
  <c r="F17"/>
  <c r="G17"/>
  <c r="H17"/>
  <c r="I17"/>
  <c r="F86"/>
  <c r="G86"/>
  <c r="H86"/>
  <c r="I86"/>
  <c r="F70"/>
  <c r="G70"/>
  <c r="H70"/>
  <c r="I70"/>
  <c r="F14"/>
  <c r="G14"/>
  <c r="H14"/>
  <c r="I14"/>
  <c r="F24"/>
  <c r="G24"/>
  <c r="H24"/>
  <c r="I24"/>
  <c r="F62"/>
  <c r="G62"/>
  <c r="H62"/>
  <c r="I62"/>
  <c r="F31"/>
  <c r="G31"/>
  <c r="H31"/>
  <c r="I31"/>
  <c r="F18"/>
  <c r="G18"/>
  <c r="H18"/>
  <c r="I18"/>
  <c r="D9" i="37"/>
  <c r="E9"/>
  <c r="F9"/>
  <c r="G9"/>
  <c r="D10"/>
  <c r="E10"/>
  <c r="F10"/>
  <c r="G10"/>
  <c r="D11"/>
  <c r="E11"/>
  <c r="F11"/>
  <c r="G11"/>
  <c r="G8"/>
  <c r="F8"/>
  <c r="E8"/>
  <c r="D8"/>
  <c r="G6"/>
  <c r="F6"/>
  <c r="E6"/>
  <c r="D6"/>
  <c r="G5"/>
  <c r="F5"/>
  <c r="E5"/>
  <c r="D5"/>
  <c r="F4"/>
  <c r="E4"/>
  <c r="D4"/>
  <c r="G3"/>
  <c r="F3"/>
  <c r="E3"/>
  <c r="D3"/>
  <c r="E56" i="5"/>
  <c r="F56"/>
  <c r="G56"/>
  <c r="E55"/>
  <c r="F55"/>
  <c r="G55"/>
  <c r="E54"/>
  <c r="F54"/>
  <c r="G54"/>
  <c r="E23"/>
  <c r="F23"/>
  <c r="G23"/>
  <c r="E22"/>
  <c r="F22"/>
  <c r="G22"/>
  <c r="E21"/>
  <c r="F21"/>
  <c r="G21"/>
  <c r="D31" i="11"/>
  <c r="E31"/>
  <c r="F31"/>
  <c r="G31"/>
  <c r="D24"/>
  <c r="E24"/>
  <c r="F24"/>
  <c r="G24"/>
  <c r="D20"/>
  <c r="E20"/>
  <c r="F20"/>
  <c r="G20"/>
  <c r="E68" i="5"/>
  <c r="F68"/>
  <c r="G68"/>
  <c r="E67"/>
  <c r="F67"/>
  <c r="G67"/>
  <c r="E66"/>
  <c r="F66"/>
  <c r="G66"/>
  <c r="E59"/>
  <c r="F59"/>
  <c r="G59"/>
  <c r="E58"/>
  <c r="F58"/>
  <c r="G58"/>
  <c r="E57"/>
  <c r="F57"/>
  <c r="G57"/>
  <c r="E20"/>
  <c r="F20"/>
  <c r="G20"/>
  <c r="E19"/>
  <c r="F19"/>
  <c r="G19"/>
  <c r="E18"/>
  <c r="F18"/>
  <c r="G18"/>
  <c r="E104"/>
  <c r="F104"/>
  <c r="G104"/>
  <c r="E103"/>
  <c r="F103"/>
  <c r="G103"/>
  <c r="E102"/>
  <c r="F102"/>
  <c r="G102"/>
  <c r="E17"/>
  <c r="F17"/>
  <c r="G17"/>
  <c r="E16"/>
  <c r="F16"/>
  <c r="G16"/>
  <c r="E15"/>
  <c r="F15"/>
  <c r="G15"/>
  <c r="D14" i="1"/>
  <c r="E14"/>
  <c r="F14"/>
  <c r="G14"/>
  <c r="D15" i="26"/>
  <c r="E15"/>
  <c r="F15"/>
  <c r="G15"/>
  <c r="D7"/>
  <c r="E7"/>
  <c r="F7"/>
  <c r="G7"/>
  <c r="D9"/>
  <c r="E9"/>
  <c r="F9"/>
  <c r="G9"/>
  <c r="D11"/>
  <c r="E11"/>
  <c r="F11"/>
  <c r="G11"/>
  <c r="D17"/>
  <c r="E17"/>
  <c r="F17"/>
  <c r="G17"/>
  <c r="D19"/>
  <c r="E19"/>
  <c r="F19"/>
  <c r="G19"/>
  <c r="D4"/>
  <c r="E4"/>
  <c r="F4"/>
  <c r="G4"/>
  <c r="G14" i="36"/>
  <c r="I14"/>
  <c r="G13"/>
  <c r="I13"/>
  <c r="G12"/>
  <c r="I12"/>
  <c r="G11"/>
  <c r="I11"/>
  <c r="G10"/>
  <c r="I10"/>
  <c r="G9"/>
  <c r="I9"/>
  <c r="G8"/>
  <c r="I8"/>
  <c r="G6"/>
  <c r="F6"/>
  <c r="E6"/>
  <c r="D6"/>
  <c r="G5"/>
  <c r="F5"/>
  <c r="E5"/>
  <c r="D5"/>
  <c r="G4"/>
  <c r="F4"/>
  <c r="E4"/>
  <c r="D4"/>
  <c r="G9" i="35"/>
  <c r="F9"/>
  <c r="E9"/>
  <c r="D9"/>
  <c r="G8"/>
  <c r="F8"/>
  <c r="E8"/>
  <c r="D8"/>
  <c r="G7"/>
  <c r="F7"/>
  <c r="E7"/>
  <c r="D7"/>
  <c r="G6"/>
  <c r="F6"/>
  <c r="E6"/>
  <c r="D6"/>
  <c r="G5"/>
  <c r="F5"/>
  <c r="E5"/>
  <c r="D5"/>
  <c r="G4"/>
  <c r="F4"/>
  <c r="E4"/>
  <c r="D4"/>
  <c r="G3"/>
  <c r="F3"/>
  <c r="E3"/>
  <c r="D3"/>
  <c r="G9" i="33"/>
  <c r="F9"/>
  <c r="E9"/>
  <c r="D9"/>
  <c r="G8"/>
  <c r="F8"/>
  <c r="E8"/>
  <c r="D8"/>
  <c r="G7"/>
  <c r="F7"/>
  <c r="E7"/>
  <c r="D7"/>
  <c r="G6"/>
  <c r="F6"/>
  <c r="E6"/>
  <c r="D6"/>
  <c r="G5"/>
  <c r="F5"/>
  <c r="E5"/>
  <c r="D5"/>
  <c r="G4"/>
  <c r="F4"/>
  <c r="E4"/>
  <c r="D4"/>
  <c r="G3"/>
  <c r="F3"/>
  <c r="E3"/>
  <c r="D3"/>
  <c r="G9" i="32"/>
  <c r="F9"/>
  <c r="E9"/>
  <c r="D9"/>
  <c r="G8"/>
  <c r="F8"/>
  <c r="E8"/>
  <c r="D8"/>
  <c r="G7"/>
  <c r="F7"/>
  <c r="E7"/>
  <c r="D7"/>
  <c r="G6"/>
  <c r="F6"/>
  <c r="E6"/>
  <c r="D6"/>
  <c r="G5"/>
  <c r="F5"/>
  <c r="E5"/>
  <c r="D5"/>
  <c r="G4"/>
  <c r="F4"/>
  <c r="E4"/>
  <c r="D4"/>
  <c r="G3"/>
  <c r="F3"/>
  <c r="E3"/>
  <c r="D3"/>
  <c r="D9" i="31"/>
  <c r="E9"/>
  <c r="F9"/>
  <c r="G9"/>
  <c r="D8"/>
  <c r="E8"/>
  <c r="F8"/>
  <c r="G8"/>
  <c r="G7"/>
  <c r="F7"/>
  <c r="E7"/>
  <c r="D7"/>
  <c r="G6"/>
  <c r="F6"/>
  <c r="E6"/>
  <c r="D6"/>
  <c r="G5"/>
  <c r="F5"/>
  <c r="E5"/>
  <c r="D5"/>
  <c r="G4"/>
  <c r="F4"/>
  <c r="E4"/>
  <c r="D4"/>
  <c r="G3"/>
  <c r="F3"/>
  <c r="E3"/>
  <c r="D3"/>
  <c r="G8" i="30"/>
  <c r="F8"/>
  <c r="E8"/>
  <c r="D8"/>
  <c r="G7"/>
  <c r="F7"/>
  <c r="E7"/>
  <c r="D7"/>
  <c r="G6"/>
  <c r="F6"/>
  <c r="E6"/>
  <c r="D6"/>
  <c r="G4"/>
  <c r="F4"/>
  <c r="E4"/>
  <c r="D4"/>
  <c r="G5"/>
  <c r="F5"/>
  <c r="E5"/>
  <c r="D5"/>
  <c r="G3"/>
  <c r="F3"/>
  <c r="E3"/>
  <c r="D3"/>
  <c r="E110" i="5"/>
  <c r="F110"/>
  <c r="G110"/>
  <c r="E111"/>
  <c r="F111"/>
  <c r="G111"/>
  <c r="E112"/>
  <c r="F112"/>
  <c r="G112"/>
  <c r="E113"/>
  <c r="F113"/>
  <c r="G113"/>
  <c r="E114"/>
  <c r="F114"/>
  <c r="G114"/>
  <c r="E115"/>
  <c r="F115"/>
  <c r="G115"/>
  <c r="E117"/>
  <c r="F117"/>
  <c r="G117"/>
  <c r="E118"/>
  <c r="F118"/>
  <c r="G118"/>
  <c r="E120"/>
  <c r="F120"/>
  <c r="G120"/>
  <c r="E121"/>
  <c r="F121"/>
  <c r="G121"/>
  <c r="E109"/>
  <c r="F109"/>
  <c r="G109"/>
  <c r="E108"/>
  <c r="F108"/>
  <c r="G108"/>
  <c r="E86"/>
  <c r="F86"/>
  <c r="G86"/>
  <c r="E85"/>
  <c r="F85"/>
  <c r="G85"/>
  <c r="E84"/>
  <c r="F84"/>
  <c r="G84"/>
  <c r="D5" i="28"/>
  <c r="E5"/>
  <c r="F5"/>
  <c r="G5"/>
  <c r="D6"/>
  <c r="E6"/>
  <c r="F6"/>
  <c r="G6"/>
  <c r="D7"/>
  <c r="E7"/>
  <c r="F7"/>
  <c r="G7"/>
  <c r="D8"/>
  <c r="E8"/>
  <c r="F8"/>
  <c r="G8"/>
  <c r="D9"/>
  <c r="E9"/>
  <c r="F9"/>
  <c r="G9"/>
  <c r="D10"/>
  <c r="E10"/>
  <c r="F10"/>
  <c r="G10"/>
  <c r="D11"/>
  <c r="E11"/>
  <c r="F11"/>
  <c r="G11"/>
  <c r="D12"/>
  <c r="E12"/>
  <c r="F12"/>
  <c r="G12"/>
  <c r="D13"/>
  <c r="E13"/>
  <c r="F13"/>
  <c r="G13"/>
  <c r="D14"/>
  <c r="E14"/>
  <c r="F14"/>
  <c r="G14"/>
  <c r="D15"/>
  <c r="E15"/>
  <c r="F15"/>
  <c r="G15"/>
  <c r="D16"/>
  <c r="E16"/>
  <c r="F16"/>
  <c r="G16"/>
  <c r="D17"/>
  <c r="E17"/>
  <c r="F17"/>
  <c r="G17"/>
  <c r="D18"/>
  <c r="E18"/>
  <c r="F18"/>
  <c r="G18"/>
  <c r="G4"/>
  <c r="F4"/>
  <c r="E4"/>
  <c r="D4"/>
  <c r="G3"/>
  <c r="F3"/>
  <c r="E3"/>
  <c r="D3"/>
  <c r="G25" i="26"/>
  <c r="F25"/>
  <c r="E25"/>
  <c r="D25"/>
  <c r="G24"/>
  <c r="F24"/>
  <c r="E24"/>
  <c r="D24"/>
  <c r="D4" i="12"/>
  <c r="E4"/>
  <c r="F4"/>
  <c r="G4"/>
  <c r="D5" i="26"/>
  <c r="E5"/>
  <c r="F5"/>
  <c r="G5"/>
  <c r="D6"/>
  <c r="E6"/>
  <c r="F6"/>
  <c r="G6"/>
  <c r="D8"/>
  <c r="E8"/>
  <c r="F8"/>
  <c r="G8"/>
  <c r="D10"/>
  <c r="E10"/>
  <c r="F10"/>
  <c r="G10"/>
  <c r="D12"/>
  <c r="E12"/>
  <c r="F12"/>
  <c r="G12"/>
  <c r="D13"/>
  <c r="E13"/>
  <c r="F13"/>
  <c r="G13"/>
  <c r="D14"/>
  <c r="E14"/>
  <c r="F14"/>
  <c r="G14"/>
  <c r="D16"/>
  <c r="E16"/>
  <c r="F16"/>
  <c r="G16"/>
  <c r="D18"/>
  <c r="E18"/>
  <c r="F18"/>
  <c r="G18"/>
  <c r="D20"/>
  <c r="E20"/>
  <c r="F20"/>
  <c r="G20"/>
  <c r="G3"/>
  <c r="F3"/>
  <c r="E3"/>
  <c r="D3"/>
  <c r="D5" i="14"/>
  <c r="E5"/>
  <c r="F5"/>
  <c r="G5"/>
  <c r="D6"/>
  <c r="E6"/>
  <c r="F6"/>
  <c r="G6"/>
  <c r="D10" i="23"/>
  <c r="E10"/>
  <c r="F10"/>
  <c r="G10"/>
  <c r="D19"/>
  <c r="E19"/>
  <c r="F19"/>
  <c r="G19"/>
  <c r="D12"/>
  <c r="E12"/>
  <c r="F12"/>
  <c r="G12"/>
  <c r="D18"/>
  <c r="E18"/>
  <c r="F18"/>
  <c r="G18"/>
  <c r="A8"/>
  <c r="D23"/>
  <c r="E23"/>
  <c r="F23"/>
  <c r="G23"/>
  <c r="D3" i="25"/>
  <c r="E3"/>
  <c r="F3"/>
  <c r="G3"/>
  <c r="D6"/>
  <c r="E6"/>
  <c r="F6"/>
  <c r="G6"/>
  <c r="D4"/>
  <c r="E4"/>
  <c r="F4"/>
  <c r="G4"/>
  <c r="G7"/>
  <c r="F7"/>
  <c r="E7"/>
  <c r="D7"/>
  <c r="G5"/>
  <c r="F5"/>
  <c r="E5"/>
  <c r="D5"/>
  <c r="D15" i="1"/>
  <c r="E15"/>
  <c r="F15"/>
  <c r="G15"/>
  <c r="D35"/>
  <c r="E35"/>
  <c r="F35"/>
  <c r="G35"/>
  <c r="D13"/>
  <c r="E13"/>
  <c r="F13"/>
  <c r="G13"/>
  <c r="D12"/>
  <c r="E12"/>
  <c r="F12"/>
  <c r="G12"/>
  <c r="D7"/>
  <c r="E7"/>
  <c r="F7"/>
  <c r="G7"/>
  <c r="D9"/>
  <c r="E9"/>
  <c r="F9"/>
  <c r="G9"/>
  <c r="E44" i="5"/>
  <c r="F44"/>
  <c r="G44"/>
  <c r="E43"/>
  <c r="F43"/>
  <c r="G43"/>
  <c r="E42"/>
  <c r="F42"/>
  <c r="G42"/>
  <c r="G4" i="24"/>
  <c r="F4"/>
  <c r="E4"/>
  <c r="D4"/>
  <c r="G3"/>
  <c r="F3"/>
  <c r="E3"/>
  <c r="D3"/>
  <c r="D17" i="23"/>
  <c r="E17"/>
  <c r="F17"/>
  <c r="G17"/>
  <c r="D16"/>
  <c r="E16"/>
  <c r="F16"/>
  <c r="G16"/>
  <c r="D13"/>
  <c r="E13"/>
  <c r="F13"/>
  <c r="G13"/>
  <c r="D14"/>
  <c r="E14"/>
  <c r="F14"/>
  <c r="G14"/>
  <c r="D22"/>
  <c r="E22"/>
  <c r="F22"/>
  <c r="G22"/>
  <c r="D15"/>
  <c r="E15"/>
  <c r="F15"/>
  <c r="G15"/>
  <c r="D5"/>
  <c r="E5"/>
  <c r="F5"/>
  <c r="G5"/>
  <c r="D8"/>
  <c r="E8"/>
  <c r="F8"/>
  <c r="G8"/>
  <c r="D9"/>
  <c r="E9"/>
  <c r="F9"/>
  <c r="G9"/>
  <c r="D11"/>
  <c r="E11"/>
  <c r="F11"/>
  <c r="G11"/>
  <c r="D21"/>
  <c r="E21"/>
  <c r="F21"/>
  <c r="G21"/>
  <c r="D20"/>
  <c r="E20"/>
  <c r="F20"/>
  <c r="G20"/>
  <c r="D4"/>
  <c r="E4"/>
  <c r="F4"/>
  <c r="G4"/>
  <c r="D6"/>
  <c r="E6"/>
  <c r="F6"/>
  <c r="G6"/>
  <c r="G7"/>
  <c r="F7"/>
  <c r="E7"/>
  <c r="D7"/>
  <c r="G3"/>
  <c r="F3"/>
  <c r="E3"/>
  <c r="D3"/>
  <c r="D16" i="22"/>
  <c r="E16"/>
  <c r="F16"/>
  <c r="G16"/>
  <c r="G15"/>
  <c r="F15"/>
  <c r="E15"/>
  <c r="D15"/>
  <c r="G14"/>
  <c r="F14"/>
  <c r="E14"/>
  <c r="D14"/>
  <c r="G11"/>
  <c r="F11"/>
  <c r="E11"/>
  <c r="D11"/>
  <c r="G10"/>
  <c r="F10"/>
  <c r="E10"/>
  <c r="D10"/>
  <c r="G9"/>
  <c r="F9"/>
  <c r="E9"/>
  <c r="D9"/>
  <c r="G8"/>
  <c r="F8"/>
  <c r="E8"/>
  <c r="D8"/>
  <c r="G7"/>
  <c r="F7"/>
  <c r="E7"/>
  <c r="D7"/>
  <c r="G6"/>
  <c r="F6"/>
  <c r="E6"/>
  <c r="D6"/>
  <c r="G5"/>
  <c r="F5"/>
  <c r="E5"/>
  <c r="D5"/>
  <c r="G4"/>
  <c r="F4"/>
  <c r="E4"/>
  <c r="D4"/>
  <c r="D6" i="21"/>
  <c r="E6"/>
  <c r="F6"/>
  <c r="G6"/>
  <c r="D7"/>
  <c r="E7"/>
  <c r="F7"/>
  <c r="G7"/>
  <c r="D8"/>
  <c r="E8"/>
  <c r="F8"/>
  <c r="G8"/>
  <c r="D9"/>
  <c r="E9"/>
  <c r="F9"/>
  <c r="G9"/>
  <c r="D10"/>
  <c r="E10"/>
  <c r="F10"/>
  <c r="G10"/>
  <c r="D11"/>
  <c r="E11"/>
  <c r="F11"/>
  <c r="G11"/>
  <c r="D12"/>
  <c r="E12"/>
  <c r="F12"/>
  <c r="G12"/>
  <c r="D13"/>
  <c r="E13"/>
  <c r="F13"/>
  <c r="G13"/>
  <c r="G5"/>
  <c r="F5"/>
  <c r="E5"/>
  <c r="D5"/>
  <c r="G4"/>
  <c r="F4"/>
  <c r="E4"/>
  <c r="D4"/>
  <c r="D5" i="20"/>
  <c r="E5"/>
  <c r="F5"/>
  <c r="G5"/>
  <c r="D6"/>
  <c r="E6"/>
  <c r="G6"/>
  <c r="D7"/>
  <c r="E7"/>
  <c r="G7"/>
  <c r="D8"/>
  <c r="E8"/>
  <c r="F8"/>
  <c r="G8"/>
  <c r="D9"/>
  <c r="E9"/>
  <c r="F9"/>
  <c r="G9"/>
  <c r="D10"/>
  <c r="E10"/>
  <c r="F10"/>
  <c r="G10"/>
  <c r="D11"/>
  <c r="E11"/>
  <c r="F11"/>
  <c r="G11"/>
  <c r="G4"/>
  <c r="F4"/>
  <c r="E4"/>
  <c r="D4"/>
  <c r="G3"/>
  <c r="F3"/>
  <c r="E3"/>
  <c r="D3"/>
  <c r="D5" i="19"/>
  <c r="E5"/>
  <c r="F5"/>
  <c r="G5"/>
  <c r="D6"/>
  <c r="E6"/>
  <c r="F6"/>
  <c r="G6"/>
  <c r="D7"/>
  <c r="E7"/>
  <c r="F7"/>
  <c r="G7"/>
  <c r="D8"/>
  <c r="E8"/>
  <c r="F8"/>
  <c r="G8"/>
  <c r="D9"/>
  <c r="E9"/>
  <c r="F9"/>
  <c r="G9"/>
  <c r="D10"/>
  <c r="E10"/>
  <c r="F10"/>
  <c r="G10"/>
  <c r="D11"/>
  <c r="E11"/>
  <c r="F11"/>
  <c r="G11"/>
  <c r="D12"/>
  <c r="E12"/>
  <c r="F12"/>
  <c r="G12"/>
  <c r="D13"/>
  <c r="E13"/>
  <c r="F13"/>
  <c r="G13"/>
  <c r="D14"/>
  <c r="E14"/>
  <c r="F14"/>
  <c r="G14"/>
  <c r="D15"/>
  <c r="E15"/>
  <c r="F15"/>
  <c r="G15"/>
  <c r="D16"/>
  <c r="E16"/>
  <c r="F16"/>
  <c r="G16"/>
  <c r="D17"/>
  <c r="E17"/>
  <c r="F17"/>
  <c r="G17"/>
  <c r="D18"/>
  <c r="E18"/>
  <c r="F18"/>
  <c r="G18"/>
  <c r="G4"/>
  <c r="F4"/>
  <c r="E4"/>
  <c r="D4"/>
  <c r="G3"/>
  <c r="F3"/>
  <c r="E3"/>
  <c r="D3"/>
  <c r="D7" i="18"/>
  <c r="E7"/>
  <c r="F7"/>
  <c r="G7"/>
  <c r="D5"/>
  <c r="E5"/>
  <c r="F5"/>
  <c r="G5"/>
  <c r="D6"/>
  <c r="E6"/>
  <c r="F6"/>
  <c r="G6"/>
  <c r="G4"/>
  <c r="F4"/>
  <c r="E4"/>
  <c r="D4"/>
  <c r="G3"/>
  <c r="F3"/>
  <c r="E3"/>
  <c r="D3"/>
  <c r="D6" i="17"/>
  <c r="E6"/>
  <c r="F6"/>
  <c r="G6"/>
  <c r="D4"/>
  <c r="E4"/>
  <c r="F4"/>
  <c r="G4"/>
  <c r="D14"/>
  <c r="E14"/>
  <c r="F14"/>
  <c r="G14"/>
  <c r="D12"/>
  <c r="E12"/>
  <c r="F12"/>
  <c r="G12"/>
  <c r="D7"/>
  <c r="E7"/>
  <c r="F7"/>
  <c r="G7"/>
  <c r="D8"/>
  <c r="E8"/>
  <c r="F8"/>
  <c r="G8"/>
  <c r="D11"/>
  <c r="E11"/>
  <c r="F11"/>
  <c r="G11"/>
  <c r="D13"/>
  <c r="E13"/>
  <c r="F13"/>
  <c r="G13"/>
  <c r="D9"/>
  <c r="E9"/>
  <c r="F9"/>
  <c r="G9"/>
  <c r="D5"/>
  <c r="E5"/>
  <c r="F5"/>
  <c r="G5"/>
  <c r="D16"/>
  <c r="E16"/>
  <c r="F16"/>
  <c r="G16"/>
  <c r="D15"/>
  <c r="E15"/>
  <c r="F15"/>
  <c r="G15"/>
  <c r="D10"/>
  <c r="E10"/>
  <c r="F10"/>
  <c r="G10"/>
  <c r="G3"/>
  <c r="F3"/>
  <c r="E3"/>
  <c r="D3"/>
  <c r="E70" i="5"/>
  <c r="F70"/>
  <c r="G70"/>
  <c r="E69"/>
  <c r="F69"/>
  <c r="G69"/>
  <c r="E107"/>
  <c r="F107"/>
  <c r="G107"/>
  <c r="G3"/>
  <c r="G4"/>
  <c r="G5"/>
  <c r="G6"/>
  <c r="G7"/>
  <c r="G8"/>
  <c r="G9"/>
  <c r="G10"/>
  <c r="G11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5"/>
  <c r="G46"/>
  <c r="G47"/>
  <c r="G48"/>
  <c r="G49"/>
  <c r="G50"/>
  <c r="G60"/>
  <c r="G61"/>
  <c r="G62"/>
  <c r="G81"/>
  <c r="G82"/>
  <c r="G83"/>
  <c r="G87"/>
  <c r="G94"/>
  <c r="G95"/>
  <c r="G99"/>
  <c r="G100"/>
  <c r="G101"/>
  <c r="G105"/>
  <c r="G106"/>
  <c r="E106"/>
  <c r="F106"/>
  <c r="E105"/>
  <c r="F105"/>
  <c r="E87"/>
  <c r="F87"/>
  <c r="D5" i="16"/>
  <c r="E5"/>
  <c r="F5"/>
  <c r="G5"/>
  <c r="G4"/>
  <c r="F4"/>
  <c r="E4"/>
  <c r="D4"/>
  <c r="G3"/>
  <c r="F3"/>
  <c r="E3"/>
  <c r="D3"/>
  <c r="G4" i="14"/>
  <c r="F4"/>
  <c r="E4"/>
  <c r="D4"/>
  <c r="G3"/>
  <c r="F3"/>
  <c r="E3"/>
  <c r="D3"/>
  <c r="D7" i="15"/>
  <c r="E7"/>
  <c r="F7"/>
  <c r="G7"/>
  <c r="D4"/>
  <c r="E4"/>
  <c r="F4"/>
  <c r="G4"/>
  <c r="D5"/>
  <c r="E5"/>
  <c r="F5"/>
  <c r="G5"/>
  <c r="D9"/>
  <c r="E9"/>
  <c r="G9"/>
  <c r="D6"/>
  <c r="E6"/>
  <c r="F6"/>
  <c r="G6"/>
  <c r="G8"/>
  <c r="F8"/>
  <c r="E8"/>
  <c r="D8"/>
  <c r="G10"/>
  <c r="F10"/>
  <c r="E10"/>
  <c r="D10"/>
  <c r="D4" i="13"/>
  <c r="E4"/>
  <c r="F4"/>
  <c r="G4"/>
  <c r="D5"/>
  <c r="E5"/>
  <c r="F5"/>
  <c r="G5"/>
  <c r="D6"/>
  <c r="E6"/>
  <c r="F6"/>
  <c r="G6"/>
  <c r="D7"/>
  <c r="E7"/>
  <c r="F7"/>
  <c r="G7"/>
  <c r="D8"/>
  <c r="E8"/>
  <c r="F8"/>
  <c r="G8"/>
  <c r="D9"/>
  <c r="E9"/>
  <c r="F9"/>
  <c r="G9"/>
  <c r="G3"/>
  <c r="F3"/>
  <c r="E3"/>
  <c r="D3"/>
  <c r="D5" i="12"/>
  <c r="E5"/>
  <c r="F5"/>
  <c r="G5"/>
  <c r="D6"/>
  <c r="E6"/>
  <c r="F6"/>
  <c r="G6"/>
  <c r="D7"/>
  <c r="E7"/>
  <c r="F7"/>
  <c r="G7"/>
  <c r="D8"/>
  <c r="E8"/>
  <c r="F8"/>
  <c r="G8"/>
  <c r="D9"/>
  <c r="E9"/>
  <c r="F9"/>
  <c r="G9"/>
  <c r="D10"/>
  <c r="E10"/>
  <c r="F10"/>
  <c r="G10"/>
  <c r="D11"/>
  <c r="E11"/>
  <c r="F11"/>
  <c r="G11"/>
  <c r="D12"/>
  <c r="E12"/>
  <c r="F12"/>
  <c r="G12"/>
  <c r="E3"/>
  <c r="G3"/>
  <c r="F3"/>
  <c r="D3"/>
  <c r="D10" i="1"/>
  <c r="E10"/>
  <c r="F10"/>
  <c r="G10"/>
  <c r="D3"/>
  <c r="E3"/>
  <c r="F3"/>
  <c r="G3"/>
  <c r="E25"/>
  <c r="E21"/>
  <c r="E37"/>
  <c r="E36"/>
  <c r="E26"/>
  <c r="E32"/>
  <c r="E16"/>
  <c r="E4"/>
  <c r="E8"/>
  <c r="D25"/>
  <c r="D8"/>
  <c r="D21"/>
  <c r="D37"/>
  <c r="D36"/>
  <c r="D26"/>
  <c r="D32"/>
  <c r="D16"/>
  <c r="D4"/>
  <c r="F4"/>
  <c r="G4"/>
  <c r="D18" i="11"/>
  <c r="E18"/>
  <c r="F18"/>
  <c r="G18"/>
  <c r="D72"/>
  <c r="E72"/>
  <c r="F72"/>
  <c r="G72"/>
  <c r="D63"/>
  <c r="E63"/>
  <c r="F63"/>
  <c r="G63"/>
  <c r="D26"/>
  <c r="E26"/>
  <c r="F26"/>
  <c r="G26"/>
  <c r="D21"/>
  <c r="E21"/>
  <c r="F21"/>
  <c r="G21"/>
  <c r="D67"/>
  <c r="E67"/>
  <c r="F67"/>
  <c r="G67"/>
  <c r="D52"/>
  <c r="E52"/>
  <c r="F52"/>
  <c r="G52"/>
  <c r="D70"/>
  <c r="E70"/>
  <c r="F70"/>
  <c r="G70"/>
  <c r="D71"/>
  <c r="E71"/>
  <c r="F71"/>
  <c r="G71"/>
  <c r="D66"/>
  <c r="E66"/>
  <c r="F66"/>
  <c r="G66"/>
  <c r="D64"/>
  <c r="E64"/>
  <c r="F64"/>
  <c r="G64"/>
  <c r="D69"/>
  <c r="E69"/>
  <c r="F69"/>
  <c r="G69"/>
  <c r="D68"/>
  <c r="E68"/>
  <c r="F68"/>
  <c r="G68"/>
  <c r="D62"/>
  <c r="E62"/>
  <c r="F62"/>
  <c r="G62"/>
  <c r="D65"/>
  <c r="E65"/>
  <c r="F65"/>
  <c r="G65"/>
  <c r="D49"/>
  <c r="E49"/>
  <c r="F49"/>
  <c r="G49"/>
  <c r="D54"/>
  <c r="E54"/>
  <c r="F54"/>
  <c r="G54"/>
  <c r="D38"/>
  <c r="E38"/>
  <c r="F38"/>
  <c r="G38"/>
  <c r="D36"/>
  <c r="E36"/>
  <c r="F36"/>
  <c r="G36"/>
  <c r="D58"/>
  <c r="E58"/>
  <c r="F58"/>
  <c r="G58"/>
  <c r="D42"/>
  <c r="E42"/>
  <c r="F42"/>
  <c r="G42"/>
  <c r="D57"/>
  <c r="E57"/>
  <c r="F57"/>
  <c r="G57"/>
  <c r="D40"/>
  <c r="E40"/>
  <c r="F40"/>
  <c r="G40"/>
  <c r="D35"/>
  <c r="E35"/>
  <c r="F35"/>
  <c r="G35"/>
  <c r="D50"/>
  <c r="E50"/>
  <c r="F50"/>
  <c r="G50"/>
  <c r="D61"/>
  <c r="E61"/>
  <c r="F61"/>
  <c r="G61"/>
  <c r="D41"/>
  <c r="E41"/>
  <c r="F41"/>
  <c r="G41"/>
  <c r="D46"/>
  <c r="E46"/>
  <c r="F46"/>
  <c r="G46"/>
  <c r="D39"/>
  <c r="E39"/>
  <c r="F39"/>
  <c r="G39"/>
  <c r="D55"/>
  <c r="E55"/>
  <c r="F55"/>
  <c r="G55"/>
  <c r="D51"/>
  <c r="E51"/>
  <c r="F51"/>
  <c r="G51"/>
  <c r="D48"/>
  <c r="E48"/>
  <c r="F48"/>
  <c r="G48"/>
  <c r="D7"/>
  <c r="E7"/>
  <c r="F7"/>
  <c r="G7"/>
  <c r="D5"/>
  <c r="E5"/>
  <c r="F5"/>
  <c r="G5"/>
  <c r="D6"/>
  <c r="E6"/>
  <c r="F6"/>
  <c r="G6"/>
  <c r="D16"/>
  <c r="E16"/>
  <c r="F16"/>
  <c r="G16"/>
  <c r="D30"/>
  <c r="E30"/>
  <c r="F30"/>
  <c r="G30"/>
  <c r="D34"/>
  <c r="E34"/>
  <c r="F34"/>
  <c r="G34"/>
  <c r="D28"/>
  <c r="E28"/>
  <c r="F28"/>
  <c r="G28"/>
  <c r="D32"/>
  <c r="E32"/>
  <c r="F32"/>
  <c r="G32"/>
  <c r="D25"/>
  <c r="E25"/>
  <c r="F25"/>
  <c r="G25"/>
  <c r="D27"/>
  <c r="E27"/>
  <c r="F27"/>
  <c r="G27"/>
  <c r="D33"/>
  <c r="E33"/>
  <c r="F33"/>
  <c r="G33"/>
  <c r="D17"/>
  <c r="E17"/>
  <c r="F17"/>
  <c r="G17"/>
  <c r="D23"/>
  <c r="E23"/>
  <c r="F23"/>
  <c r="G23"/>
  <c r="D19"/>
  <c r="E19"/>
  <c r="F19"/>
  <c r="G19"/>
  <c r="D37"/>
  <c r="E37"/>
  <c r="F37"/>
  <c r="G37"/>
  <c r="D56"/>
  <c r="E56"/>
  <c r="F56"/>
  <c r="G56"/>
  <c r="G9"/>
  <c r="F9"/>
  <c r="E9"/>
  <c r="D9"/>
  <c r="G8"/>
  <c r="F8"/>
  <c r="E8"/>
  <c r="D8"/>
  <c r="G4" i="2"/>
  <c r="G9"/>
  <c r="G10"/>
  <c r="G13"/>
  <c r="G19"/>
  <c r="G21"/>
  <c r="G22"/>
  <c r="G28"/>
  <c r="G29"/>
  <c r="G35"/>
  <c r="G36"/>
  <c r="G37"/>
  <c r="G38"/>
  <c r="G39"/>
  <c r="G40"/>
  <c r="G43"/>
  <c r="G46"/>
  <c r="G49"/>
  <c r="G52"/>
  <c r="G53"/>
  <c r="G57"/>
  <c r="G59"/>
  <c r="G63"/>
  <c r="G76"/>
  <c r="G77"/>
  <c r="G79"/>
  <c r="G81"/>
  <c r="G83"/>
  <c r="G84"/>
  <c r="G3"/>
  <c r="G6" i="7"/>
  <c r="F6"/>
  <c r="E6"/>
  <c r="E10"/>
  <c r="F10"/>
  <c r="G10"/>
  <c r="D7" i="10"/>
  <c r="E7"/>
  <c r="F7"/>
  <c r="F6"/>
  <c r="E6"/>
  <c r="D6"/>
  <c r="E8" i="7"/>
  <c r="F8"/>
  <c r="G8"/>
  <c r="E9"/>
  <c r="F9"/>
  <c r="G9"/>
  <c r="E11"/>
  <c r="F11"/>
  <c r="G11"/>
  <c r="E12"/>
  <c r="F12"/>
  <c r="G12"/>
  <c r="E13"/>
  <c r="F13"/>
  <c r="G13"/>
  <c r="E14"/>
  <c r="F14"/>
  <c r="G14"/>
  <c r="E15"/>
  <c r="F15"/>
  <c r="G15"/>
  <c r="E16"/>
  <c r="F16"/>
  <c r="G16"/>
  <c r="E17"/>
  <c r="F17"/>
  <c r="G17"/>
  <c r="E18"/>
  <c r="F18"/>
  <c r="G18"/>
  <c r="E19"/>
  <c r="F19"/>
  <c r="G19"/>
  <c r="E20"/>
  <c r="F20"/>
  <c r="G20"/>
  <c r="G7"/>
  <c r="F7"/>
  <c r="E7"/>
  <c r="F16" i="1"/>
  <c r="G16"/>
  <c r="F83" i="2"/>
  <c r="H83"/>
  <c r="I83"/>
  <c r="F84"/>
  <c r="H84"/>
  <c r="I84"/>
  <c r="F76"/>
  <c r="H76"/>
  <c r="I76"/>
  <c r="F81"/>
  <c r="H81"/>
  <c r="I81"/>
  <c r="F35"/>
  <c r="H35"/>
  <c r="I35"/>
  <c r="F79"/>
  <c r="H79"/>
  <c r="I79"/>
  <c r="F77"/>
  <c r="H77"/>
  <c r="I77"/>
  <c r="F13"/>
  <c r="H13"/>
  <c r="I13"/>
  <c r="F28"/>
  <c r="H28"/>
  <c r="I28"/>
  <c r="F19"/>
  <c r="H19"/>
  <c r="I19"/>
  <c r="F9"/>
  <c r="H9"/>
  <c r="I9"/>
  <c r="F10"/>
  <c r="H10"/>
  <c r="I10"/>
  <c r="F29"/>
  <c r="H29"/>
  <c r="I29"/>
  <c r="F36"/>
  <c r="H36"/>
  <c r="I36"/>
  <c r="F40"/>
  <c r="H40"/>
  <c r="I40"/>
  <c r="F38"/>
  <c r="H38"/>
  <c r="I38"/>
  <c r="F37"/>
  <c r="H37"/>
  <c r="I37"/>
  <c r="F39"/>
  <c r="H39"/>
  <c r="I39"/>
  <c r="F46"/>
  <c r="H46"/>
  <c r="I46"/>
  <c r="F43"/>
  <c r="H43"/>
  <c r="I43"/>
  <c r="F57"/>
  <c r="H57"/>
  <c r="I57"/>
  <c r="F53"/>
  <c r="H53"/>
  <c r="I53"/>
  <c r="F59"/>
  <c r="H59"/>
  <c r="I59"/>
  <c r="F22"/>
  <c r="H22"/>
  <c r="I22"/>
  <c r="F3"/>
  <c r="H3"/>
  <c r="G3" i="4"/>
  <c r="F3"/>
  <c r="E3"/>
  <c r="I51" i="3"/>
  <c r="H51"/>
  <c r="F51"/>
  <c r="F21" i="2"/>
  <c r="F52"/>
  <c r="F49"/>
  <c r="F63"/>
  <c r="H21"/>
  <c r="I21"/>
  <c r="H52"/>
  <c r="I52"/>
  <c r="H49"/>
  <c r="I49"/>
  <c r="H63"/>
  <c r="I63"/>
  <c r="I4"/>
  <c r="H4"/>
  <c r="F4"/>
  <c r="F25" i="1"/>
  <c r="G25"/>
  <c r="F21"/>
  <c r="G21"/>
  <c r="F37"/>
  <c r="G37"/>
  <c r="F36"/>
  <c r="G36"/>
  <c r="F26"/>
  <c r="G26"/>
  <c r="F32"/>
  <c r="G32"/>
  <c r="G8"/>
  <c r="F8"/>
  <c r="F94" i="5"/>
  <c r="F95"/>
  <c r="E35"/>
  <c r="F35"/>
  <c r="E34"/>
  <c r="F34"/>
  <c r="E33"/>
  <c r="F33"/>
  <c r="E38"/>
  <c r="F38"/>
  <c r="E37"/>
  <c r="F37"/>
  <c r="E36"/>
  <c r="F36"/>
  <c r="E32"/>
  <c r="F32"/>
  <c r="E31"/>
  <c r="F31"/>
  <c r="E30"/>
  <c r="F30"/>
  <c r="E9"/>
  <c r="F9"/>
  <c r="E10"/>
  <c r="F10"/>
  <c r="E11"/>
  <c r="F11"/>
  <c r="E24"/>
  <c r="F24"/>
  <c r="E25"/>
  <c r="F25"/>
  <c r="E26"/>
  <c r="F26"/>
  <c r="E27"/>
  <c r="F27"/>
  <c r="E28"/>
  <c r="F28"/>
  <c r="E29"/>
  <c r="F29"/>
  <c r="E4"/>
  <c r="F4"/>
  <c r="E5"/>
  <c r="F5"/>
  <c r="E6"/>
  <c r="F6"/>
  <c r="E7"/>
  <c r="F7"/>
  <c r="E8"/>
  <c r="F8"/>
  <c r="F3"/>
  <c r="E3"/>
  <c r="E40"/>
  <c r="F40"/>
  <c r="E41"/>
  <c r="F41"/>
  <c r="F39"/>
  <c r="E39"/>
  <c r="E48"/>
  <c r="F48"/>
  <c r="E49"/>
  <c r="F49"/>
  <c r="E50"/>
  <c r="F50"/>
  <c r="E60"/>
  <c r="F60"/>
  <c r="E61"/>
  <c r="F61"/>
  <c r="E62"/>
  <c r="F62"/>
  <c r="E81"/>
  <c r="F81"/>
  <c r="E82"/>
  <c r="F82"/>
  <c r="E83"/>
  <c r="F83"/>
  <c r="E94"/>
  <c r="E95"/>
  <c r="E99"/>
  <c r="F99"/>
  <c r="E100"/>
  <c r="F100"/>
  <c r="E101"/>
  <c r="F101"/>
  <c r="F46"/>
  <c r="F47"/>
  <c r="E46"/>
  <c r="E47"/>
  <c r="F45"/>
  <c r="E45"/>
  <c r="G10" i="49"/>
  <c r="G16"/>
  <c r="G7"/>
  <c r="G3"/>
  <c r="G4"/>
  <c r="G11"/>
  <c r="G12"/>
  <c r="G14"/>
  <c r="G17"/>
  <c r="E4"/>
  <c r="E3"/>
  <c r="E7"/>
  <c r="E16"/>
  <c r="E11"/>
  <c r="E12"/>
  <c r="E17"/>
  <c r="E14"/>
  <c r="E10"/>
  <c r="F10"/>
  <c r="F12"/>
  <c r="F17"/>
  <c r="F16"/>
  <c r="F3"/>
  <c r="F4"/>
  <c r="F11"/>
  <c r="F14"/>
  <c r="F7"/>
  <c r="D16"/>
  <c r="D10"/>
  <c r="D11"/>
  <c r="D4"/>
  <c r="D3"/>
  <c r="D12"/>
  <c r="D7"/>
  <c r="D14"/>
  <c r="D17"/>
  <c r="J11" i="48"/>
  <c r="I12"/>
  <c r="H12"/>
  <c r="G10"/>
  <c r="F14" i="36"/>
  <c r="E14"/>
  <c r="F13"/>
  <c r="E13"/>
  <c r="F12"/>
  <c r="E12"/>
  <c r="F11"/>
  <c r="E11"/>
  <c r="F10"/>
  <c r="E10"/>
  <c r="F9"/>
  <c r="E9"/>
  <c r="F8"/>
  <c r="E8"/>
  <c r="E7"/>
  <c r="G7"/>
  <c r="F7"/>
  <c r="H66" i="48"/>
  <c r="G66"/>
  <c r="I66"/>
  <c r="J66"/>
  <c r="J36"/>
  <c r="H37"/>
  <c r="I37"/>
  <c r="H35"/>
  <c r="I35"/>
  <c r="H36"/>
  <c r="J37"/>
  <c r="F37"/>
  <c r="H10"/>
  <c r="G11"/>
  <c r="G12"/>
  <c r="I34"/>
  <c r="J35"/>
  <c r="I36"/>
  <c r="F34"/>
  <c r="F11"/>
  <c r="G36"/>
  <c r="G12" i="57"/>
  <c r="D12"/>
  <c r="E12"/>
  <c r="H12"/>
  <c r="D3" i="71" l="1"/>
  <c r="I3" s="1"/>
  <c r="I55" s="1"/>
  <c r="D9"/>
  <c r="I9" s="1"/>
  <c r="D8"/>
  <c r="I8" s="1"/>
  <c r="D7"/>
  <c r="I7" s="1"/>
</calcChain>
</file>

<file path=xl/sharedStrings.xml><?xml version="1.0" encoding="utf-8"?>
<sst xmlns="http://schemas.openxmlformats.org/spreadsheetml/2006/main" count="2020" uniqueCount="1491">
  <si>
    <t>SRP</t>
  </si>
  <si>
    <t>CAPITAL</t>
  </si>
  <si>
    <t>91K6101112</t>
  </si>
  <si>
    <t>LF3970</t>
  </si>
  <si>
    <t>FF5421</t>
  </si>
  <si>
    <t>16403-34W00</t>
  </si>
  <si>
    <t>Boom</t>
  </si>
  <si>
    <t>Bucket</t>
  </si>
  <si>
    <t xml:space="preserve">Arm </t>
  </si>
  <si>
    <t>capital</t>
  </si>
  <si>
    <t>srp</t>
  </si>
  <si>
    <t>PC 220-3 /new</t>
  </si>
  <si>
    <t>PC 220-3 / old</t>
  </si>
  <si>
    <t>PC 200-3 / old</t>
  </si>
  <si>
    <t>ZAX 210K-3</t>
  </si>
  <si>
    <t>EX 200-5</t>
  </si>
  <si>
    <t>UH07-7</t>
  </si>
  <si>
    <t>PC 30-1</t>
  </si>
  <si>
    <t>PC 30-3</t>
  </si>
  <si>
    <t>PC 30-5</t>
  </si>
  <si>
    <t>PC 100 - 1/2</t>
  </si>
  <si>
    <t>PC 100 - 3</t>
  </si>
  <si>
    <t>PC 120 - 3</t>
  </si>
  <si>
    <t>PC 200 - 2</t>
  </si>
  <si>
    <t>PC 120 - 5</t>
  </si>
  <si>
    <t>75 B</t>
  </si>
  <si>
    <t>Monoseal</t>
  </si>
  <si>
    <t>SAKURA</t>
  </si>
  <si>
    <t>CROSS REFERENCE</t>
  </si>
  <si>
    <t>Capital</t>
  </si>
  <si>
    <t>DONALDSON</t>
  </si>
  <si>
    <t>KOMAI</t>
  </si>
  <si>
    <t>H-833</t>
  </si>
  <si>
    <t>H-805</t>
  </si>
  <si>
    <t>H-805 G</t>
  </si>
  <si>
    <t>H-845 G</t>
  </si>
  <si>
    <t>O-1033</t>
  </si>
  <si>
    <t>F-501C</t>
  </si>
  <si>
    <t>H-812</t>
  </si>
  <si>
    <t>HW-842</t>
  </si>
  <si>
    <t>QTY</t>
  </si>
  <si>
    <t>FC5725</t>
  </si>
  <si>
    <t xml:space="preserve">DF203 </t>
  </si>
  <si>
    <t xml:space="preserve">DF302 </t>
  </si>
  <si>
    <t>LF3349</t>
  </si>
  <si>
    <t>LFF8020</t>
  </si>
  <si>
    <t>FC1819</t>
  </si>
  <si>
    <t>A - 8513</t>
  </si>
  <si>
    <t>C - 5708</t>
  </si>
  <si>
    <t>FC - 45010</t>
  </si>
  <si>
    <t>FC - 214</t>
  </si>
  <si>
    <t>FS - 19732</t>
  </si>
  <si>
    <t>A - 8506</t>
  </si>
  <si>
    <t xml:space="preserve">FC - 5710 </t>
  </si>
  <si>
    <t>SFC - 5711</t>
  </si>
  <si>
    <t>FC - 5501</t>
  </si>
  <si>
    <t>FC - 5605</t>
  </si>
  <si>
    <t>FC - 1003</t>
  </si>
  <si>
    <t>FC - 1303</t>
  </si>
  <si>
    <t>F - 5207</t>
  </si>
  <si>
    <t>F - 1303</t>
  </si>
  <si>
    <t>F - 1501</t>
  </si>
  <si>
    <t>F - 5210</t>
  </si>
  <si>
    <t>F - 1007</t>
  </si>
  <si>
    <t>C - 5614</t>
  </si>
  <si>
    <t>C - 5812</t>
  </si>
  <si>
    <t>C - 1305</t>
  </si>
  <si>
    <t>C - 1121</t>
  </si>
  <si>
    <t>C - 5722</t>
  </si>
  <si>
    <t>C - 1502</t>
  </si>
  <si>
    <t>O - 1301</t>
  </si>
  <si>
    <t>O - 5502</t>
  </si>
  <si>
    <t>EO - 2404</t>
  </si>
  <si>
    <t>O - 6503</t>
  </si>
  <si>
    <t>O - 1012</t>
  </si>
  <si>
    <t>SFC - 56020</t>
  </si>
  <si>
    <t>45 X 65 X 9</t>
  </si>
  <si>
    <t>E120B</t>
  </si>
  <si>
    <t>PC 60-5</t>
  </si>
  <si>
    <t>PC60-6</t>
  </si>
  <si>
    <t>EX200-1</t>
  </si>
  <si>
    <t>EX100-1</t>
  </si>
  <si>
    <t>EX60--1/2/3</t>
  </si>
  <si>
    <t>PC200-2</t>
  </si>
  <si>
    <t>PC200-7</t>
  </si>
  <si>
    <t>PC100-3</t>
  </si>
  <si>
    <t>PC200-5</t>
  </si>
  <si>
    <t>EX200-2/3</t>
  </si>
  <si>
    <t>UH07-3/5</t>
  </si>
  <si>
    <t>E200B</t>
  </si>
  <si>
    <t>Center Joint Seal Kit</t>
  </si>
  <si>
    <t>Model</t>
  </si>
  <si>
    <t>qty</t>
  </si>
  <si>
    <t>PC 40</t>
  </si>
  <si>
    <t>Gear Pump Kit</t>
  </si>
  <si>
    <t>PC 60-1/2/3</t>
  </si>
  <si>
    <t>E320B</t>
  </si>
  <si>
    <t>KFP51</t>
  </si>
  <si>
    <t>KFP41</t>
  </si>
  <si>
    <t>EX200-2/3/5</t>
  </si>
  <si>
    <t>PC200-1</t>
  </si>
  <si>
    <t>PC 20-7</t>
  </si>
  <si>
    <t>PC 20-5</t>
  </si>
  <si>
    <t>PC 200-7/8</t>
  </si>
  <si>
    <t>5</t>
  </si>
  <si>
    <t>EX 200 2/3/5</t>
  </si>
  <si>
    <t>3</t>
  </si>
  <si>
    <t>PC100-5/6</t>
  </si>
  <si>
    <t>PC 60-3</t>
  </si>
  <si>
    <t>PC 60-6</t>
  </si>
  <si>
    <t>PC 100-3</t>
  </si>
  <si>
    <t>Pilot Valve Seal</t>
  </si>
  <si>
    <t>SFC - 5705</t>
  </si>
  <si>
    <t>C - 5704</t>
  </si>
  <si>
    <t>ORING SIZE</t>
  </si>
  <si>
    <t>3.1 X 105</t>
  </si>
  <si>
    <t>3.1 X 65</t>
  </si>
  <si>
    <t>3.1 X 90</t>
  </si>
  <si>
    <t>3.1 X 35</t>
  </si>
  <si>
    <t>3.1 X 70</t>
  </si>
  <si>
    <t>3.1 X 160</t>
  </si>
  <si>
    <t>3.1 X 30</t>
  </si>
  <si>
    <t>3.1 X 85</t>
  </si>
  <si>
    <t>3.1 X 125</t>
  </si>
  <si>
    <t>3.1 X 150</t>
  </si>
  <si>
    <t>3.1 X 135</t>
  </si>
  <si>
    <t>3.5 X 107 X 5.4</t>
  </si>
  <si>
    <t>3.5 X 91.67</t>
  </si>
  <si>
    <t>3.5 X 164.69</t>
  </si>
  <si>
    <t>3.5 X 215.49</t>
  </si>
  <si>
    <t>3.5 X 88</t>
  </si>
  <si>
    <t>3.5 X 129.77</t>
  </si>
  <si>
    <t>3.5 X 158</t>
  </si>
  <si>
    <t>3.5 X 136</t>
  </si>
  <si>
    <t>5.7 X 105</t>
  </si>
  <si>
    <t>3.5 X 195</t>
  </si>
  <si>
    <t>3.5 X 101</t>
  </si>
  <si>
    <t>3.5 X 132</t>
  </si>
  <si>
    <t>3.5 X 94</t>
  </si>
  <si>
    <t>3.5 X 145</t>
  </si>
  <si>
    <t>3.5 X 98</t>
  </si>
  <si>
    <t>3.5 X 103</t>
  </si>
  <si>
    <t>3.5 X 120</t>
  </si>
  <si>
    <t>3.5 X 65</t>
  </si>
  <si>
    <t>3.5 X 177</t>
  </si>
  <si>
    <t>5.7 X 145</t>
  </si>
  <si>
    <t>5.7 X 110</t>
  </si>
  <si>
    <t>5.7 X 50</t>
  </si>
  <si>
    <t>5.7 X 55</t>
  </si>
  <si>
    <t>5.7 X 130</t>
  </si>
  <si>
    <t>5.7 X 150</t>
  </si>
  <si>
    <t>5.7 X 78</t>
  </si>
  <si>
    <t>5.7 X 65</t>
  </si>
  <si>
    <t>3.5 X 225</t>
  </si>
  <si>
    <t>5.7 X 45</t>
  </si>
  <si>
    <t>3.1 X 145</t>
  </si>
  <si>
    <t>3.1 X 170</t>
  </si>
  <si>
    <t>5.7 X 115</t>
  </si>
  <si>
    <t>5.7 X 95</t>
  </si>
  <si>
    <t>3.1 X 130</t>
  </si>
  <si>
    <t>2.5 X 55  X 24</t>
  </si>
  <si>
    <t>2.5 X 58</t>
  </si>
  <si>
    <t>2.5 X 39</t>
  </si>
  <si>
    <t>2.5 X 126</t>
  </si>
  <si>
    <t>2.5 X 158</t>
  </si>
  <si>
    <t>PC30</t>
  </si>
  <si>
    <t>4BD1</t>
  </si>
  <si>
    <t>4D95</t>
  </si>
  <si>
    <t>6D95</t>
  </si>
  <si>
    <t>6D105</t>
  </si>
  <si>
    <t>PC200-3</t>
  </si>
  <si>
    <t>S6KT-6</t>
  </si>
  <si>
    <t>S6KT-7</t>
  </si>
  <si>
    <t>4D94</t>
  </si>
  <si>
    <t xml:space="preserve">            </t>
  </si>
  <si>
    <t>EX120 - 1</t>
  </si>
  <si>
    <t>EX120 - 2/3/5</t>
  </si>
  <si>
    <t>EX200 - 1</t>
  </si>
  <si>
    <t>PC200 - 2/N</t>
  </si>
  <si>
    <t>PC200 - 6</t>
  </si>
  <si>
    <t>PC200 - 2</t>
  </si>
  <si>
    <t>UHO7 - 5/7</t>
  </si>
  <si>
    <t>30 X 40 X 7</t>
  </si>
  <si>
    <t>13 X 25 X 33</t>
  </si>
  <si>
    <t>14 X 22 X 57</t>
  </si>
  <si>
    <t>40 X 55 X  9</t>
  </si>
  <si>
    <t>55 X 75 X 12</t>
  </si>
  <si>
    <t>55 X 68 X 10</t>
  </si>
  <si>
    <t>95 X 110 X 9</t>
  </si>
  <si>
    <t>HBY</t>
  </si>
  <si>
    <t>Unit</t>
  </si>
  <si>
    <t>WA350</t>
  </si>
  <si>
    <t>WA450</t>
  </si>
  <si>
    <t>SIZE</t>
  </si>
  <si>
    <t>70 X 65 X 15</t>
  </si>
  <si>
    <t>100 X 85 X 15</t>
  </si>
  <si>
    <t>135 X 130</t>
  </si>
  <si>
    <t xml:space="preserve"> </t>
  </si>
  <si>
    <t>Sumitomo LS28WFJ2</t>
  </si>
  <si>
    <t>EC210</t>
  </si>
  <si>
    <t>UHO4  - 5</t>
  </si>
  <si>
    <t>PIN SEAL</t>
  </si>
  <si>
    <t>70 X 85 X 13</t>
  </si>
  <si>
    <t>85 X 105 X 4</t>
  </si>
  <si>
    <t>95 X 110 X 4</t>
  </si>
  <si>
    <t>60 X 70 X 4</t>
  </si>
  <si>
    <t>60 X 75 X 8</t>
  </si>
  <si>
    <t>80 X 95 X 4</t>
  </si>
  <si>
    <t>80 X 90 X 4</t>
  </si>
  <si>
    <t>65 X 80 X 8</t>
  </si>
  <si>
    <t>60 X 75 X 4</t>
  </si>
  <si>
    <t>70 X 90 X4</t>
  </si>
  <si>
    <t>90 X 105 X 4</t>
  </si>
  <si>
    <t>100 X 115 X 5</t>
  </si>
  <si>
    <t>40 X 50 X 4</t>
  </si>
  <si>
    <t>70 X 85 X 8</t>
  </si>
  <si>
    <t>DH</t>
  </si>
  <si>
    <t>60 X 73</t>
  </si>
  <si>
    <t>64 X 74 X 7/11</t>
  </si>
  <si>
    <t>70 X 83</t>
  </si>
  <si>
    <t>BUCKET TOOTH / PIN</t>
  </si>
  <si>
    <t>Tooth</t>
  </si>
  <si>
    <t>Pin</t>
  </si>
  <si>
    <t>Adoptor</t>
  </si>
  <si>
    <t>DU BUSHING</t>
  </si>
  <si>
    <t>80 X 30</t>
  </si>
  <si>
    <t>70 X 30</t>
  </si>
  <si>
    <t>85 X 35</t>
  </si>
  <si>
    <t>70 X 40</t>
  </si>
  <si>
    <t>90 X 40</t>
  </si>
  <si>
    <t>95 X 40</t>
  </si>
  <si>
    <t>80 X 40</t>
  </si>
  <si>
    <t>75 X 30</t>
  </si>
  <si>
    <t>110 X 35</t>
  </si>
  <si>
    <t>2</t>
  </si>
  <si>
    <t>80 - 3</t>
  </si>
  <si>
    <t>SPGW</t>
  </si>
  <si>
    <t>D60P</t>
  </si>
  <si>
    <t>D80</t>
  </si>
  <si>
    <t>UH07</t>
  </si>
  <si>
    <t>PC100 - 6</t>
  </si>
  <si>
    <t>D30</t>
  </si>
  <si>
    <t>E320</t>
  </si>
  <si>
    <t>EX120</t>
  </si>
  <si>
    <t>UH04</t>
  </si>
  <si>
    <t>PC40 - 3</t>
  </si>
  <si>
    <t>D20</t>
  </si>
  <si>
    <t>D4 / D5B</t>
  </si>
  <si>
    <t xml:space="preserve">ADJUSTER </t>
  </si>
  <si>
    <t>CYLINDER KIT</t>
  </si>
  <si>
    <t>PC100 - 5</t>
  </si>
  <si>
    <t>PC100 - 1/2/3</t>
  </si>
  <si>
    <t>PC200 - 5</t>
  </si>
  <si>
    <t>SEAL</t>
  </si>
  <si>
    <t>GROUP</t>
  </si>
  <si>
    <t>UNIT</t>
  </si>
  <si>
    <t>FAN BLADE</t>
  </si>
  <si>
    <t>PC 200 - 5/6</t>
  </si>
  <si>
    <t>45 X 55 X 7</t>
  </si>
  <si>
    <t>40 X 50 X 7</t>
  </si>
  <si>
    <t>45 X 60 X 10</t>
  </si>
  <si>
    <t>45 X60 X 9</t>
  </si>
  <si>
    <t>90 X 105 X 10</t>
  </si>
  <si>
    <t>50 X 60 X 8</t>
  </si>
  <si>
    <t>55 X 65 X 6</t>
  </si>
  <si>
    <t>75 X 85 X 6</t>
  </si>
  <si>
    <t>14 X 22 X 5.7</t>
  </si>
  <si>
    <t>65 X 75 X 6</t>
  </si>
  <si>
    <t>30 X 40 X 7.5</t>
  </si>
  <si>
    <t>PC60 - 6</t>
  </si>
  <si>
    <t>EX60 - 1/2/3</t>
  </si>
  <si>
    <t>PC60 - 5</t>
  </si>
  <si>
    <t>E70B</t>
  </si>
  <si>
    <t>TCM 870</t>
  </si>
  <si>
    <t>TCM 850</t>
  </si>
  <si>
    <t>160H</t>
  </si>
  <si>
    <t>140AS</t>
  </si>
  <si>
    <t>90AS</t>
  </si>
  <si>
    <t>30H</t>
  </si>
  <si>
    <t>40H</t>
  </si>
  <si>
    <t>50A</t>
  </si>
  <si>
    <t>28A</t>
  </si>
  <si>
    <t>25A</t>
  </si>
  <si>
    <t>16A</t>
  </si>
  <si>
    <t>4A</t>
  </si>
  <si>
    <t>8A</t>
  </si>
  <si>
    <t>COUPLING</t>
  </si>
  <si>
    <t>COUPLING ASSY</t>
  </si>
  <si>
    <t>50AM 16T</t>
  </si>
  <si>
    <t>50AM 15T</t>
  </si>
  <si>
    <t>PC30 NEW</t>
  </si>
  <si>
    <t>PC200 - 3</t>
  </si>
  <si>
    <t>EX120 - 5</t>
  </si>
  <si>
    <t>PC200 - 1</t>
  </si>
  <si>
    <t>EX200 - 2/3/5</t>
  </si>
  <si>
    <t>EX120 - 2/3</t>
  </si>
  <si>
    <t>PC200 - 2 OLD</t>
  </si>
  <si>
    <t>PC120 - 5</t>
  </si>
  <si>
    <t>PC120 - 3</t>
  </si>
  <si>
    <t>PC200 -5</t>
  </si>
  <si>
    <t>PC200 - 2 NEW</t>
  </si>
  <si>
    <t>UH07 - 7</t>
  </si>
  <si>
    <t>UH04 - 3 OLD</t>
  </si>
  <si>
    <t>TCM850</t>
  </si>
  <si>
    <t>TCM870</t>
  </si>
  <si>
    <t>MS180 - 8</t>
  </si>
  <si>
    <t>GREASE GUN</t>
  </si>
  <si>
    <t>CONTROL VALVE</t>
  </si>
  <si>
    <t>PISTON RING</t>
  </si>
  <si>
    <t>KOMATSU</t>
  </si>
  <si>
    <t>CATERPILLAR</t>
  </si>
  <si>
    <t>HITACHI</t>
  </si>
  <si>
    <t>BACK UP</t>
  </si>
  <si>
    <t>HEAD LIGHT</t>
  </si>
  <si>
    <t>SOLENOID COIL</t>
  </si>
  <si>
    <t>ROI</t>
  </si>
  <si>
    <t>80 X 90 X 5</t>
  </si>
  <si>
    <t>90A</t>
  </si>
  <si>
    <t>50AS</t>
  </si>
  <si>
    <t>28AS</t>
  </si>
  <si>
    <t>25AS</t>
  </si>
  <si>
    <t>16AS</t>
  </si>
  <si>
    <t>4AS</t>
  </si>
  <si>
    <t>50 X 60 X 6</t>
  </si>
  <si>
    <t>PC 60 - 2</t>
  </si>
  <si>
    <t>EX 120 - 2/3</t>
  </si>
  <si>
    <t>75 B HS</t>
  </si>
  <si>
    <t>PC 60 -5</t>
  </si>
  <si>
    <t>ZAX 200</t>
  </si>
  <si>
    <t>3.1 X 155</t>
  </si>
  <si>
    <t>3.5 X 148</t>
  </si>
  <si>
    <t>3.5 X 151.99</t>
  </si>
  <si>
    <t>3.5 X 158.37</t>
  </si>
  <si>
    <t>UH04 - 5 O</t>
  </si>
  <si>
    <t>PC 60 - 7</t>
  </si>
  <si>
    <t>EX 200 - 1</t>
  </si>
  <si>
    <t>ZAX 120</t>
  </si>
  <si>
    <t>IDI</t>
  </si>
  <si>
    <t>DSI</t>
  </si>
  <si>
    <t>OHM</t>
  </si>
  <si>
    <t>P550086</t>
  </si>
  <si>
    <t>DC - 205</t>
  </si>
  <si>
    <t>FF - 105D</t>
  </si>
  <si>
    <t>600-311-8292</t>
  </si>
  <si>
    <t>C - 5715</t>
  </si>
  <si>
    <t>600-211-1230</t>
  </si>
  <si>
    <t>C - 2708</t>
  </si>
  <si>
    <t>C-1305</t>
  </si>
  <si>
    <t>HC - 45030</t>
  </si>
  <si>
    <t>P765075</t>
  </si>
  <si>
    <t>HC-7913</t>
  </si>
  <si>
    <t>SFC - 5709-10</t>
  </si>
  <si>
    <t>BF-1259</t>
  </si>
  <si>
    <t>C - 5519</t>
  </si>
  <si>
    <t>C - 5710</t>
  </si>
  <si>
    <t>90 X 110 X 12</t>
  </si>
  <si>
    <t>65 X 75 X 10</t>
  </si>
  <si>
    <t>BEARING</t>
  </si>
  <si>
    <t>GE25ES</t>
  </si>
  <si>
    <t>A54115OA</t>
  </si>
  <si>
    <t>EF - 1801</t>
  </si>
  <si>
    <t>PF - 7982</t>
  </si>
  <si>
    <t>P502463</t>
  </si>
  <si>
    <t>P550881</t>
  </si>
  <si>
    <t>BALDWIN</t>
  </si>
  <si>
    <t>32 X 48 X 8</t>
  </si>
  <si>
    <t>50.8 X 65.8 X 7</t>
  </si>
  <si>
    <t>44.5 X 59.5 X 7</t>
  </si>
  <si>
    <t>110 X 125 X 9</t>
  </si>
  <si>
    <t>125 X 110 X 3</t>
  </si>
  <si>
    <t>75 X 85 X 2</t>
  </si>
  <si>
    <t>70 X 90 X 12</t>
  </si>
  <si>
    <t>80 X 90 X 6</t>
  </si>
  <si>
    <t>70 X 60 X 6</t>
  </si>
  <si>
    <t>70 X 60 X 3</t>
  </si>
  <si>
    <t>70 X 60 X 2</t>
  </si>
  <si>
    <t>OIL SEAL</t>
  </si>
  <si>
    <t>31.75 X 44.45 X 6.35</t>
  </si>
  <si>
    <t>471413LST</t>
  </si>
  <si>
    <t>P551381</t>
  </si>
  <si>
    <t>P550428</t>
  </si>
  <si>
    <t>P555680</t>
  </si>
  <si>
    <t>P557780</t>
  </si>
  <si>
    <t>P551553</t>
  </si>
  <si>
    <t>P556915</t>
  </si>
  <si>
    <t>P550410</t>
  </si>
  <si>
    <t>P550440</t>
  </si>
  <si>
    <t>P550050</t>
  </si>
  <si>
    <t>P550166</t>
  </si>
  <si>
    <t>P551740</t>
  </si>
  <si>
    <t>P550388</t>
  </si>
  <si>
    <t>P551808</t>
  </si>
  <si>
    <t>P827653</t>
  </si>
  <si>
    <t>P559128</t>
  </si>
  <si>
    <t>P551315</t>
  </si>
  <si>
    <t>USG</t>
  </si>
  <si>
    <t>9L9100</t>
  </si>
  <si>
    <t>600 - 211 - 6241</t>
  </si>
  <si>
    <t xml:space="preserve">FE - 9803 </t>
  </si>
  <si>
    <t>2P - 4005</t>
  </si>
  <si>
    <t>OS - 5116</t>
  </si>
  <si>
    <t>VIC</t>
  </si>
  <si>
    <t>FC - 319</t>
  </si>
  <si>
    <t>FRAM</t>
  </si>
  <si>
    <t>P8336</t>
  </si>
  <si>
    <t>PH8A</t>
  </si>
  <si>
    <t>JOHN DEEREE</t>
  </si>
  <si>
    <t>AR43261</t>
  </si>
  <si>
    <t>CAT</t>
  </si>
  <si>
    <t>1R - 0751</t>
  </si>
  <si>
    <t>1R - 0749</t>
  </si>
  <si>
    <t>VG1540080110</t>
  </si>
  <si>
    <t>VG1246070031</t>
  </si>
  <si>
    <t>JX1016</t>
  </si>
  <si>
    <t>VG61000070005</t>
  </si>
  <si>
    <t>UJ034A</t>
  </si>
  <si>
    <t>VG1560080012</t>
  </si>
  <si>
    <t>WK962/7</t>
  </si>
  <si>
    <t>CHINA</t>
  </si>
  <si>
    <t>ROLLER</t>
  </si>
  <si>
    <t>SH60</t>
  </si>
  <si>
    <t>PC20</t>
  </si>
  <si>
    <t>PC40</t>
  </si>
  <si>
    <t>PC60 - 7</t>
  </si>
  <si>
    <t>PC100</t>
  </si>
  <si>
    <t>LG60</t>
  </si>
  <si>
    <t>PC200 - 7</t>
  </si>
  <si>
    <t>PC200 - 8</t>
  </si>
  <si>
    <t>UH035</t>
  </si>
  <si>
    <t>UH045</t>
  </si>
  <si>
    <t>EX200 - 5</t>
  </si>
  <si>
    <t>D20 WITH BRACKET</t>
  </si>
  <si>
    <t>D20 W/O BRACKET</t>
  </si>
  <si>
    <t>E70</t>
  </si>
  <si>
    <t>EX70</t>
  </si>
  <si>
    <t>XM215</t>
  </si>
  <si>
    <t>205 X 85</t>
  </si>
  <si>
    <t>HOWO</t>
  </si>
  <si>
    <t>ASSORTED</t>
  </si>
  <si>
    <t>Bucket assy</t>
  </si>
  <si>
    <t>Track group</t>
  </si>
  <si>
    <t>PC100/EX120</t>
  </si>
  <si>
    <t>Fan Belt</t>
  </si>
  <si>
    <t>8PK - 1620</t>
  </si>
  <si>
    <t>8PK - 925</t>
  </si>
  <si>
    <t>8PK - 1335</t>
  </si>
  <si>
    <t>V13X1840</t>
  </si>
  <si>
    <t>PLASTIC BELT</t>
  </si>
  <si>
    <t>31.75 X 44.45 X 6.81</t>
  </si>
  <si>
    <t>P550057</t>
  </si>
  <si>
    <t>Fuel</t>
  </si>
  <si>
    <t>LUBE</t>
  </si>
  <si>
    <t>P550848</t>
  </si>
  <si>
    <t>F/W SEP. SPIN-ON</t>
  </si>
  <si>
    <t>P551329</t>
  </si>
  <si>
    <t>EF/WS FILTER</t>
  </si>
  <si>
    <t>P558615</t>
  </si>
  <si>
    <t>P553004</t>
  </si>
  <si>
    <t>P558616</t>
  </si>
  <si>
    <t>2040PM</t>
  </si>
  <si>
    <t>ELEMENT, REP.</t>
  </si>
  <si>
    <t>P550408</t>
  </si>
  <si>
    <t>P552564</t>
  </si>
  <si>
    <t>C - 7988</t>
  </si>
  <si>
    <t>95 X 120 X 12</t>
  </si>
  <si>
    <t>6PK1115</t>
  </si>
  <si>
    <t>BOLT/WASHERS</t>
  </si>
  <si>
    <t>3/8 Flat washer</t>
  </si>
  <si>
    <t>7/16 Flat Washer</t>
  </si>
  <si>
    <t>Bolt w/ flat washer</t>
  </si>
  <si>
    <t>PC20/PC25/PC30</t>
  </si>
  <si>
    <t>USAGE</t>
  </si>
  <si>
    <t>P557440</t>
  </si>
  <si>
    <t>P550105</t>
  </si>
  <si>
    <t>LUBEFINER</t>
  </si>
  <si>
    <t>FLEET GUARD</t>
  </si>
  <si>
    <t>H - 7921</t>
  </si>
  <si>
    <t>H - 88050</t>
  </si>
  <si>
    <t>BT - 739</t>
  </si>
  <si>
    <t>RACOR</t>
  </si>
  <si>
    <t>C - 1314</t>
  </si>
  <si>
    <t>FC - 55240</t>
  </si>
  <si>
    <t>EF - 2701</t>
  </si>
  <si>
    <t>H - 5202</t>
  </si>
  <si>
    <t>FS - 1280</t>
  </si>
  <si>
    <t>LF - 3349</t>
  </si>
  <si>
    <t>C - 5718</t>
  </si>
  <si>
    <t>P558000</t>
  </si>
  <si>
    <t>B -53</t>
  </si>
  <si>
    <t>6PK1020</t>
  </si>
  <si>
    <t>6PK1230</t>
  </si>
  <si>
    <t>6PK794</t>
  </si>
  <si>
    <t>8PK1050</t>
  </si>
  <si>
    <t>12PK1880</t>
  </si>
  <si>
    <t>8PK1350</t>
  </si>
  <si>
    <t>PF7889-30</t>
  </si>
  <si>
    <t>BT-351</t>
  </si>
  <si>
    <t>HC - 7906</t>
  </si>
  <si>
    <t>V10X1330</t>
  </si>
  <si>
    <t>O - 5503</t>
  </si>
  <si>
    <t>HG1560080092</t>
  </si>
  <si>
    <t>T- Connector</t>
  </si>
  <si>
    <t>Straight C0nnector</t>
  </si>
  <si>
    <t>Clear Hose</t>
  </si>
  <si>
    <t>FC - 1001</t>
  </si>
  <si>
    <t>71 X 56 X 9</t>
  </si>
  <si>
    <t>3 X 105</t>
  </si>
  <si>
    <t>E200B  BUCKET TOOTH ASSY</t>
  </si>
  <si>
    <t>TOOTH</t>
  </si>
  <si>
    <t>ADOPTOR</t>
  </si>
  <si>
    <t>PIN</t>
  </si>
  <si>
    <t>Cable</t>
  </si>
  <si>
    <t>PC 200-6</t>
  </si>
  <si>
    <t>PC 60</t>
  </si>
  <si>
    <t>PC 200-5</t>
  </si>
  <si>
    <t>EX 200</t>
  </si>
  <si>
    <t>EX 120 - 5</t>
  </si>
  <si>
    <t>DHS</t>
  </si>
  <si>
    <t xml:space="preserve">100 X 90 X 6 </t>
  </si>
  <si>
    <t>65 X 55 X 6</t>
  </si>
  <si>
    <t>75 X 85 X 6 U</t>
  </si>
  <si>
    <t>75 X 95  X 12</t>
  </si>
  <si>
    <t>65 X 85 X 5</t>
  </si>
  <si>
    <t>B236</t>
  </si>
  <si>
    <t>P553771 / C-6204 , C-7961</t>
  </si>
  <si>
    <t>B7458</t>
  </si>
  <si>
    <t>B7157</t>
  </si>
  <si>
    <t>B7600</t>
  </si>
  <si>
    <t>P554004 /  C-5501</t>
  </si>
  <si>
    <t>B7131</t>
  </si>
  <si>
    <t>P502458 / C-5811</t>
  </si>
  <si>
    <t>BF988</t>
  </si>
  <si>
    <t>P553004 /  FC-5704, FC-5723,FC-6203, FC-7101</t>
  </si>
  <si>
    <t>BF5810</t>
  </si>
  <si>
    <t>P556916 /  FC-6502</t>
  </si>
  <si>
    <t>BF7892</t>
  </si>
  <si>
    <t xml:space="preserve">P550410 / </t>
  </si>
  <si>
    <t>BF9815</t>
  </si>
  <si>
    <t>BF7644</t>
  </si>
  <si>
    <t xml:space="preserve">  P550372 /  FC-7102</t>
  </si>
  <si>
    <t>BF785</t>
  </si>
  <si>
    <t>P550959 / FC-6506</t>
  </si>
  <si>
    <t>BF7632</t>
  </si>
  <si>
    <t>P551315 /  FC-5504</t>
  </si>
  <si>
    <t>BF-957</t>
  </si>
  <si>
    <t>P550105 / FC-5720</t>
  </si>
  <si>
    <t>BF-957-D</t>
  </si>
  <si>
    <t>P550106 / FC-5721</t>
  </si>
  <si>
    <t>P552044 /  SF-1913-30</t>
  </si>
  <si>
    <t>BT735</t>
  </si>
  <si>
    <t>P550230 / HC-6802</t>
  </si>
  <si>
    <t>BT339</t>
  </si>
  <si>
    <t>P551018 , P558615 / C-5704 , C-5714</t>
  </si>
  <si>
    <t>BT351</t>
  </si>
  <si>
    <t xml:space="preserve">  P565245 / HC-7906</t>
  </si>
  <si>
    <t>PT83</t>
  </si>
  <si>
    <t>P555461 , P164241 / H-5506</t>
  </si>
  <si>
    <t>BD7325</t>
  </si>
  <si>
    <t xml:space="preserve">P551441 , P502364 </t>
  </si>
  <si>
    <t>P551018 ,P558615 / C-5704 , C-5714</t>
  </si>
  <si>
    <t>BT251</t>
  </si>
  <si>
    <t>P550299 , P554407 /  C-7103</t>
  </si>
  <si>
    <t>BW5076</t>
  </si>
  <si>
    <t>P552076 / WC-5703</t>
  </si>
  <si>
    <t>BW5071</t>
  </si>
  <si>
    <t>P552071 /  WC-5705</t>
  </si>
  <si>
    <t xml:space="preserve">LFP 670                               </t>
  </si>
  <si>
    <t xml:space="preserve">LFF 8064                                 </t>
  </si>
  <si>
    <t xml:space="preserve">LFF 8020                            </t>
  </si>
  <si>
    <t xml:space="preserve">LFW 4071                                </t>
  </si>
  <si>
    <t>(P551670,    C-5715,     B96)</t>
  </si>
  <si>
    <t>(P551033,    BF46085)</t>
  </si>
  <si>
    <t>(P558000,      SFC-5705, BF1212  )</t>
  </si>
  <si>
    <t>(P554071,  WC-5705,      BW5137)</t>
  </si>
  <si>
    <t xml:space="preserve">LF670                                </t>
  </si>
  <si>
    <t xml:space="preserve">FF5207                                </t>
  </si>
  <si>
    <t xml:space="preserve">FS1242                          </t>
  </si>
  <si>
    <t xml:space="preserve">FS1280                                   </t>
  </si>
  <si>
    <t xml:space="preserve">FF105D                                                                                                       </t>
  </si>
  <si>
    <t xml:space="preserve">HF6005                      </t>
  </si>
  <si>
    <t xml:space="preserve">LF3349                                                           </t>
  </si>
  <si>
    <r>
      <rPr>
        <sz val="11"/>
        <rFont val="Arial Narrow"/>
        <family val="2"/>
      </rPr>
      <t xml:space="preserve">FS1212  </t>
    </r>
    <r>
      <rPr>
        <sz val="11"/>
        <color rgb="FFFF0000"/>
        <rFont val="Arial Narrow"/>
        <family val="2"/>
      </rPr>
      <t xml:space="preserve">                                                                                                                            </t>
    </r>
  </si>
  <si>
    <t>(P551670,  C-5715,    B196/B96)</t>
  </si>
  <si>
    <t xml:space="preserve">(P558615,   C-5704,  BT339)   </t>
  </si>
  <si>
    <t>(P556915,    FC-6501,  BF5800)</t>
  </si>
  <si>
    <t>(P551864,  SFC-1905-10,   BF1249-O)</t>
  </si>
  <si>
    <t>(P551329,   SFC-5706, BF1280)</t>
  </si>
  <si>
    <t>(P550106,   FC-5702,   BF957-D)</t>
  </si>
  <si>
    <t>(  P558000,  SFC-5705,  BF1212)</t>
  </si>
  <si>
    <t>(P556005,   BT260-10)</t>
  </si>
  <si>
    <t>P550777 /  B7577</t>
  </si>
  <si>
    <t>B196</t>
  </si>
  <si>
    <t>P552050 /  B7155</t>
  </si>
  <si>
    <t>P555680 /   BT364</t>
  </si>
  <si>
    <t>P550162 /  B179</t>
  </si>
  <si>
    <t xml:space="preserve">  P559128 /  B75</t>
  </si>
  <si>
    <t xml:space="preserve">P502466 </t>
  </si>
  <si>
    <t xml:space="preserve">  P550057 /  BF954</t>
  </si>
  <si>
    <t xml:space="preserve"> BF784</t>
  </si>
  <si>
    <t xml:space="preserve">  P550390 /  BF7534</t>
  </si>
  <si>
    <t>P502423 /  PF7983</t>
  </si>
  <si>
    <t>C - 2810</t>
  </si>
  <si>
    <t>C - 5504</t>
  </si>
  <si>
    <t>FC - 1501</t>
  </si>
  <si>
    <t>FC - 28030</t>
  </si>
  <si>
    <t>FC - 6505</t>
  </si>
  <si>
    <t>SFC - 2901</t>
  </si>
  <si>
    <t>hyd</t>
  </si>
  <si>
    <t>40 X 25 X 8</t>
  </si>
  <si>
    <t>ORDINARY</t>
  </si>
  <si>
    <t xml:space="preserve">A-618AB                                </t>
  </si>
  <si>
    <t xml:space="preserve">A-619AB                                                               </t>
  </si>
  <si>
    <t xml:space="preserve">A-622AB                                                      </t>
  </si>
  <si>
    <t xml:space="preserve">A-614AB                                                 </t>
  </si>
  <si>
    <t xml:space="preserve">A-613AB                                         </t>
  </si>
  <si>
    <t xml:space="preserve">A-620AB                                                                    </t>
  </si>
  <si>
    <t xml:space="preserve">A-714A                                                                  </t>
  </si>
  <si>
    <t xml:space="preserve">A-718A                                             </t>
  </si>
  <si>
    <t xml:space="preserve">A-625AB                                            </t>
  </si>
  <si>
    <t xml:space="preserve">A-131AB                                                          </t>
  </si>
  <si>
    <t xml:space="preserve">A-633AB                                                                   </t>
  </si>
  <si>
    <t xml:space="preserve">A-616AB                                                                  </t>
  </si>
  <si>
    <t xml:space="preserve">A--640AB                                                      </t>
  </si>
  <si>
    <t xml:space="preserve">A-615AB                                                    </t>
  </si>
  <si>
    <t xml:space="preserve">KS350-7                                                            </t>
  </si>
  <si>
    <t xml:space="preserve">O-0739                                                 </t>
  </si>
  <si>
    <t xml:space="preserve">O-1231                                                     </t>
  </si>
  <si>
    <t xml:space="preserve">O-4495                                             </t>
  </si>
  <si>
    <t xml:space="preserve">O-1927                                                        </t>
  </si>
  <si>
    <t xml:space="preserve">O-1926N                                                     </t>
  </si>
  <si>
    <t xml:space="preserve">O-2091                                                   </t>
  </si>
  <si>
    <t xml:space="preserve">O-3505                                                 </t>
  </si>
  <si>
    <t xml:space="preserve">O-3349                                                </t>
  </si>
  <si>
    <t xml:space="preserve">O-1032                                                        </t>
  </si>
  <si>
    <t xml:space="preserve">O-2110                                                                                         </t>
  </si>
  <si>
    <t xml:space="preserve">O-35150                                            </t>
  </si>
  <si>
    <t xml:space="preserve">F-9981                                                                      </t>
  </si>
  <si>
    <t xml:space="preserve">F-6385                                                               </t>
  </si>
  <si>
    <t xml:space="preserve">F-2641                                                            </t>
  </si>
  <si>
    <t xml:space="preserve">F-4407                                                 </t>
  </si>
  <si>
    <t>124550-55700</t>
  </si>
  <si>
    <t xml:space="preserve">F-570C                                                             </t>
  </si>
  <si>
    <t xml:space="preserve">F-569C                                                   </t>
  </si>
  <si>
    <t xml:space="preserve">F-6140                                                              </t>
  </si>
  <si>
    <t xml:space="preserve">F-8321                                                      </t>
  </si>
  <si>
    <t xml:space="preserve">F-0751                                                  </t>
  </si>
  <si>
    <t xml:space="preserve">F-4120                                                            </t>
  </si>
  <si>
    <t>600-311-4120</t>
  </si>
  <si>
    <t xml:space="preserve">F-1242                                                                     </t>
  </si>
  <si>
    <t xml:space="preserve">F-101F                                             </t>
  </si>
  <si>
    <t xml:space="preserve">600-311-3870                                                                             </t>
  </si>
  <si>
    <t>(PC130-8)</t>
  </si>
  <si>
    <t xml:space="preserve">F-585                                                             </t>
  </si>
  <si>
    <t xml:space="preserve">F-9141                                              </t>
  </si>
  <si>
    <t>171081-55910</t>
  </si>
  <si>
    <t>F-2341</t>
  </si>
  <si>
    <t xml:space="preserve">HW-870                                           </t>
  </si>
  <si>
    <t xml:space="preserve">HX-3948                                                    </t>
  </si>
  <si>
    <t xml:space="preserve">HW-830                                                     </t>
  </si>
  <si>
    <t xml:space="preserve">H-820                                                     </t>
  </si>
  <si>
    <t xml:space="preserve">HW-832                                                                  </t>
  </si>
  <si>
    <t xml:space="preserve">HW-841                                                 </t>
  </si>
  <si>
    <t xml:space="preserve">H-845                                                                    </t>
  </si>
  <si>
    <t xml:space="preserve">HW-811                                                    </t>
  </si>
  <si>
    <t xml:space="preserve">H-810                                                     </t>
  </si>
  <si>
    <t xml:space="preserve">HW-900                                                            </t>
  </si>
  <si>
    <t>HW-8999</t>
  </si>
  <si>
    <t xml:space="preserve">H-803                                                                </t>
  </si>
  <si>
    <t xml:space="preserve">H-807                                             </t>
  </si>
  <si>
    <t xml:space="preserve">H-875                                              </t>
  </si>
  <si>
    <t xml:space="preserve">H-828                                                </t>
  </si>
  <si>
    <t xml:space="preserve">H-855T                                            </t>
  </si>
  <si>
    <t xml:space="preserve">H-4202                                                         </t>
  </si>
  <si>
    <t>HF35482</t>
  </si>
  <si>
    <t>WF2075</t>
  </si>
  <si>
    <t>AF1768M , AF1767 , (E320 / EX220)</t>
  </si>
  <si>
    <t>4286120 , 4286130,  (EX200-5 / EX220-5)</t>
  </si>
  <si>
    <t>030168-024500  (EX60-5/-6 / EX120-2/-3/-5)</t>
  </si>
  <si>
    <t>600-181-9240 , 600-181-9340 , (PC100-2/-3)</t>
  </si>
  <si>
    <t>600-181-2500 , 600-181-2461 ,  (PC200-1 / D50-15/16/17)</t>
  </si>
  <si>
    <t>600-181-6540 , 600-181-656,  (PC200-5 / E200B)</t>
  </si>
  <si>
    <t>4286120 , 4286130 ,  (SK200-5/-6 / EX200-2/-3)</t>
  </si>
  <si>
    <t>600-181-6340 , 600-181-6330,  (PC60-6/-7)</t>
  </si>
  <si>
    <t>37Z-02-AF931 , AF435KM   (PC30/40)</t>
  </si>
  <si>
    <t>600-181-7300 , 600-181-7260    (PC60-1/-2/-5)</t>
  </si>
  <si>
    <t>110-6326 , 110-6331    (312B/C / ZX120-6)</t>
  </si>
  <si>
    <t>4206098 , 4247974   (EX100-2/-3 / EX120)</t>
  </si>
  <si>
    <t>600-181-4311 , 600-181-4212      (PC300-1/-2 / PC400-6)</t>
  </si>
  <si>
    <t>600-185-4110 , 600-185-4120      (PC200-8 / PC240-8 / PC220-7/-8)</t>
  </si>
  <si>
    <t>600-181-8260 , 600-181-8360     (HD700-5/-7 / R220-5)</t>
  </si>
  <si>
    <t>4283860 , KJ1610X     (EX200-2/-3/-5)</t>
  </si>
  <si>
    <t>1R-0739 , 1R-1807     (CAT312B/C/D / 320B/C/D / 325B/C/D)</t>
  </si>
  <si>
    <t>600-211-1231 , LF747    (PC300-1/-2/-3 / PC400-5/-6)</t>
  </si>
  <si>
    <t>4484495 , 4658521      (ZAX210-3/240-3/330-3/470-3 / SH210-5/240-5/300-5)</t>
  </si>
  <si>
    <t>KS192-7 , 4206089      (EX200-2/-3/-5 / SH200-1/-2)</t>
  </si>
  <si>
    <t>6136-51-5120 , KS192-6N     (PC300-5 / E200B)</t>
  </si>
  <si>
    <t>KS209-1 , 4183853    (EX120-2/-3 / EX100-2/-3,   SK100-2/-3/-5/-6    SK120-2/-3/-5/-6)</t>
  </si>
  <si>
    <t>KS350-5 , 4285642  (EX120-2/-3 / EX100-2/-3 ,    SK100-2/-3/-5/-6       SK120-2/-3/-5/-6)</t>
  </si>
  <si>
    <t>LF3349 , 6735-51-5142    (PC200-6(6D102) / R210-5/-7     DH220-5/-7)</t>
  </si>
  <si>
    <t>KS103-2 , 600-211-5240     (PC100-5/-6   PC120-5 / PC200-5)</t>
  </si>
  <si>
    <t>LF16011 , 600-211-2110     (PC60-7 (4D95))</t>
  </si>
  <si>
    <t>119005-35150     129150-35150     (4TNV94)</t>
  </si>
  <si>
    <t>4676385     (ZX200-3 / SK200-8)</t>
  </si>
  <si>
    <t>4642641   (ZX200-3 / SH350-7)</t>
  </si>
  <si>
    <t>KS570C , 4206080     (EX200-1/-2/-3/-5 / SH200A1/A2/A3)</t>
  </si>
  <si>
    <t>KS569C , ME056670   (EX200-5 / EX300-3/-5    SH350 (6D24)</t>
  </si>
  <si>
    <t>6754-71-6140     (PC200/210/200/240-8)</t>
  </si>
  <si>
    <t>FF105 , 600-311-8321      (PC300-5/-6/-7   PC350-5/-6 / PC360-5/-6)</t>
  </si>
  <si>
    <t>1R-0751   (CAT320B/C/D   323D / 325B)</t>
  </si>
  <si>
    <t>FS1242 , 600-311-3620      (PC200 / 210 / 220 /240-8   R215-9)</t>
  </si>
  <si>
    <t>KS101F , 600-311-8221   (PC100-5 / PC120-5    PC200-5)</t>
  </si>
  <si>
    <t>4210224 , 203-60-56250     (EX200-1/-2/-3/-5    EX300-1/-2/-3/-5)</t>
  </si>
  <si>
    <t>207-60-71182 , HF35360     (PC200-7 / PC220-7    PC200-8)</t>
  </si>
  <si>
    <t>2446R116E1 , 689-13101000    (PC300-5/-6 / HD820-1/-2)</t>
  </si>
  <si>
    <t>201-60-22150     (PC60-1/-2/-3/-5)</t>
  </si>
  <si>
    <t>20Y-60-31171  22B-60-11160    (PC200-7 / PC210-7    PC220-7)</t>
  </si>
  <si>
    <t>205-60-51450 , SFH1450   (PC200-1/-2/-3/-5)</t>
  </si>
  <si>
    <t>175-60-27380 , 07063-01100     (PC100-5/-6 / PC120)</t>
  </si>
  <si>
    <t>E85700711     (E200B / E240B)</t>
  </si>
  <si>
    <t>41-3948      (CAT 320B / 325B / 330B)</t>
  </si>
  <si>
    <t>4159319 , 4227353    (EX120-2/-3/-5 / DH150)</t>
  </si>
  <si>
    <t>4207841      (EX200-1/-2/-3/-5 / ZX200)</t>
  </si>
  <si>
    <t>4448401 , HF35511  (ZX60 / ZX120-6)</t>
  </si>
  <si>
    <t>07063-01383 , 4333469   (PC400-6 / PC450-6)</t>
  </si>
  <si>
    <t>4448402 , HF7691   (EX200-6 / ZX200/240/250)</t>
  </si>
  <si>
    <t>Howo</t>
  </si>
  <si>
    <t>wheel bolt rear</t>
  </si>
  <si>
    <t>wheel bolt front</t>
  </si>
  <si>
    <t>50 X 70 X 12</t>
  </si>
  <si>
    <t>LF4003</t>
  </si>
  <si>
    <t>P502225, O-5701, P-198</t>
  </si>
  <si>
    <t>50 X 65 X 9</t>
  </si>
  <si>
    <t>10PD</t>
  </si>
  <si>
    <t>962/7</t>
  </si>
  <si>
    <t>AP0787E</t>
  </si>
  <si>
    <t>C - 303</t>
  </si>
  <si>
    <t>steering</t>
  </si>
  <si>
    <t>65 X 55 X 5</t>
  </si>
  <si>
    <t>33 X 25 X 13</t>
  </si>
  <si>
    <t>40 X 30 X 7</t>
  </si>
  <si>
    <t>48 X 32 X 8</t>
  </si>
  <si>
    <t>50 X 40 X 7</t>
  </si>
  <si>
    <t>55 X 40 X 9</t>
  </si>
  <si>
    <t>59.5 X 44.5 X 7</t>
  </si>
  <si>
    <t>55 X 45 X 7</t>
  </si>
  <si>
    <t>60 X 45 10</t>
  </si>
  <si>
    <t>60 X 45 X 9</t>
  </si>
  <si>
    <t>65 X 45 X 9</t>
  </si>
  <si>
    <t>60 X 50 X 6</t>
  </si>
  <si>
    <t>60 X 50 X 8</t>
  </si>
  <si>
    <t>65.8 X 50.8 X 7</t>
  </si>
  <si>
    <t>68 X 55 X 10</t>
  </si>
  <si>
    <t>75 X 55 X 12</t>
  </si>
  <si>
    <t>75 X 65 X 10</t>
  </si>
  <si>
    <t>85 X 65 X 5</t>
  </si>
  <si>
    <t>90 X 70 X 12</t>
  </si>
  <si>
    <t>85 X 75 X 6</t>
  </si>
  <si>
    <t>85 X 75 X 6 U</t>
  </si>
  <si>
    <t>95 X 75 X 12</t>
  </si>
  <si>
    <t>90 X 80 X 6</t>
  </si>
  <si>
    <t>105 X 90 X 10</t>
  </si>
  <si>
    <t>110 X 90 X 12</t>
  </si>
  <si>
    <t>110 X 95 X 9</t>
  </si>
  <si>
    <t>125 X 110 X 9</t>
  </si>
  <si>
    <t>70 X 50 X 12</t>
  </si>
  <si>
    <t>65 X 50 X 9</t>
  </si>
  <si>
    <t>102-077 / STT1628</t>
  </si>
  <si>
    <t>STARTER 24V</t>
  </si>
  <si>
    <t>STARTER 9 TEETH</t>
  </si>
  <si>
    <t>.</t>
  </si>
  <si>
    <t>HC - 9901</t>
  </si>
  <si>
    <t>P552044</t>
  </si>
  <si>
    <t>….</t>
  </si>
  <si>
    <t>stabilizer bushing blk.</t>
  </si>
  <si>
    <t>stabilizer bushing yellow</t>
  </si>
  <si>
    <t>accelerator cable</t>
  </si>
  <si>
    <t>drain plug small</t>
  </si>
  <si>
    <t>drain plug big</t>
  </si>
  <si>
    <t>Track shoe bolt</t>
  </si>
  <si>
    <t>WIPER SEAL</t>
  </si>
  <si>
    <t>90 X 104 X8/11</t>
  </si>
  <si>
    <t>105 X 90 X 3</t>
  </si>
  <si>
    <t>8PK-1730</t>
  </si>
  <si>
    <t>BD0663-E1</t>
  </si>
  <si>
    <t>101.6 X 126.95 X 11.1</t>
  </si>
  <si>
    <t>Tension belt</t>
  </si>
  <si>
    <t>FC - 1005</t>
  </si>
  <si>
    <t>H - 5609</t>
  </si>
  <si>
    <t>100 X 85 X 9</t>
  </si>
  <si>
    <t>40 X 30 X 6</t>
  </si>
  <si>
    <t>31 X 40 X 7</t>
  </si>
  <si>
    <t>100 X 85 X 2</t>
  </si>
  <si>
    <t>P551142</t>
  </si>
  <si>
    <t>P553191</t>
  </si>
  <si>
    <t>P550761</t>
  </si>
  <si>
    <t>P550632</t>
  </si>
  <si>
    <t>p148113</t>
  </si>
  <si>
    <t>AS - 5412</t>
  </si>
  <si>
    <t>76611-58420</t>
  </si>
  <si>
    <t>Differential Shift Fork</t>
  </si>
  <si>
    <t>OUY</t>
  </si>
  <si>
    <t>60 X 35 X 15.5</t>
  </si>
  <si>
    <t>NO.</t>
  </si>
  <si>
    <t>74 X 60 X 8/11</t>
  </si>
  <si>
    <t>Hydraulic main pump PC20-6</t>
  </si>
  <si>
    <t>Bottom roller</t>
  </si>
  <si>
    <t>PC30/EX30</t>
  </si>
  <si>
    <t>65 X 45 X 12</t>
  </si>
  <si>
    <t>P556916</t>
  </si>
  <si>
    <t>P557380</t>
  </si>
  <si>
    <t>P552073</t>
  </si>
  <si>
    <t>P554072</t>
  </si>
  <si>
    <t>52 X 40 X 8</t>
  </si>
  <si>
    <t>52 X 40 X 3</t>
  </si>
  <si>
    <t>6312ZENR/140424</t>
  </si>
  <si>
    <t>Track pin</t>
  </si>
  <si>
    <t>D20/PC60/BD2G</t>
  </si>
  <si>
    <t>pc30/kh90</t>
  </si>
  <si>
    <t>HC - 5801</t>
  </si>
  <si>
    <t>H - 5610</t>
  </si>
  <si>
    <t>SFC - 5706</t>
  </si>
  <si>
    <t>C - 5706</t>
  </si>
  <si>
    <t>C-5730</t>
  </si>
  <si>
    <t>FC - 208A</t>
  </si>
  <si>
    <t>C - 1002</t>
  </si>
  <si>
    <t>C - 1009</t>
  </si>
  <si>
    <t>C - 1045</t>
  </si>
  <si>
    <t>H - 5607</t>
  </si>
  <si>
    <t>FC - 5713</t>
  </si>
  <si>
    <t>FC - 5516</t>
  </si>
  <si>
    <t>O - 2803</t>
  </si>
  <si>
    <t>27 X 18 X 5</t>
  </si>
  <si>
    <t>72 X 48 X 12</t>
  </si>
  <si>
    <t>6pk1400</t>
  </si>
  <si>
    <t>7pk1715</t>
  </si>
  <si>
    <t>SFC 5708</t>
  </si>
  <si>
    <t>H70WK02</t>
  </si>
  <si>
    <t>EF - 2636</t>
  </si>
  <si>
    <t>FC - 5702</t>
  </si>
  <si>
    <t xml:space="preserve">  </t>
  </si>
  <si>
    <t>A - 1029</t>
  </si>
  <si>
    <t>FC - 1703</t>
  </si>
  <si>
    <t>AS - 5620</t>
  </si>
  <si>
    <t>DA 1705</t>
  </si>
  <si>
    <t>C240 FORKLIFT</t>
  </si>
  <si>
    <t>C240 ISUZU</t>
  </si>
  <si>
    <t>2010SM</t>
  </si>
  <si>
    <t>P550719</t>
  </si>
  <si>
    <t>P559418</t>
  </si>
  <si>
    <t>Grease #1</t>
  </si>
  <si>
    <t>Grease #3</t>
  </si>
  <si>
    <t>Grease #6</t>
  </si>
  <si>
    <t>Grease Oil</t>
  </si>
  <si>
    <t>GASKET</t>
  </si>
  <si>
    <t>3KR1</t>
  </si>
  <si>
    <t>45B</t>
  </si>
  <si>
    <t>BR 1095E</t>
  </si>
  <si>
    <t>NAH 0470A</t>
  </si>
  <si>
    <t>3.5 X 150</t>
  </si>
  <si>
    <t>5 X 164</t>
  </si>
  <si>
    <t>2.5 X 62</t>
  </si>
  <si>
    <t>3 X 62</t>
  </si>
  <si>
    <t>2 X 79</t>
  </si>
  <si>
    <t>2 X 165</t>
  </si>
  <si>
    <t>55 X 40 X 3</t>
  </si>
  <si>
    <t>127 X 100 X 13</t>
  </si>
  <si>
    <t>105 X 85  X 16</t>
  </si>
  <si>
    <t>PC 30-6</t>
  </si>
  <si>
    <t>5.5 X 55</t>
  </si>
  <si>
    <t>3 X 58</t>
  </si>
  <si>
    <t>3 X 59</t>
  </si>
  <si>
    <t>3 X 42</t>
  </si>
  <si>
    <t>75B</t>
  </si>
  <si>
    <t>HC - 5602</t>
  </si>
  <si>
    <t>A - 8505</t>
  </si>
  <si>
    <t>C - 6204</t>
  </si>
  <si>
    <t>H18W01</t>
  </si>
  <si>
    <t>A -8599</t>
  </si>
  <si>
    <t>A 8505</t>
  </si>
  <si>
    <t>A-8602S</t>
  </si>
  <si>
    <t>C - 415</t>
  </si>
  <si>
    <t>Bolt # 12 x 100 coarse</t>
  </si>
  <si>
    <t>Bolt # 12 x 100 fine</t>
  </si>
  <si>
    <t>AP3055F</t>
  </si>
  <si>
    <t>Roller Master Bearing</t>
  </si>
  <si>
    <t>74 X 60 X 8</t>
  </si>
  <si>
    <t>20 X 40 X 11</t>
  </si>
  <si>
    <t>22 X 42 X 11</t>
  </si>
  <si>
    <t>25 X 45 X 11</t>
  </si>
  <si>
    <t>28 X 48 X 11</t>
  </si>
  <si>
    <t>30 X 50 X 11</t>
  </si>
  <si>
    <t>32 X 52 X 11</t>
  </si>
  <si>
    <t>34 X 54 X 11</t>
  </si>
  <si>
    <t>35 X 55 X 11</t>
  </si>
  <si>
    <t>38 X 58 X 11</t>
  </si>
  <si>
    <t>30 X 55 X 12</t>
  </si>
  <si>
    <t>40 X 62 X 12</t>
  </si>
  <si>
    <t>42 X 65 X 12</t>
  </si>
  <si>
    <t>45 X 65 X 12</t>
  </si>
  <si>
    <t>45 X 68 X 12</t>
  </si>
  <si>
    <t>50 X 72 X 12</t>
  </si>
  <si>
    <t>52 X 75 X 12</t>
  </si>
  <si>
    <t>55 X 78 X 12</t>
  </si>
  <si>
    <t>60 X 82 X 12</t>
  </si>
  <si>
    <t>PC 228 US - 3</t>
  </si>
  <si>
    <t>28 X 20 X 5</t>
  </si>
  <si>
    <t>BF789</t>
  </si>
  <si>
    <t>3D94-2A</t>
  </si>
  <si>
    <t>PC 100</t>
  </si>
  <si>
    <t>3D84</t>
  </si>
  <si>
    <t>SET</t>
  </si>
  <si>
    <t>pc30</t>
  </si>
  <si>
    <t>pc40</t>
  </si>
  <si>
    <t>Hydralic oil 68</t>
  </si>
  <si>
    <t>Bucket pin</t>
  </si>
  <si>
    <t>Bucket bushing</t>
  </si>
  <si>
    <t>6D107E-1</t>
  </si>
  <si>
    <t>P552074</t>
  </si>
  <si>
    <t>BR1331E</t>
  </si>
  <si>
    <t>43 X 30 X 3</t>
  </si>
  <si>
    <t>3.1 X 57.5</t>
  </si>
  <si>
    <t>Grease Fitting Straight</t>
  </si>
  <si>
    <t>Grease Fitting 45</t>
  </si>
  <si>
    <t>Grease Fitting 30</t>
  </si>
  <si>
    <t>Battery Terminal</t>
  </si>
  <si>
    <t>Bearing</t>
  </si>
  <si>
    <t xml:space="preserve">track link </t>
  </si>
  <si>
    <t>pc 120</t>
  </si>
  <si>
    <t>1R - 0714</t>
  </si>
  <si>
    <t>2010TM</t>
  </si>
  <si>
    <t>plow bolt</t>
  </si>
  <si>
    <t>P164381</t>
  </si>
  <si>
    <t>DURAMAX</t>
  </si>
  <si>
    <t>BT8844</t>
  </si>
  <si>
    <t>P555570</t>
  </si>
  <si>
    <t>Grease fitting 30</t>
  </si>
  <si>
    <t>Grease fitting 45</t>
  </si>
  <si>
    <t>Grease fitting straight</t>
  </si>
  <si>
    <t>Battery terminal</t>
  </si>
  <si>
    <t>Battery terminal clamp</t>
  </si>
  <si>
    <t xml:space="preserve">Relief valve </t>
  </si>
  <si>
    <t>XCMG TRANSIT MIXER</t>
  </si>
  <si>
    <t>25 X 35 X 6</t>
  </si>
  <si>
    <t>AHH144-AO</t>
  </si>
  <si>
    <t>3/8 x 2-20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</si>
  <si>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</si>
  <si>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</si>
  <si>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solenoid  pc 200-8</t>
  </si>
  <si>
    <t>6D108</t>
  </si>
  <si>
    <t>Grease fittings</t>
  </si>
  <si>
    <t>58 x 40 x 8</t>
  </si>
  <si>
    <t>V17X1470</t>
  </si>
  <si>
    <t>C - 512</t>
  </si>
  <si>
    <t>Sprocket pc20</t>
  </si>
  <si>
    <t>AP1033(20*40*11)</t>
  </si>
  <si>
    <t>AP1148F(22*42*11)</t>
  </si>
  <si>
    <t>AP1338F(25*45*11)</t>
  </si>
  <si>
    <t>AP1563(28*48*11)</t>
  </si>
  <si>
    <t>AP1709H(30*50*11)</t>
  </si>
  <si>
    <t>AP1904F(32*52*11)</t>
  </si>
  <si>
    <t>AP1978(34*54*11)</t>
  </si>
  <si>
    <t>AP2085G(35*55*11)</t>
  </si>
  <si>
    <t>AP2240(38*58*11)</t>
  </si>
  <si>
    <t>AP2086F(30*55*12)</t>
  </si>
  <si>
    <t>AP2388E(40*62*11)</t>
  </si>
  <si>
    <t>AP2390Q(40*62*12)</t>
  </si>
  <si>
    <t>AP2507H(42*65*12)</t>
  </si>
  <si>
    <t>AP2659(45*65*12)</t>
  </si>
  <si>
    <t>AP2668G(45*68*12)</t>
  </si>
  <si>
    <t>AP2864I(50*72*12)</t>
  </si>
  <si>
    <t>AP2967(52*75*12)</t>
  </si>
  <si>
    <t>AP3055F(55*78*12)</t>
  </si>
  <si>
    <t>AP3222(60*82*12)</t>
  </si>
  <si>
    <t>AP3409F(65*90*13)</t>
  </si>
  <si>
    <t>AP3527B(70*95*13)</t>
  </si>
  <si>
    <t>40 X 62 X 11</t>
  </si>
  <si>
    <t>65 X 90 X 13</t>
  </si>
  <si>
    <t>70 X 95 X 13</t>
  </si>
  <si>
    <t>P559000</t>
  </si>
  <si>
    <t>stud bolt</t>
  </si>
  <si>
    <t>4T-1778</t>
  </si>
  <si>
    <t>JX0818</t>
  </si>
  <si>
    <t>PC 200</t>
  </si>
  <si>
    <t>Sprocket</t>
  </si>
  <si>
    <t>idler</t>
  </si>
  <si>
    <t>track shoe bolt</t>
  </si>
  <si>
    <t>track link</t>
  </si>
  <si>
    <t>Battery relay</t>
  </si>
  <si>
    <t>oil lever</t>
  </si>
  <si>
    <t>37 X 25 X 8</t>
  </si>
  <si>
    <t>AEE338-AO</t>
  </si>
  <si>
    <t>Alternator  24v</t>
  </si>
  <si>
    <t>4D32</t>
  </si>
  <si>
    <t>Hi-low lever</t>
  </si>
  <si>
    <t>hose #4</t>
  </si>
  <si>
    <t>100 X 85 X 3</t>
  </si>
  <si>
    <t>100 X 80 X 10</t>
  </si>
  <si>
    <t xml:space="preserve">Clutch lining </t>
  </si>
  <si>
    <t>PC200-6</t>
  </si>
  <si>
    <t>hydraulic Hose</t>
  </si>
  <si>
    <t>oil cup</t>
  </si>
  <si>
    <t>P552518</t>
  </si>
  <si>
    <t>P822768</t>
  </si>
  <si>
    <t>35 X 45 X 6</t>
  </si>
  <si>
    <t>40 X 50 X 6</t>
  </si>
  <si>
    <t>45 X 55 X 6</t>
  </si>
  <si>
    <t>60 X 70 X 6</t>
  </si>
  <si>
    <t>70 X 80 X 6</t>
  </si>
  <si>
    <t>35 X 45 X 7</t>
  </si>
  <si>
    <t>50 X 60 X 7</t>
  </si>
  <si>
    <t>35 X 45 X 8</t>
  </si>
  <si>
    <t>40 X 50 X 8</t>
  </si>
  <si>
    <t>45 X 55 X 8</t>
  </si>
  <si>
    <t>55 X 65 X 8</t>
  </si>
  <si>
    <t>60 X 70 X 8</t>
  </si>
  <si>
    <t>65 X 75 X 8</t>
  </si>
  <si>
    <t>70 X 80 X 8</t>
  </si>
  <si>
    <t>75 X 85 X 8</t>
  </si>
  <si>
    <t>80 X 90 X 8</t>
  </si>
  <si>
    <t>45 X 60 X 9</t>
  </si>
  <si>
    <t>55 X 70 X 9</t>
  </si>
  <si>
    <t>60 X 75 X 9</t>
  </si>
  <si>
    <t>65 X 80 X 9</t>
  </si>
  <si>
    <t>70 X 85 X 9</t>
  </si>
  <si>
    <t>3.5 X 60</t>
  </si>
  <si>
    <t xml:space="preserve">starter </t>
  </si>
  <si>
    <t>pc200-6</t>
  </si>
  <si>
    <t>11 teeth</t>
  </si>
  <si>
    <t>valve seal</t>
  </si>
  <si>
    <t>Bucket tooth</t>
  </si>
  <si>
    <t xml:space="preserve">twist lock </t>
  </si>
  <si>
    <t>8PK-1485</t>
  </si>
  <si>
    <t>8PK-1495</t>
  </si>
  <si>
    <t>piston</t>
  </si>
  <si>
    <t>piece</t>
  </si>
  <si>
    <t>80 x 70 x 3</t>
  </si>
  <si>
    <t>60.5 X 51 X 4.9</t>
  </si>
  <si>
    <t>70.5 X 81 X 4.9</t>
  </si>
  <si>
    <t>100.5 X 111 X 4.9</t>
  </si>
  <si>
    <t>75.5 X 86 X 4.9</t>
  </si>
  <si>
    <t>80.5 X 91 X 4.9</t>
  </si>
  <si>
    <t>90.5 X 101 X 4.9</t>
  </si>
  <si>
    <t>95.5 X 106 X 4.9</t>
  </si>
  <si>
    <t>105.5 X 4.9</t>
  </si>
  <si>
    <t>110.5 X 4.9</t>
  </si>
  <si>
    <t>120.5 X 4.9</t>
  </si>
  <si>
    <t>N4W</t>
  </si>
  <si>
    <t>90 X 85 X 2.5</t>
  </si>
  <si>
    <t>95 X 90 X 2.5</t>
  </si>
  <si>
    <t>100 X 95 X 2.5</t>
  </si>
  <si>
    <t>105 X 100 X 2.5</t>
  </si>
  <si>
    <t>110 X 105 X 2.5</t>
  </si>
  <si>
    <t>110 X 104 X 3</t>
  </si>
  <si>
    <t>115 X 109 X 3</t>
  </si>
  <si>
    <t>120 X 114 X 3</t>
  </si>
  <si>
    <t>125 X 119 X 3</t>
  </si>
  <si>
    <t>130 X 124 X 3</t>
  </si>
  <si>
    <t>135 X 129 X 3</t>
  </si>
  <si>
    <t>140 X 134 X 3</t>
  </si>
  <si>
    <t>145 X 139 X 3</t>
  </si>
  <si>
    <t>150 X 144 X 3</t>
  </si>
  <si>
    <t>160 X 154 X 3</t>
  </si>
  <si>
    <t>170 X 164 X 3</t>
  </si>
  <si>
    <t>180 X 174 X 3</t>
  </si>
  <si>
    <t>1/2 cu</t>
  </si>
  <si>
    <t xml:space="preserve">                     </t>
  </si>
  <si>
    <t>water pump</t>
  </si>
  <si>
    <t>NH220</t>
  </si>
  <si>
    <t xml:space="preserve">                                                                                 </t>
  </si>
  <si>
    <t>P553771</t>
  </si>
  <si>
    <t>P550138</t>
  </si>
  <si>
    <t>UP0450-EO</t>
  </si>
  <si>
    <t xml:space="preserve">33.02 X </t>
  </si>
  <si>
    <t>17 X 12 X 2.5</t>
  </si>
  <si>
    <t>35 X 51 X 7.5</t>
  </si>
  <si>
    <t>8PK1400</t>
  </si>
  <si>
    <t>cutting edge</t>
  </si>
  <si>
    <t>GE17ES</t>
  </si>
  <si>
    <t>sperical bearing</t>
  </si>
  <si>
    <t>VA</t>
  </si>
  <si>
    <t>3 X 6 X 1.25</t>
  </si>
  <si>
    <t>4 X 7 X 1.25</t>
  </si>
  <si>
    <t>ID 00475</t>
  </si>
  <si>
    <t>5 X 8 X 1.25</t>
  </si>
  <si>
    <t>6 X 9 X 1.25</t>
  </si>
  <si>
    <t>7 X 10 X 1.25</t>
  </si>
  <si>
    <t>8 X 11 X 1.25</t>
  </si>
  <si>
    <t>9 X 12 X 1.25</t>
  </si>
  <si>
    <t>10 X 13 X 1.25</t>
  </si>
  <si>
    <t>10 X 14 X 1.25</t>
  </si>
  <si>
    <t>11 X 15 X 1.25</t>
  </si>
  <si>
    <t>12 X 16 X 1.25</t>
  </si>
  <si>
    <t>13 X 17 X 1.25</t>
  </si>
  <si>
    <t>14 X 18 X 1.25</t>
  </si>
  <si>
    <t>15 X 19 X 1.25</t>
  </si>
  <si>
    <t>16 X 20 X 1.25</t>
  </si>
  <si>
    <t>17 X 21 X 1.25</t>
  </si>
  <si>
    <t>18 X 22 X 1.25</t>
  </si>
  <si>
    <t>19 X 23 X 1.25</t>
  </si>
  <si>
    <t>20 X 24 X 1.25</t>
  </si>
  <si>
    <t>21 X 25 X 1.25</t>
  </si>
  <si>
    <t>22 X 26 X 1.25</t>
  </si>
  <si>
    <t>22 X 28 X 1.25</t>
  </si>
  <si>
    <t>23 X 29 X 1.25</t>
  </si>
  <si>
    <t>24 X 30 X 1.25</t>
  </si>
  <si>
    <t>25 X 31 X 1.25</t>
  </si>
  <si>
    <t>26 X 32 X 1.25</t>
  </si>
  <si>
    <t>27 X 32 X 1.25</t>
  </si>
  <si>
    <t>28 X 32 X 1.25</t>
  </si>
  <si>
    <t>29 X 35 X 1.25</t>
  </si>
  <si>
    <t>28A X 34 X 1.2</t>
  </si>
  <si>
    <t>30 X 36 X 1.25</t>
  </si>
  <si>
    <t>31 X 37 X 1.25</t>
  </si>
  <si>
    <t>32 X 38 X 1.25</t>
  </si>
  <si>
    <t>33 X 39 X 1.25</t>
  </si>
  <si>
    <t>34 X 40 X 1.25</t>
  </si>
  <si>
    <t>35 X 41 X 1.25</t>
  </si>
  <si>
    <t>36 X 42 X 1.25</t>
  </si>
  <si>
    <t>37 X 43 X 1.25</t>
  </si>
  <si>
    <t>38 X 44 X 1.25</t>
  </si>
  <si>
    <t>39 X 45 X 1.25</t>
  </si>
  <si>
    <t>40 X 46 X 1.25</t>
  </si>
  <si>
    <t>41 X 47 X 1.25</t>
  </si>
  <si>
    <t>42 X 48 X 1.25</t>
  </si>
  <si>
    <t>43 X 49 X 1.25</t>
  </si>
  <si>
    <t>44 X 50 X 1.25</t>
  </si>
  <si>
    <t>45 X 51 X 1.25</t>
  </si>
  <si>
    <t>46 X 52 X 1.25</t>
  </si>
  <si>
    <t>47 X 53 X 1.25</t>
  </si>
  <si>
    <t>48 X 54 X 1.25</t>
  </si>
  <si>
    <t>49 X 55 X 1.25</t>
  </si>
  <si>
    <t>50 X 56 X 1.25</t>
  </si>
  <si>
    <t>25 X 30 X 1.25</t>
  </si>
  <si>
    <t>30 X 35 X 1.25</t>
  </si>
  <si>
    <t>35 X 40 X 1.25</t>
  </si>
  <si>
    <t>40 X 45 X 1.25</t>
  </si>
  <si>
    <t>45 X 50 X 1.25</t>
  </si>
  <si>
    <t>50 X 55 X 1.25</t>
  </si>
  <si>
    <t>55 X 60 X 1.25</t>
  </si>
  <si>
    <t>60 X 65 X 1.25</t>
  </si>
  <si>
    <t>65 X 70 X 1.25</t>
  </si>
  <si>
    <t>70 X 75 X 1.25</t>
  </si>
  <si>
    <t>75 X 80 X 1.25</t>
  </si>
  <si>
    <t>80 X 85 X 1.25</t>
  </si>
  <si>
    <t>85 X 90 X 1.25</t>
  </si>
  <si>
    <t>90 X 95 X 1.25</t>
  </si>
  <si>
    <t>95 X 100 X 1.25</t>
  </si>
  <si>
    <t>100 X 105 X 1.25</t>
  </si>
  <si>
    <t xml:space="preserve">105 X 110 X 1.25 </t>
  </si>
  <si>
    <t>110 X 115 X 1.25</t>
  </si>
  <si>
    <t>115 X 120 X 1.25</t>
  </si>
  <si>
    <t>120 X 125 X 1.25</t>
  </si>
  <si>
    <t>125 X 130 X 1.25</t>
  </si>
  <si>
    <t>130 X 135 X 1.25</t>
  </si>
  <si>
    <t>135 X 140 X 1.25</t>
  </si>
  <si>
    <t>140 X 145 X 1.25</t>
  </si>
  <si>
    <t>145 X 150 X 1.25</t>
  </si>
  <si>
    <t>155 X 160 X 1.25</t>
  </si>
  <si>
    <t>40 X 50 X 1.9</t>
  </si>
  <si>
    <t>45 X 55 X 1.9</t>
  </si>
  <si>
    <t>50 X 60 X 1.9</t>
  </si>
  <si>
    <t>55 X 65 X 1.9</t>
  </si>
  <si>
    <t>60 X 70 X 1.9</t>
  </si>
  <si>
    <t>65 X 75 X 1.9</t>
  </si>
  <si>
    <t>70 X 80 X 1.9</t>
  </si>
  <si>
    <t>75 X 85 X 1.9</t>
  </si>
  <si>
    <t>80 X 90 X 1.9</t>
  </si>
  <si>
    <t>85 X 95 X 1.9</t>
  </si>
  <si>
    <t>90 X 100 X 1.9</t>
  </si>
  <si>
    <t>95 X 105 X 1.9</t>
  </si>
  <si>
    <t>100 X 110 X 1.9</t>
  </si>
  <si>
    <t>105 X 115 X 1.9</t>
  </si>
  <si>
    <t>110 X 120 X 1.9</t>
  </si>
  <si>
    <t>115 X 125 X 1.9</t>
  </si>
  <si>
    <t>120 X 130 X 1.9</t>
  </si>
  <si>
    <t>125 X 135 X 1.9</t>
  </si>
  <si>
    <t>130 X 140 X 1.9</t>
  </si>
  <si>
    <t>135 X 145 X 1.9</t>
  </si>
  <si>
    <t>140 X 150 X 1.9</t>
  </si>
  <si>
    <t>145 X 155 X 1.9</t>
  </si>
  <si>
    <t>150 X 160 X 1.9</t>
  </si>
  <si>
    <t>155 X 165 X 1.9</t>
  </si>
  <si>
    <t>160 X 170 X 1.9</t>
  </si>
  <si>
    <t>120 X 150 x 13</t>
  </si>
  <si>
    <t>inner tube</t>
  </si>
  <si>
    <t>14.9 x 24</t>
  </si>
  <si>
    <t>release bearing</t>
  </si>
  <si>
    <t>pressure plate</t>
  </si>
  <si>
    <t>clutch lining</t>
  </si>
  <si>
    <t>Part</t>
  </si>
  <si>
    <t>No.</t>
  </si>
  <si>
    <t>Clutch Lining</t>
  </si>
  <si>
    <t>Bucke tooth</t>
  </si>
  <si>
    <t>pc200-8</t>
  </si>
  <si>
    <t>bucket pin</t>
  </si>
  <si>
    <t xml:space="preserve">pc200-8 </t>
  </si>
  <si>
    <t>sprocket</t>
  </si>
  <si>
    <t>21x210</t>
  </si>
  <si>
    <t>21x190</t>
  </si>
  <si>
    <t>15 holes</t>
  </si>
  <si>
    <t>21x205</t>
  </si>
  <si>
    <t>23x210</t>
  </si>
  <si>
    <t>23x190</t>
  </si>
  <si>
    <t>23x12</t>
  </si>
  <si>
    <t>21x12</t>
  </si>
  <si>
    <t>grease fitting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</si>
  <si>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</si>
  <si>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BF970</t>
  </si>
  <si>
    <t>ARB</t>
  </si>
  <si>
    <t>NSK</t>
  </si>
  <si>
    <t>29585/20</t>
  </si>
  <si>
    <t>29590/20</t>
  </si>
  <si>
    <t>P551807</t>
  </si>
  <si>
    <t>B7225</t>
  </si>
  <si>
    <t>P551838</t>
  </si>
  <si>
    <t>BF1386-0</t>
  </si>
  <si>
    <t>P550529</t>
  </si>
  <si>
    <t>BF7814</t>
  </si>
  <si>
    <t>P550425</t>
  </si>
  <si>
    <t>B7685</t>
  </si>
  <si>
    <t>P552096</t>
  </si>
  <si>
    <t>BW5141</t>
  </si>
  <si>
    <t>kkkk6</t>
  </si>
  <si>
    <t>cross joint</t>
  </si>
  <si>
    <t>45/50b</t>
  </si>
  <si>
    <t>AD4666EA</t>
  </si>
  <si>
    <t>BH2120E</t>
  </si>
  <si>
    <t>FF182</t>
  </si>
  <si>
    <t>HENGST</t>
  </si>
  <si>
    <t>H200W10</t>
  </si>
  <si>
    <t>LF16076</t>
  </si>
  <si>
    <t>3D84 /0.25</t>
  </si>
  <si>
    <t>3D84/std</t>
  </si>
  <si>
    <t>8PK1440</t>
  </si>
  <si>
    <t>8PK1600</t>
  </si>
  <si>
    <t>8PK1800</t>
  </si>
  <si>
    <t>5/8 x 2mm pin</t>
  </si>
  <si>
    <t xml:space="preserve"> Sprocket </t>
  </si>
  <si>
    <t>ex75</t>
  </si>
  <si>
    <t>1/4cu</t>
  </si>
  <si>
    <t>ex120</t>
  </si>
  <si>
    <t>HC-1014</t>
  </si>
  <si>
    <t>2 X 13</t>
  </si>
  <si>
    <t>2 X 40</t>
  </si>
  <si>
    <t>2 X 43</t>
  </si>
  <si>
    <t>bolt</t>
  </si>
  <si>
    <t>45b</t>
  </si>
  <si>
    <t>20 x 35 x 7</t>
  </si>
  <si>
    <t>A3000-1105030-937</t>
  </si>
  <si>
    <t>fuel filter</t>
  </si>
  <si>
    <t xml:space="preserve">Bushing </t>
  </si>
  <si>
    <t>65x80x70</t>
  </si>
  <si>
    <t>65x80x60</t>
  </si>
  <si>
    <t>GUM 71</t>
  </si>
  <si>
    <t>GMB</t>
  </si>
  <si>
    <t>NIS</t>
  </si>
  <si>
    <t>cummins</t>
  </si>
  <si>
    <t>19 X 27 X 6</t>
  </si>
  <si>
    <t xml:space="preserve">df </t>
  </si>
  <si>
    <t>FS4405</t>
  </si>
  <si>
    <t>JX0810D</t>
  </si>
  <si>
    <t>DJ2032</t>
  </si>
  <si>
    <t>pc 60</t>
  </si>
  <si>
    <t>4d94-3</t>
  </si>
  <si>
    <t>cowl Bushung steel</t>
  </si>
  <si>
    <t>cowl Bushung plastic</t>
  </si>
  <si>
    <t xml:space="preserve">Drag link </t>
  </si>
  <si>
    <t>CX0708</t>
  </si>
  <si>
    <t>22mm</t>
  </si>
  <si>
    <t>23mm</t>
  </si>
  <si>
    <t>24mm</t>
  </si>
  <si>
    <t xml:space="preserve"> Wheel bolt rear</t>
  </si>
  <si>
    <t>Wheel bolt front</t>
  </si>
  <si>
    <t xml:space="preserve">Brake lining </t>
  </si>
  <si>
    <t>rear</t>
  </si>
  <si>
    <t>rivets</t>
  </si>
  <si>
    <t>Relay Valve</t>
  </si>
  <si>
    <t>Tie rod End</t>
  </si>
  <si>
    <t>Brake shoe w/ lining</t>
  </si>
  <si>
    <t>Side mirror</t>
  </si>
  <si>
    <t>howo 371</t>
  </si>
  <si>
    <t>GUKO 26</t>
  </si>
  <si>
    <t>GUKO 25</t>
  </si>
  <si>
    <t>P550335</t>
  </si>
  <si>
    <t>600-211-2111</t>
  </si>
  <si>
    <t>Floating seal assy</t>
  </si>
  <si>
    <t>#150-27-00262</t>
  </si>
  <si>
    <t>250 x 15</t>
  </si>
  <si>
    <t>250 x 15 flaps</t>
  </si>
  <si>
    <t>adjuster</t>
  </si>
  <si>
    <t>Grease Fitting</t>
  </si>
  <si>
    <t>Straight</t>
  </si>
  <si>
    <t>6x1</t>
  </si>
  <si>
    <t>8x1</t>
  </si>
  <si>
    <t>10x1</t>
  </si>
  <si>
    <r>
      <t>45</t>
    </r>
    <r>
      <rPr>
        <vertAlign val="superscript"/>
        <sz val="11"/>
        <color theme="1"/>
        <rFont val="Calibri"/>
        <family val="2"/>
        <scheme val="minor"/>
      </rPr>
      <t>o</t>
    </r>
  </si>
  <si>
    <r>
      <t>90</t>
    </r>
    <r>
      <rPr>
        <vertAlign val="superscript"/>
        <sz val="11"/>
        <color theme="1"/>
        <rFont val="Calibri"/>
        <family val="2"/>
        <scheme val="minor"/>
      </rPr>
      <t>o</t>
    </r>
  </si>
  <si>
    <t>Black w/blue SPU</t>
  </si>
  <si>
    <t>SPU - 6</t>
  </si>
  <si>
    <t>SPU - 8</t>
  </si>
  <si>
    <t>SPU - 10</t>
  </si>
  <si>
    <t>SPU - 12</t>
  </si>
  <si>
    <t>L-TYPE BLACK W/BLUE &amp; BRASS</t>
  </si>
  <si>
    <t>SPL - 6X1</t>
  </si>
  <si>
    <t>SPL - 8X10</t>
  </si>
  <si>
    <t>SPL - 10X1</t>
  </si>
  <si>
    <t>SPL - 12X1</t>
  </si>
  <si>
    <t>SPL - 6X2</t>
  </si>
  <si>
    <t>SPL - 8X2</t>
  </si>
  <si>
    <t>Sunrise Brass and black Elbow</t>
  </si>
  <si>
    <t>SPLF - 10X2</t>
  </si>
  <si>
    <t>SPLF - 6X2</t>
  </si>
  <si>
    <t>SPLF - 8X2</t>
  </si>
  <si>
    <t>SPLF - 6X1</t>
  </si>
  <si>
    <t>Sunrise Brass &amp; black w/ blue T-Type</t>
  </si>
  <si>
    <t>SPB - 6X1</t>
  </si>
  <si>
    <t>SPB - 8X1</t>
  </si>
  <si>
    <t>SPB - 10X1</t>
  </si>
  <si>
    <t>SPB - 8X2</t>
  </si>
  <si>
    <t>SPB - 6X2</t>
  </si>
  <si>
    <t>SPB - 12X2</t>
  </si>
  <si>
    <t>PRESTO GREASE GUN FLEXI HOSE</t>
  </si>
  <si>
    <t>60 X 95 X 10</t>
  </si>
  <si>
    <t>5.7 X 100</t>
  </si>
  <si>
    <t>5.7 X 60</t>
  </si>
  <si>
    <t>22 X 35.5 X 8</t>
  </si>
  <si>
    <t xml:space="preserve">Piston </t>
  </si>
  <si>
    <t>engine support</t>
  </si>
  <si>
    <t>pc60-1/2/3</t>
  </si>
  <si>
    <t>40 X 52 X 7</t>
  </si>
  <si>
    <t>150 X 115 X 15</t>
  </si>
  <si>
    <t>7PK1550</t>
  </si>
  <si>
    <t>50 X 72 X 14</t>
  </si>
  <si>
    <t>32 X 48 X 10</t>
  </si>
  <si>
    <t>pressure switch</t>
  </si>
  <si>
    <t>JX08142</t>
  </si>
  <si>
    <t>Fuel line hose</t>
  </si>
  <si>
    <t>102 cm</t>
  </si>
  <si>
    <t>81 cm</t>
  </si>
  <si>
    <t>62 cm</t>
  </si>
  <si>
    <t>51 cm</t>
  </si>
  <si>
    <t>Oil seal</t>
  </si>
  <si>
    <t>140X160X12</t>
  </si>
  <si>
    <t>190X220X22</t>
  </si>
  <si>
    <t>3 X 81</t>
  </si>
  <si>
    <t>5 X 115</t>
  </si>
  <si>
    <t>109 X 103 X 3/25</t>
  </si>
  <si>
    <t>110 X 118 X 4.5</t>
  </si>
  <si>
    <t>P502190</t>
  </si>
  <si>
    <t>P550372</t>
  </si>
  <si>
    <t>P551026</t>
  </si>
  <si>
    <t>4d94</t>
  </si>
  <si>
    <t>14G</t>
  </si>
  <si>
    <t>pc228</t>
  </si>
  <si>
    <t>6d107</t>
  </si>
  <si>
    <t xml:space="preserve">washer </t>
  </si>
  <si>
    <t>piston valve seal</t>
  </si>
  <si>
    <t>6D107</t>
  </si>
  <si>
    <t>65 x 88 x 12</t>
  </si>
  <si>
    <t>stonerich</t>
  </si>
  <si>
    <t>benram</t>
  </si>
  <si>
    <t>P550391</t>
  </si>
  <si>
    <t>P554071</t>
  </si>
  <si>
    <t>GE60ES</t>
  </si>
  <si>
    <t>air compressor</t>
  </si>
  <si>
    <t>aircon</t>
  </si>
  <si>
    <t>relay valve</t>
  </si>
  <si>
    <t>shackman</t>
  </si>
  <si>
    <t>Belt tensioner</t>
  </si>
  <si>
    <t>Battery main switch</t>
  </si>
  <si>
    <t>130x115x9</t>
  </si>
  <si>
    <t>air cleaner</t>
  </si>
  <si>
    <t>zcipsi</t>
  </si>
  <si>
    <t>torque rod</t>
  </si>
  <si>
    <t>yn builders</t>
  </si>
  <si>
    <t>P551864</t>
  </si>
  <si>
    <t>35 - 50 - 10</t>
  </si>
  <si>
    <t>Daiwa</t>
  </si>
  <si>
    <t>EO-356</t>
  </si>
  <si>
    <t>3.5 X 24</t>
  </si>
  <si>
    <t>Stud bolt /howo/2hub</t>
  </si>
  <si>
    <t>Bolt w/washer 16x50</t>
  </si>
  <si>
    <t>Bolt w/washer 20x60</t>
  </si>
  <si>
    <t>Bolt w/washer 85x20</t>
  </si>
  <si>
    <t>Socket wrench 3/4 drive #14</t>
  </si>
  <si>
    <t>Shank</t>
  </si>
  <si>
    <t>grader</t>
  </si>
  <si>
    <t>14e</t>
  </si>
  <si>
    <t>P553000</t>
  </si>
  <si>
    <t>P550748</t>
  </si>
  <si>
    <t>55 x 70 x 10</t>
  </si>
  <si>
    <t>P502458</t>
  </si>
  <si>
    <t>P550390</t>
  </si>
  <si>
    <t>5/7 X 22 X 14</t>
  </si>
  <si>
    <t>R90T</t>
  </si>
  <si>
    <t>P550379</t>
  </si>
  <si>
    <t>P502042</t>
  </si>
  <si>
    <t>Oil</t>
  </si>
  <si>
    <t>gal</t>
  </si>
  <si>
    <t>15W30</t>
  </si>
  <si>
    <t>Havoline</t>
  </si>
  <si>
    <t>chu tien un</t>
  </si>
  <si>
    <t>Store</t>
  </si>
  <si>
    <t>Supplier</t>
  </si>
  <si>
    <t>Brand</t>
  </si>
  <si>
    <t>TAF253320</t>
  </si>
  <si>
    <t>IKO</t>
  </si>
  <si>
    <t>P771561</t>
  </si>
  <si>
    <t>BHA 1612</t>
  </si>
  <si>
    <t>870 zcipsi</t>
  </si>
  <si>
    <t>Repair</t>
  </si>
  <si>
    <t>Kit</t>
  </si>
  <si>
    <t>EX 200-3</t>
  </si>
  <si>
    <t>PT8962-MPG</t>
  </si>
  <si>
    <t>3 X 53</t>
  </si>
  <si>
    <t>55 x 71 x 12</t>
  </si>
  <si>
    <t>LBH</t>
  </si>
  <si>
    <t>12PK1850</t>
  </si>
  <si>
    <t>612630080087 A</t>
  </si>
  <si>
    <t>Fuel filter/element</t>
  </si>
  <si>
    <t>BRT</t>
  </si>
  <si>
    <t>40*50*3</t>
  </si>
  <si>
    <t>45*55*3</t>
  </si>
  <si>
    <t>45*60*3</t>
  </si>
  <si>
    <t>50*60*3</t>
  </si>
  <si>
    <t>50*63*3</t>
  </si>
  <si>
    <t>55*65*3</t>
  </si>
  <si>
    <t>55*68*3</t>
  </si>
  <si>
    <t>55*70*3</t>
  </si>
  <si>
    <t>60*70*3</t>
  </si>
  <si>
    <t>60*73*3</t>
  </si>
  <si>
    <t>60*75*3</t>
  </si>
  <si>
    <t>60*80*3</t>
  </si>
  <si>
    <t>64*80*3</t>
  </si>
  <si>
    <t>65*75*3</t>
  </si>
  <si>
    <t>65*78*3</t>
  </si>
  <si>
    <t>65*80*3</t>
  </si>
  <si>
    <t>65*85*3</t>
  </si>
  <si>
    <t>70*80*3</t>
  </si>
  <si>
    <t>70*83*3</t>
  </si>
  <si>
    <t>70*85*3</t>
  </si>
  <si>
    <t>70*90*3</t>
  </si>
  <si>
    <t>75*85*3</t>
  </si>
  <si>
    <t>75*88*3</t>
  </si>
  <si>
    <t>75*90*3</t>
  </si>
  <si>
    <t>75*95*3</t>
  </si>
  <si>
    <t>80*90*3</t>
  </si>
  <si>
    <t>80*93*3</t>
  </si>
  <si>
    <t>80*95*3</t>
  </si>
  <si>
    <t>80*100*3</t>
  </si>
  <si>
    <t>85*100*3</t>
  </si>
  <si>
    <t>85*105*3</t>
  </si>
  <si>
    <t>90*105*3</t>
  </si>
  <si>
    <t>90*110*3</t>
  </si>
  <si>
    <t>95*110*3</t>
  </si>
  <si>
    <t>95*115*3</t>
  </si>
  <si>
    <t>100*115*3</t>
  </si>
  <si>
    <t>100*120*3</t>
  </si>
  <si>
    <t>105*120*3</t>
  </si>
  <si>
    <t>105*125*3</t>
  </si>
  <si>
    <t>110*125*3</t>
  </si>
  <si>
    <t>110*130*3</t>
  </si>
  <si>
    <t>115*130*3</t>
  </si>
  <si>
    <t>115*135*3</t>
  </si>
  <si>
    <t>120*135*3</t>
  </si>
  <si>
    <t>120*140*3</t>
  </si>
  <si>
    <t>125*140*3</t>
  </si>
  <si>
    <t>130*145*3</t>
  </si>
  <si>
    <t>130*150*3</t>
  </si>
  <si>
    <t>140*160*3</t>
  </si>
  <si>
    <t>150*170*3</t>
  </si>
  <si>
    <t>160*180*3</t>
  </si>
  <si>
    <t>170*190*3</t>
  </si>
  <si>
    <t>55 X 80 X 10</t>
  </si>
  <si>
    <t>28 X 40 X 6</t>
  </si>
  <si>
    <t>PC120-2</t>
  </si>
  <si>
    <t>C - 1515</t>
  </si>
  <si>
    <t>O - 1012-S</t>
  </si>
  <si>
    <t>fuel sensor</t>
  </si>
  <si>
    <t>x</t>
  </si>
  <si>
    <t>circlip big</t>
  </si>
  <si>
    <t>lock ring</t>
  </si>
  <si>
    <t>circlip small</t>
  </si>
  <si>
    <t>open</t>
  </si>
  <si>
    <t>close</t>
  </si>
  <si>
    <t>yh</t>
  </si>
  <si>
    <t>35 X 48 X 6.5</t>
  </si>
  <si>
    <t>MUSASHI</t>
  </si>
  <si>
    <t>25 X 35 X 7</t>
  </si>
  <si>
    <t>NAK</t>
  </si>
  <si>
    <t>28 X 16 X 7</t>
  </si>
</sst>
</file>

<file path=xl/styles.xml><?xml version="1.0" encoding="utf-8"?>
<styleSheet xmlns="http://schemas.openxmlformats.org/spreadsheetml/2006/main">
  <numFmts count="3">
    <numFmt numFmtId="43" formatCode="_-* #,##0.00_-;\-* #,##0.00_-;_-* &quot;-&quot;??_-;_-@_-"/>
    <numFmt numFmtId="164" formatCode="_ * #,##0.00_ ;_ * \-#,##0.00_ ;_ * &quot;-&quot;??_ ;_ @_ "/>
    <numFmt numFmtId="165" formatCode="_-* #,##0_-;\-* #,##0_-;_-* &quot;-&quot;??_-;_-@_-"/>
  </numFmts>
  <fonts count="5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 Narrow"/>
      <family val="2"/>
    </font>
    <font>
      <sz val="12"/>
      <color rgb="FFFF0000"/>
      <name val="Arial Narrow"/>
      <family val="2"/>
    </font>
    <font>
      <sz val="12"/>
      <color rgb="FF0000CC"/>
      <name val="Arial Narrow"/>
      <family val="2"/>
    </font>
    <font>
      <sz val="11"/>
      <color theme="1"/>
      <name val="Arial Narrow"/>
      <family val="2"/>
    </font>
    <font>
      <b/>
      <sz val="11"/>
      <color theme="1"/>
      <name val="Arial Narrow"/>
      <family val="2"/>
    </font>
    <font>
      <b/>
      <sz val="11"/>
      <color rgb="FF0000CC"/>
      <name val="Arial Narrow"/>
      <family val="2"/>
    </font>
    <font>
      <sz val="11"/>
      <color rgb="FF0000CC"/>
      <name val="Arial Narrow"/>
      <family val="2"/>
    </font>
    <font>
      <b/>
      <sz val="16"/>
      <color rgb="FFC00000"/>
      <name val="Arial Narrow"/>
      <family val="2"/>
    </font>
    <font>
      <sz val="11"/>
      <color rgb="FFFF0000"/>
      <name val="Arial Narrow"/>
      <family val="2"/>
    </font>
    <font>
      <b/>
      <sz val="11"/>
      <color rgb="FFFF0000"/>
      <name val="Arial Narrow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/>
      <sz val="9.4499999999999993"/>
      <color theme="10"/>
      <name val="Calibri"/>
      <family val="2"/>
    </font>
    <font>
      <u/>
      <sz val="9.4499999999999993"/>
      <color theme="10"/>
      <name val="Arial Narrow"/>
      <family val="2"/>
    </font>
    <font>
      <sz val="11"/>
      <name val="Arial Narrow"/>
      <family val="2"/>
    </font>
    <font>
      <sz val="12"/>
      <name val="宋体"/>
      <charset val="134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9"/>
      <name val="Calibri"/>
      <family val="2"/>
    </font>
    <font>
      <sz val="11"/>
      <color indexed="8"/>
      <name val="Calibri"/>
      <family val="2"/>
    </font>
    <font>
      <i/>
      <sz val="11"/>
      <color indexed="23"/>
      <name val="Calibri"/>
      <family val="2"/>
    </font>
    <font>
      <b/>
      <sz val="11"/>
      <color indexed="8"/>
      <name val="Calibri"/>
      <family val="2"/>
    </font>
    <font>
      <b/>
      <sz val="13"/>
      <color indexed="54"/>
      <name val="Calibri"/>
      <family val="2"/>
    </font>
    <font>
      <b/>
      <sz val="11"/>
      <color indexed="9"/>
      <name val="Calibri"/>
      <family val="2"/>
    </font>
    <font>
      <sz val="11"/>
      <color indexed="62"/>
      <name val="Calibri"/>
      <family val="2"/>
    </font>
    <font>
      <b/>
      <sz val="11"/>
      <color indexed="54"/>
      <name val="Calibri"/>
      <family val="2"/>
    </font>
    <font>
      <sz val="11"/>
      <color indexed="20"/>
      <name val="Calibri"/>
      <family val="2"/>
    </font>
    <font>
      <sz val="11"/>
      <color indexed="52"/>
      <name val="Calibri"/>
      <family val="2"/>
    </font>
    <font>
      <b/>
      <sz val="11"/>
      <color indexed="52"/>
      <name val="Calibri"/>
      <family val="2"/>
    </font>
    <font>
      <sz val="11"/>
      <color indexed="10"/>
      <name val="Calibri"/>
      <family val="2"/>
    </font>
    <font>
      <b/>
      <sz val="11"/>
      <color indexed="63"/>
      <name val="Calibri"/>
      <family val="2"/>
    </font>
    <font>
      <sz val="11"/>
      <color indexed="17"/>
      <name val="Calibri"/>
      <family val="2"/>
    </font>
    <font>
      <sz val="11"/>
      <color indexed="60"/>
      <name val="Calibri"/>
      <family val="2"/>
    </font>
    <font>
      <sz val="18"/>
      <color indexed="54"/>
      <name val="Calibri Light"/>
      <family val="2"/>
    </font>
    <font>
      <b/>
      <sz val="15"/>
      <color indexed="54"/>
      <name val="Calibri"/>
      <family val="2"/>
    </font>
    <font>
      <sz val="10"/>
      <name val="Arial Tur"/>
      <family val="2"/>
      <charset val="162"/>
    </font>
    <font>
      <sz val="11"/>
      <name val="돋움"/>
      <family val="2"/>
    </font>
    <font>
      <b/>
      <sz val="8"/>
      <name val="Times New Roman"/>
      <family val="1"/>
    </font>
    <font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sz val="12"/>
      <color rgb="FF92D050"/>
      <name val="Arial Narrow"/>
      <family val="2"/>
    </font>
    <font>
      <sz val="11"/>
      <color rgb="FF92D050"/>
      <name val="Arial Narrow"/>
      <family val="2"/>
    </font>
    <font>
      <sz val="11"/>
      <color rgb="FF92D050"/>
      <name val="Calibri"/>
      <family val="2"/>
      <scheme val="minor"/>
    </font>
    <font>
      <sz val="10"/>
      <name val="Century Gothic"/>
      <family val="2"/>
    </font>
    <font>
      <sz val="11"/>
      <name val="Calibri"/>
      <family val="2"/>
      <scheme val="minor"/>
    </font>
    <font>
      <sz val="10"/>
      <color indexed="8"/>
      <name val="宋体"/>
      <charset val="134"/>
    </font>
    <font>
      <sz val="12"/>
      <color indexed="8"/>
      <name val="Arial Narrow"/>
      <family val="2"/>
    </font>
    <font>
      <sz val="11"/>
      <color theme="1"/>
      <name val="Arial"/>
      <family val="2"/>
    </font>
    <font>
      <sz val="11"/>
      <color theme="1"/>
      <name val="Arial"/>
      <charset val="134"/>
    </font>
    <font>
      <vertAlign val="superscript"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9"/>
      <name val="Times New Roman"/>
      <family val="1"/>
    </font>
    <font>
      <b/>
      <sz val="9"/>
      <color indexed="8"/>
      <name val="Times New Roman"/>
      <family val="1"/>
    </font>
  </fonts>
  <fills count="20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medium">
        <color indexed="4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98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5" fillId="0" borderId="0" applyNumberFormat="0" applyFill="0" applyBorder="0" applyAlignment="0" applyProtection="0">
      <alignment vertical="top"/>
      <protection locked="0"/>
    </xf>
    <xf numFmtId="0" fontId="18" fillId="0" borderId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0" fillId="0" borderId="1" applyNumberFormat="0" applyFill="0" applyAlignment="0" applyProtection="0"/>
    <xf numFmtId="0" fontId="30" fillId="0" borderId="1" applyNumberFormat="0" applyFill="0" applyAlignment="0" applyProtection="0"/>
    <xf numFmtId="0" fontId="37" fillId="0" borderId="2" applyNumberFormat="0" applyFill="0" applyAlignment="0" applyProtection="0"/>
    <xf numFmtId="0" fontId="25" fillId="0" borderId="3" applyNumberFormat="0" applyFill="0" applyAlignment="0" applyProtection="0"/>
    <xf numFmtId="0" fontId="28" fillId="0" borderId="4" applyNumberFormat="0" applyFill="0" applyAlignment="0" applyProtection="0"/>
    <xf numFmtId="0" fontId="28" fillId="0" borderId="0" applyNumberFormat="0" applyFill="0" applyBorder="0" applyAlignment="0" applyProtection="0"/>
    <xf numFmtId="0" fontId="33" fillId="9" borderId="7" applyNumberFormat="0" applyAlignment="0" applyProtection="0"/>
    <xf numFmtId="0" fontId="33" fillId="9" borderId="7" applyNumberFormat="0" applyAlignment="0" applyProtection="0"/>
    <xf numFmtId="164" fontId="18" fillId="0" borderId="0" applyFont="0" applyFill="0" applyBorder="0" applyAlignment="0" applyProtection="0"/>
    <xf numFmtId="0" fontId="27" fillId="3" borderId="5" applyNumberFormat="0" applyAlignment="0" applyProtection="0"/>
    <xf numFmtId="0" fontId="31" fillId="9" borderId="5" applyNumberFormat="0" applyAlignment="0" applyProtection="0"/>
    <xf numFmtId="0" fontId="26" fillId="17" borderId="6" applyNumberFormat="0" applyAlignment="0" applyProtection="0"/>
    <xf numFmtId="0" fontId="34" fillId="7" borderId="0" applyNumberFormat="0" applyBorder="0" applyAlignment="0" applyProtection="0"/>
    <xf numFmtId="0" fontId="34" fillId="7" borderId="0" applyNumberFormat="0" applyBorder="0" applyAlignment="0" applyProtection="0"/>
    <xf numFmtId="0" fontId="29" fillId="13" borderId="0" applyNumberFormat="0" applyBorder="0" applyAlignment="0" applyProtection="0"/>
    <xf numFmtId="0" fontId="41" fillId="0" borderId="0"/>
    <xf numFmtId="0" fontId="38" fillId="0" borderId="0">
      <alignment vertical="center"/>
    </xf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18" fillId="5" borderId="8" applyNumberFormat="0" applyFont="0" applyAlignment="0" applyProtection="0"/>
    <xf numFmtId="0" fontId="35" fillId="10" borderId="0" applyNumberFormat="0" applyBorder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39" fillId="0" borderId="0"/>
    <xf numFmtId="164" fontId="18" fillId="0" borderId="0" applyFont="0" applyFill="0" applyBorder="0" applyAlignment="0" applyProtection="0"/>
    <xf numFmtId="0" fontId="18" fillId="0" borderId="0"/>
    <xf numFmtId="0" fontId="18" fillId="0" borderId="0">
      <alignment vertical="center"/>
    </xf>
    <xf numFmtId="0" fontId="42" fillId="0" borderId="0"/>
    <xf numFmtId="0" fontId="18" fillId="0" borderId="0">
      <alignment vertical="center"/>
    </xf>
    <xf numFmtId="0" fontId="20" fillId="0" borderId="0"/>
    <xf numFmtId="0" fontId="18" fillId="0" borderId="0">
      <alignment vertical="center"/>
    </xf>
    <xf numFmtId="9" fontId="18" fillId="0" borderId="0" applyFont="0" applyFill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8" fillId="0" borderId="0"/>
    <xf numFmtId="0" fontId="53" fillId="18" borderId="0" applyNumberFormat="0" applyBorder="0" applyAlignment="0" applyProtection="0"/>
  </cellStyleXfs>
  <cellXfs count="189">
    <xf numFmtId="0" fontId="0" fillId="0" borderId="0" xfId="0"/>
    <xf numFmtId="43" fontId="0" fillId="0" borderId="0" xfId="1" applyFont="1"/>
    <xf numFmtId="0" fontId="2" fillId="0" borderId="0" xfId="0" applyFont="1"/>
    <xf numFmtId="43" fontId="2" fillId="0" borderId="0" xfId="1" applyFont="1"/>
    <xf numFmtId="43" fontId="2" fillId="0" borderId="0" xfId="0" applyNumberFormat="1" applyFont="1"/>
    <xf numFmtId="0" fontId="4" fillId="0" borderId="0" xfId="0" applyFont="1"/>
    <xf numFmtId="43" fontId="4" fillId="0" borderId="0" xfId="0" applyNumberFormat="1" applyFont="1"/>
    <xf numFmtId="0" fontId="5" fillId="0" borderId="0" xfId="0" applyFont="1"/>
    <xf numFmtId="9" fontId="5" fillId="0" borderId="0" xfId="0" applyNumberFormat="1" applyFont="1"/>
    <xf numFmtId="0" fontId="5" fillId="0" borderId="0" xfId="0" applyFont="1" applyAlignment="1">
      <alignment horizontal="center" vertical="center"/>
    </xf>
    <xf numFmtId="43" fontId="5" fillId="0" borderId="0" xfId="1" applyFont="1"/>
    <xf numFmtId="0" fontId="5" fillId="0" borderId="0" xfId="0" applyFont="1" applyAlignment="1">
      <alignment horizontal="center"/>
    </xf>
    <xf numFmtId="43" fontId="5" fillId="0" borderId="0" xfId="0" applyNumberFormat="1" applyFont="1"/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left"/>
    </xf>
    <xf numFmtId="0" fontId="0" fillId="0" borderId="0" xfId="0" applyAlignment="1">
      <alignment horizontal="left"/>
    </xf>
    <xf numFmtId="43" fontId="6" fillId="0" borderId="0" xfId="1" applyFont="1"/>
    <xf numFmtId="9" fontId="6" fillId="0" borderId="0" xfId="2" applyFont="1" applyAlignment="1">
      <alignment horizontal="center" vertical="center"/>
    </xf>
    <xf numFmtId="9" fontId="7" fillId="0" borderId="0" xfId="2" applyFont="1" applyAlignment="1">
      <alignment horizontal="center" vertical="center"/>
    </xf>
    <xf numFmtId="43" fontId="8" fillId="0" borderId="0" xfId="1" applyFont="1"/>
    <xf numFmtId="9" fontId="2" fillId="0" borderId="0" xfId="2" applyFont="1"/>
    <xf numFmtId="9" fontId="4" fillId="0" borderId="0" xfId="2" applyFont="1"/>
    <xf numFmtId="49" fontId="5" fillId="0" borderId="0" xfId="1" applyNumberFormat="1" applyFont="1" applyAlignment="1">
      <alignment horizontal="center" vertical="center"/>
    </xf>
    <xf numFmtId="43" fontId="6" fillId="0" borderId="0" xfId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43" fontId="6" fillId="0" borderId="0" xfId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43" fontId="5" fillId="0" borderId="0" xfId="1" applyFont="1" applyAlignment="1"/>
    <xf numFmtId="0" fontId="5" fillId="0" borderId="0" xfId="1" applyNumberFormat="1" applyFont="1" applyAlignment="1">
      <alignment horizontal="left"/>
    </xf>
    <xf numFmtId="0" fontId="6" fillId="0" borderId="0" xfId="0" applyFont="1" applyAlignment="1">
      <alignment horizontal="center" vertical="center"/>
    </xf>
    <xf numFmtId="43" fontId="6" fillId="0" borderId="0" xfId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43" fontId="5" fillId="0" borderId="0" xfId="1" applyFont="1" applyAlignment="1">
      <alignment horizontal="left"/>
    </xf>
    <xf numFmtId="0" fontId="0" fillId="0" borderId="0" xfId="0" applyAlignment="1">
      <alignment horizontal="center"/>
    </xf>
    <xf numFmtId="43" fontId="8" fillId="0" borderId="0" xfId="0" applyNumberFormat="1" applyFont="1"/>
    <xf numFmtId="0" fontId="5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0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6" fillId="0" borderId="0" xfId="0" applyFont="1"/>
    <xf numFmtId="9" fontId="6" fillId="0" borderId="0" xfId="1" applyNumberFormat="1" applyFont="1"/>
    <xf numFmtId="9" fontId="6" fillId="0" borderId="0" xfId="0" applyNumberFormat="1" applyFont="1"/>
    <xf numFmtId="9" fontId="7" fillId="0" borderId="0" xfId="0" applyNumberFormat="1" applyFont="1"/>
    <xf numFmtId="43" fontId="6" fillId="0" borderId="0" xfId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43" fontId="6" fillId="0" borderId="0" xfId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43" fontId="6" fillId="0" borderId="0" xfId="1" applyFont="1" applyAlignment="1">
      <alignment horizontal="center" vertical="center"/>
    </xf>
    <xf numFmtId="43" fontId="6" fillId="0" borderId="0" xfId="1" applyFont="1" applyAlignment="1">
      <alignment horizontal="center" vertical="center"/>
    </xf>
    <xf numFmtId="43" fontId="6" fillId="0" borderId="0" xfId="1" applyFont="1" applyAlignment="1">
      <alignment horizontal="center" vertical="center"/>
    </xf>
    <xf numFmtId="1" fontId="0" fillId="0" borderId="0" xfId="0" applyNumberFormat="1" applyAlignment="1">
      <alignment horizontal="left"/>
    </xf>
    <xf numFmtId="43" fontId="6" fillId="0" borderId="0" xfId="1" applyFont="1" applyAlignment="1">
      <alignment horizontal="center" vertical="center"/>
    </xf>
    <xf numFmtId="0" fontId="0" fillId="0" borderId="0" xfId="0" applyAlignment="1">
      <alignment vertical="center"/>
    </xf>
    <xf numFmtId="0" fontId="6" fillId="0" borderId="0" xfId="0" applyFont="1" applyAlignment="1">
      <alignment horizontal="center" vertical="center"/>
    </xf>
    <xf numFmtId="0" fontId="0" fillId="0" borderId="0" xfId="1" applyNumberFormat="1" applyFont="1" applyAlignment="1">
      <alignment horizontal="left"/>
    </xf>
    <xf numFmtId="43" fontId="6" fillId="0" borderId="0" xfId="1" applyFont="1" applyAlignment="1">
      <alignment horizontal="center" vertical="center"/>
    </xf>
    <xf numFmtId="0" fontId="14" fillId="0" borderId="0" xfId="0" applyFont="1" applyAlignment="1">
      <alignment horizontal="center"/>
    </xf>
    <xf numFmtId="43" fontId="6" fillId="0" borderId="0" xfId="1" applyFont="1" applyAlignment="1">
      <alignment horizontal="center" vertical="center"/>
    </xf>
    <xf numFmtId="43" fontId="6" fillId="0" borderId="0" xfId="1" applyFont="1" applyAlignment="1">
      <alignment horizontal="center" vertical="center"/>
    </xf>
    <xf numFmtId="43" fontId="5" fillId="0" borderId="0" xfId="1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/>
    </xf>
    <xf numFmtId="0" fontId="16" fillId="0" borderId="0" xfId="3" applyFont="1" applyBorder="1" applyAlignment="1" applyProtection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 wrapText="1"/>
    </xf>
    <xf numFmtId="0" fontId="5" fillId="0" borderId="0" xfId="0" applyFont="1" applyBorder="1"/>
    <xf numFmtId="43" fontId="5" fillId="0" borderId="0" xfId="1" applyFont="1" applyBorder="1"/>
    <xf numFmtId="43" fontId="5" fillId="0" borderId="0" xfId="1" applyFont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 wrapText="1"/>
    </xf>
    <xf numFmtId="1" fontId="5" fillId="0" borderId="0" xfId="0" applyNumberFormat="1" applyFont="1" applyAlignment="1">
      <alignment horizontal="left"/>
    </xf>
    <xf numFmtId="0" fontId="5" fillId="0" borderId="0" xfId="0" applyFont="1" applyFill="1" applyBorder="1" applyAlignment="1">
      <alignment horizontal="left" vertical="center" wrapText="1"/>
    </xf>
    <xf numFmtId="0" fontId="5" fillId="0" borderId="0" xfId="0" applyNumberFormat="1" applyFont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left"/>
    </xf>
    <xf numFmtId="43" fontId="6" fillId="0" borderId="0" xfId="1" applyFont="1" applyAlignment="1">
      <alignment horizontal="center" vertical="center"/>
    </xf>
    <xf numFmtId="0" fontId="17" fillId="0" borderId="0" xfId="0" applyFont="1" applyFill="1" applyBorder="1" applyAlignment="1">
      <alignment horizontal="center" vertical="center" wrapText="1"/>
    </xf>
    <xf numFmtId="43" fontId="5" fillId="0" borderId="0" xfId="1" applyNumberFormat="1" applyFont="1"/>
    <xf numFmtId="0" fontId="5" fillId="0" borderId="0" xfId="0" applyFont="1" applyBorder="1" applyAlignment="1">
      <alignment horizontal="left" vertical="center" wrapText="1"/>
    </xf>
    <xf numFmtId="0" fontId="5" fillId="0" borderId="0" xfId="0" applyFont="1" applyBorder="1" applyAlignment="1">
      <alignment horizontal="left" vertical="center"/>
    </xf>
    <xf numFmtId="0" fontId="5" fillId="0" borderId="0" xfId="0" applyFont="1" applyBorder="1" applyAlignment="1">
      <alignment horizontal="left"/>
    </xf>
    <xf numFmtId="43" fontId="8" fillId="0" borderId="0" xfId="1" applyNumberFormat="1" applyFont="1"/>
    <xf numFmtId="43" fontId="6" fillId="0" borderId="0" xfId="1" applyFont="1" applyAlignment="1">
      <alignment horizontal="center" vertical="center"/>
    </xf>
    <xf numFmtId="0" fontId="5" fillId="0" borderId="0" xfId="0" applyFont="1" applyBorder="1" applyAlignment="1">
      <alignment horizontal="right" vertical="center"/>
    </xf>
    <xf numFmtId="0" fontId="5" fillId="0" borderId="0" xfId="0" applyFont="1" applyBorder="1" applyAlignment="1">
      <alignment horizontal="right"/>
    </xf>
    <xf numFmtId="43" fontId="6" fillId="0" borderId="0" xfId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43" fontId="6" fillId="0" borderId="0" xfId="1" applyFont="1" applyAlignment="1">
      <alignment horizontal="center" vertical="center"/>
    </xf>
    <xf numFmtId="43" fontId="6" fillId="0" borderId="0" xfId="1" applyFont="1" applyAlignment="1">
      <alignment horizontal="center" vertical="center"/>
    </xf>
    <xf numFmtId="0" fontId="40" fillId="0" borderId="0" xfId="92" applyFont="1" applyFill="1" applyBorder="1" applyAlignment="1">
      <alignment horizontal="center" vertical="center" wrapText="1"/>
    </xf>
    <xf numFmtId="0" fontId="40" fillId="0" borderId="0" xfId="90" applyFont="1" applyFill="1" applyBorder="1" applyAlignment="1">
      <alignment horizontal="center" vertical="center" wrapText="1"/>
    </xf>
    <xf numFmtId="164" fontId="19" fillId="0" borderId="0" xfId="52" applyFont="1" applyAlignment="1">
      <alignment vertical="center"/>
    </xf>
    <xf numFmtId="49" fontId="44" fillId="0" borderId="0" xfId="1" applyNumberFormat="1" applyFont="1" applyAlignment="1">
      <alignment horizontal="center" vertical="center"/>
    </xf>
    <xf numFmtId="0" fontId="44" fillId="0" borderId="0" xfId="0" applyFont="1" applyAlignment="1">
      <alignment horizontal="center" vertical="center"/>
    </xf>
    <xf numFmtId="0" fontId="45" fillId="0" borderId="0" xfId="0" applyFont="1"/>
    <xf numFmtId="0" fontId="6" fillId="0" borderId="0" xfId="0" applyFont="1" applyAlignment="1">
      <alignment horizontal="center" vertical="center"/>
    </xf>
    <xf numFmtId="9" fontId="6" fillId="0" borderId="0" xfId="1" applyNumberFormat="1" applyFont="1" applyAlignment="1">
      <alignment horizontal="center" vertical="center"/>
    </xf>
    <xf numFmtId="43" fontId="6" fillId="0" borderId="0" xfId="1" applyFont="1" applyAlignment="1">
      <alignment horizontal="center" vertical="center"/>
    </xf>
    <xf numFmtId="0" fontId="46" fillId="0" borderId="0" xfId="90" applyFont="1" applyFill="1" applyBorder="1" applyAlignment="1">
      <alignment horizontal="center" vertical="center" wrapText="1"/>
    </xf>
    <xf numFmtId="0" fontId="46" fillId="0" borderId="0" xfId="92" applyFont="1" applyFill="1" applyBorder="1" applyAlignment="1">
      <alignment horizontal="center" vertical="center" wrapText="1"/>
    </xf>
    <xf numFmtId="0" fontId="46" fillId="0" borderId="0" xfId="95" applyFont="1" applyFill="1" applyBorder="1" applyAlignment="1">
      <alignment horizontal="center" vertical="center" wrapText="1"/>
    </xf>
    <xf numFmtId="0" fontId="46" fillId="0" borderId="0" xfId="94" applyFont="1" applyFill="1" applyBorder="1" applyAlignment="1">
      <alignment horizontal="center" vertical="center" wrapText="1"/>
    </xf>
    <xf numFmtId="164" fontId="19" fillId="0" borderId="0" xfId="52" applyFont="1" applyAlignment="1">
      <alignment vertical="center"/>
    </xf>
    <xf numFmtId="43" fontId="6" fillId="0" borderId="0" xfId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7" fillId="0" borderId="0" xfId="0" applyFont="1" applyAlignment="1">
      <alignment horizontal="left"/>
    </xf>
    <xf numFmtId="0" fontId="49" fillId="0" borderId="0" xfId="96" applyFont="1" applyFill="1" applyBorder="1" applyAlignment="1"/>
    <xf numFmtId="43" fontId="49" fillId="0" borderId="0" xfId="1" applyFont="1" applyFill="1" applyBorder="1" applyAlignment="1">
      <alignment horizontal="center" vertical="center"/>
    </xf>
    <xf numFmtId="43" fontId="10" fillId="0" borderId="0" xfId="1" applyNumberFormat="1" applyFont="1"/>
    <xf numFmtId="43" fontId="6" fillId="0" borderId="0" xfId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8" fillId="0" borderId="0" xfId="90" applyFont="1" applyFill="1" applyBorder="1" applyAlignment="1">
      <alignment horizontal="center" vertical="center" wrapText="1"/>
    </xf>
    <xf numFmtId="0" fontId="18" fillId="0" borderId="0" xfId="0" applyFont="1" applyFill="1" applyBorder="1" applyAlignment="1">
      <alignment horizontal="center" vertical="center" wrapText="1"/>
    </xf>
    <xf numFmtId="0" fontId="1" fillId="0" borderId="0" xfId="0" applyFont="1"/>
    <xf numFmtId="43" fontId="6" fillId="0" borderId="0" xfId="1" applyFont="1" applyAlignment="1">
      <alignment horizontal="center" vertical="center"/>
    </xf>
    <xf numFmtId="43" fontId="6" fillId="0" borderId="0" xfId="1" applyFont="1" applyAlignment="1">
      <alignment horizontal="center" vertical="center"/>
    </xf>
    <xf numFmtId="0" fontId="13" fillId="0" borderId="0" xfId="0" applyFont="1" applyAlignment="1">
      <alignment horizontal="center"/>
    </xf>
    <xf numFmtId="43" fontId="5" fillId="0" borderId="0" xfId="1" applyFont="1" applyAlignment="1">
      <alignment horizontal="center"/>
    </xf>
    <xf numFmtId="0" fontId="50" fillId="0" borderId="0" xfId="0" applyFont="1" applyAlignment="1">
      <alignment horizontal="center" vertical="center"/>
    </xf>
    <xf numFmtId="0" fontId="51" fillId="0" borderId="0" xfId="0" applyNumberFormat="1" applyFont="1" applyBorder="1" applyAlignment="1">
      <alignment vertical="center"/>
    </xf>
    <xf numFmtId="0" fontId="51" fillId="0" borderId="0" xfId="0" applyFont="1" applyBorder="1" applyAlignment="1">
      <alignment vertical="center"/>
    </xf>
    <xf numFmtId="43" fontId="51" fillId="0" borderId="0" xfId="1" applyFont="1" applyBorder="1" applyAlignment="1">
      <alignment vertical="center"/>
    </xf>
    <xf numFmtId="43" fontId="19" fillId="0" borderId="0" xfId="4" applyNumberFormat="1" applyFont="1" applyFill="1" applyAlignment="1"/>
    <xf numFmtId="43" fontId="6" fillId="0" borderId="0" xfId="1" applyFont="1" applyAlignment="1"/>
    <xf numFmtId="43" fontId="0" fillId="0" borderId="0" xfId="1" applyFont="1" applyAlignment="1"/>
    <xf numFmtId="43" fontId="19" fillId="0" borderId="0" xfId="4" applyNumberFormat="1" applyFont="1" applyAlignment="1"/>
    <xf numFmtId="0" fontId="0" fillId="0" borderId="0" xfId="0" applyAlignment="1"/>
    <xf numFmtId="43" fontId="6" fillId="0" borderId="0" xfId="1" applyFont="1" applyAlignment="1">
      <alignment horizontal="center" vertical="center"/>
    </xf>
    <xf numFmtId="43" fontId="6" fillId="0" borderId="0" xfId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43" fontId="6" fillId="0" borderId="0" xfId="1" applyFont="1" applyAlignment="1">
      <alignment horizontal="center" vertical="center"/>
    </xf>
    <xf numFmtId="9" fontId="11" fillId="0" borderId="0" xfId="2" applyFont="1" applyAlignment="1">
      <alignment horizontal="center" vertical="center"/>
    </xf>
    <xf numFmtId="43" fontId="10" fillId="0" borderId="0" xfId="1" applyFont="1"/>
    <xf numFmtId="0" fontId="13" fillId="0" borderId="0" xfId="0" applyFont="1"/>
    <xf numFmtId="0" fontId="13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43" fontId="6" fillId="0" borderId="0" xfId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43" fontId="13" fillId="0" borderId="0" xfId="1" applyFont="1"/>
    <xf numFmtId="0" fontId="13" fillId="0" borderId="0" xfId="0" applyFont="1" applyAlignment="1">
      <alignment horizontal="center" vertical="center"/>
    </xf>
    <xf numFmtId="0" fontId="53" fillId="18" borderId="0" xfId="97"/>
    <xf numFmtId="165" fontId="0" fillId="0" borderId="0" xfId="1" applyNumberFormat="1" applyFont="1" applyAlignment="1">
      <alignment horizontal="center"/>
    </xf>
    <xf numFmtId="43" fontId="6" fillId="0" borderId="0" xfId="1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43" fontId="6" fillId="0" borderId="0" xfId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43" fontId="6" fillId="0" borderId="0" xfId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43" fontId="6" fillId="0" borderId="0" xfId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43" fontId="6" fillId="0" borderId="0" xfId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43" fontId="5" fillId="19" borderId="0" xfId="1" applyFont="1" applyFill="1"/>
    <xf numFmtId="0" fontId="54" fillId="0" borderId="0" xfId="90" applyFont="1" applyBorder="1" applyAlignment="1">
      <alignment horizontal="center" vertical="center" wrapText="1"/>
    </xf>
    <xf numFmtId="2" fontId="20" fillId="0" borderId="0" xfId="90" applyNumberFormat="1" applyFont="1" applyBorder="1" applyAlignment="1">
      <alignment horizontal="center" vertical="center" wrapText="1"/>
    </xf>
    <xf numFmtId="0" fontId="55" fillId="0" borderId="0" xfId="90" applyFont="1" applyBorder="1" applyAlignment="1">
      <alignment horizontal="center" vertical="center" wrapText="1"/>
    </xf>
    <xf numFmtId="43" fontId="0" fillId="19" borderId="0" xfId="1" applyFont="1" applyFill="1"/>
    <xf numFmtId="9" fontId="5" fillId="0" borderId="0" xfId="93" applyFont="1" applyAlignment="1">
      <alignment horizontal="center"/>
    </xf>
    <xf numFmtId="43" fontId="6" fillId="0" borderId="0" xfId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165" fontId="12" fillId="0" borderId="0" xfId="1" applyNumberFormat="1" applyFont="1" applyAlignment="1">
      <alignment horizontal="center" vertical="center"/>
    </xf>
    <xf numFmtId="43" fontId="11" fillId="0" borderId="0" xfId="1" applyFont="1" applyAlignment="1">
      <alignment horizontal="center"/>
    </xf>
    <xf numFmtId="43" fontId="11" fillId="0" borderId="0" xfId="1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43" fontId="3" fillId="0" borderId="0" xfId="1" applyFont="1" applyAlignment="1">
      <alignment horizontal="center" vertical="center"/>
    </xf>
    <xf numFmtId="43" fontId="3" fillId="0" borderId="0" xfId="1" applyFont="1" applyAlignment="1">
      <alignment horizontal="center"/>
    </xf>
    <xf numFmtId="49" fontId="9" fillId="0" borderId="0" xfId="1" applyNumberFormat="1" applyFont="1" applyAlignment="1">
      <alignment horizontal="center" vertical="center"/>
    </xf>
    <xf numFmtId="43" fontId="2" fillId="0" borderId="0" xfId="1" applyFont="1" applyAlignment="1">
      <alignment horizontal="center" vertical="center"/>
    </xf>
    <xf numFmtId="49" fontId="2" fillId="0" borderId="0" xfId="1" applyNumberFormat="1" applyFont="1" applyAlignment="1">
      <alignment horizontal="center" vertical="center"/>
    </xf>
    <xf numFmtId="49" fontId="43" fillId="0" borderId="0" xfId="1" applyNumberFormat="1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43" fontId="5" fillId="19" borderId="0" xfId="1" applyNumberFormat="1" applyFont="1" applyFill="1"/>
  </cellXfs>
  <cellStyles count="98">
    <cellStyle name="%20 - Vurgu1" xfId="5"/>
    <cellStyle name="%20 - Vurgu1 2" xfId="6"/>
    <cellStyle name="%20 - Vurgu2" xfId="7"/>
    <cellStyle name="%20 - Vurgu2 2" xfId="8"/>
    <cellStyle name="%20 - Vurgu3" xfId="9"/>
    <cellStyle name="%20 - Vurgu3 2" xfId="10"/>
    <cellStyle name="%20 - Vurgu4" xfId="11"/>
    <cellStyle name="%20 - Vurgu4 2" xfId="12"/>
    <cellStyle name="%20 - Vurgu5" xfId="13"/>
    <cellStyle name="%20 - Vurgu5 2" xfId="14"/>
    <cellStyle name="%20 - Vurgu6" xfId="15"/>
    <cellStyle name="%20 - Vurgu6 2" xfId="16"/>
    <cellStyle name="%40 - Vurgu1" xfId="17"/>
    <cellStyle name="%40 - Vurgu1 2" xfId="18"/>
    <cellStyle name="%40 - Vurgu2" xfId="19"/>
    <cellStyle name="%40 - Vurgu2 2" xfId="20"/>
    <cellStyle name="%40 - Vurgu3" xfId="21"/>
    <cellStyle name="%40 - Vurgu3 2" xfId="22"/>
    <cellStyle name="%40 - Vurgu4" xfId="23"/>
    <cellStyle name="%40 - Vurgu4 2" xfId="24"/>
    <cellStyle name="%40 - Vurgu5" xfId="25"/>
    <cellStyle name="%40 - Vurgu5 2" xfId="26"/>
    <cellStyle name="%40 - Vurgu6" xfId="27"/>
    <cellStyle name="%40 - Vurgu6 2" xfId="28"/>
    <cellStyle name="%60 - Vurgu1" xfId="29"/>
    <cellStyle name="%60 - Vurgu1 2" xfId="30"/>
    <cellStyle name="%60 - Vurgu2" xfId="31"/>
    <cellStyle name="%60 - Vurgu2 2" xfId="32"/>
    <cellStyle name="%60 - Vurgu3" xfId="33"/>
    <cellStyle name="%60 - Vurgu3 2" xfId="34"/>
    <cellStyle name="%60 - Vurgu4" xfId="35"/>
    <cellStyle name="%60 - Vurgu4 2" xfId="36"/>
    <cellStyle name="%60 - Vurgu5" xfId="37"/>
    <cellStyle name="%60 - Vurgu5 2" xfId="38"/>
    <cellStyle name="%60 - Vurgu6" xfId="39"/>
    <cellStyle name="%60 - Vurgu6 2" xfId="40"/>
    <cellStyle name="Açıklama Metni" xfId="41"/>
    <cellStyle name="Açıklama Metni 2" xfId="42"/>
    <cellStyle name="Ana Başlık" xfId="43"/>
    <cellStyle name="Bad" xfId="97" builtinId="27"/>
    <cellStyle name="Bağlı Hücre" xfId="44"/>
    <cellStyle name="Bağlı Hücre 2" xfId="45"/>
    <cellStyle name="Başlık 1" xfId="46"/>
    <cellStyle name="Başlık 2" xfId="47"/>
    <cellStyle name="Başlık 3" xfId="48"/>
    <cellStyle name="Başlık 4" xfId="49"/>
    <cellStyle name="Çıkış" xfId="50"/>
    <cellStyle name="Çıkış 2" xfId="51"/>
    <cellStyle name="Comma" xfId="1" builtinId="3"/>
    <cellStyle name="Comma 2" xfId="52"/>
    <cellStyle name="Giriş" xfId="53"/>
    <cellStyle name="Hesaplama" xfId="54"/>
    <cellStyle name="Hyperlink" xfId="3" builtinId="8"/>
    <cellStyle name="İşaretli Hücre" xfId="55"/>
    <cellStyle name="İyi" xfId="56"/>
    <cellStyle name="İyi 2" xfId="57"/>
    <cellStyle name="Kötü" xfId="58"/>
    <cellStyle name="Normal" xfId="0" builtinId="0"/>
    <cellStyle name="Normal 2" xfId="4"/>
    <cellStyle name="Normal 23 2" xfId="59"/>
    <cellStyle name="Normal 3" xfId="60"/>
    <cellStyle name="Normal 38" xfId="61"/>
    <cellStyle name="Normal 5" xfId="62"/>
    <cellStyle name="Normal 58" xfId="63"/>
    <cellStyle name="Normal 64" xfId="64"/>
    <cellStyle name="Normal 65" xfId="65"/>
    <cellStyle name="Normal 8" xfId="66"/>
    <cellStyle name="Not" xfId="67"/>
    <cellStyle name="Nötr" xfId="68"/>
    <cellStyle name="Percent" xfId="2" builtinId="5"/>
    <cellStyle name="Toplam" xfId="69"/>
    <cellStyle name="Toplam 2" xfId="70"/>
    <cellStyle name="Uyarı Metni" xfId="71"/>
    <cellStyle name="Uyarı Metni 2" xfId="72"/>
    <cellStyle name="Vurgu1" xfId="73"/>
    <cellStyle name="Vurgu1 2" xfId="74"/>
    <cellStyle name="Vurgu2" xfId="75"/>
    <cellStyle name="Vurgu2 2" xfId="76"/>
    <cellStyle name="Vurgu3" xfId="77"/>
    <cellStyle name="Vurgu3 2" xfId="78"/>
    <cellStyle name="Vurgu4" xfId="79"/>
    <cellStyle name="Vurgu4 2" xfId="80"/>
    <cellStyle name="Vurgu5" xfId="81"/>
    <cellStyle name="Vurgu5 2" xfId="82"/>
    <cellStyle name="Vurgu6" xfId="83"/>
    <cellStyle name="Vurgu6 2" xfId="84"/>
    <cellStyle name="표준_Book2" xfId="85"/>
    <cellStyle name="千位分隔 2" xfId="86"/>
    <cellStyle name="常规 2" xfId="87"/>
    <cellStyle name="常规 2 2" xfId="88"/>
    <cellStyle name="常规 3" xfId="89"/>
    <cellStyle name="常规 4" xfId="90"/>
    <cellStyle name="常规 5" xfId="91"/>
    <cellStyle name="常规 6" xfId="92"/>
    <cellStyle name="常规 7" xfId="94"/>
    <cellStyle name="常规 8" xfId="95"/>
    <cellStyle name="常规_Sheet2" xfId="96"/>
    <cellStyle name="百分比 2" xfId="93"/>
  </cellStyles>
  <dxfs count="0"/>
  <tableStyles count="0" defaultTableStyle="TableStyleMedium2" defaultPivotStyle="PivotStyleLight16"/>
  <colors>
    <mruColors>
      <color rgb="FF0000CC"/>
    </mruColors>
  </colors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theme" Target="theme/theme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86591</xdr:colOff>
      <xdr:row>9</xdr:row>
      <xdr:rowOff>162097</xdr:rowOff>
    </xdr:from>
    <xdr:to>
      <xdr:col>2</xdr:col>
      <xdr:colOff>281940</xdr:colOff>
      <xdr:row>11</xdr:row>
      <xdr:rowOff>224442</xdr:rowOff>
    </xdr:to>
    <xdr:sp macro="" textlink="">
      <xdr:nvSpPr>
        <xdr:cNvPr id="9" name="Right Brace 8"/>
        <xdr:cNvSpPr/>
      </xdr:nvSpPr>
      <xdr:spPr>
        <a:xfrm>
          <a:off x="2677391" y="2973877"/>
          <a:ext cx="195349" cy="687185"/>
        </a:xfrm>
        <a:prstGeom prst="rightBrace">
          <a:avLst>
            <a:gd name="adj1" fmla="val 8333"/>
            <a:gd name="adj2" fmla="val 73232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en-PH" sz="1100"/>
        </a:p>
      </xdr:txBody>
    </xdr:sp>
    <xdr:clientData/>
  </xdr:twoCellAnchor>
  <xdr:twoCellAnchor>
    <xdr:from>
      <xdr:col>2</xdr:col>
      <xdr:colOff>110836</xdr:colOff>
      <xdr:row>5</xdr:row>
      <xdr:rowOff>145473</xdr:rowOff>
    </xdr:from>
    <xdr:to>
      <xdr:col>2</xdr:col>
      <xdr:colOff>360218</xdr:colOff>
      <xdr:row>6</xdr:row>
      <xdr:rowOff>263237</xdr:rowOff>
    </xdr:to>
    <xdr:sp macro="" textlink="">
      <xdr:nvSpPr>
        <xdr:cNvPr id="10" name="Right Brace 9"/>
        <xdr:cNvSpPr/>
      </xdr:nvSpPr>
      <xdr:spPr>
        <a:xfrm>
          <a:off x="3235036" y="1392382"/>
          <a:ext cx="249382" cy="429491"/>
        </a:xfrm>
        <a:prstGeom prst="rightBrace">
          <a:avLst/>
        </a:prstGeom>
        <a:ln>
          <a:solidFill>
            <a:srgbClr val="FF0000"/>
          </a:solidFill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en-PH" sz="1100"/>
        </a:p>
      </xdr:txBody>
    </xdr:sp>
    <xdr:clientData/>
  </xdr:twoCellAnchor>
  <xdr:twoCellAnchor>
    <xdr:from>
      <xdr:col>2</xdr:col>
      <xdr:colOff>117764</xdr:colOff>
      <xdr:row>7</xdr:row>
      <xdr:rowOff>152400</xdr:rowOff>
    </xdr:from>
    <xdr:to>
      <xdr:col>2</xdr:col>
      <xdr:colOff>367146</xdr:colOff>
      <xdr:row>8</xdr:row>
      <xdr:rowOff>270164</xdr:rowOff>
    </xdr:to>
    <xdr:sp macro="" textlink="">
      <xdr:nvSpPr>
        <xdr:cNvPr id="11" name="Right Brace 10"/>
        <xdr:cNvSpPr/>
      </xdr:nvSpPr>
      <xdr:spPr>
        <a:xfrm>
          <a:off x="3241964" y="2022764"/>
          <a:ext cx="249382" cy="429491"/>
        </a:xfrm>
        <a:prstGeom prst="rightBrace">
          <a:avLst/>
        </a:prstGeom>
        <a:ln/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en-PH" sz="1100"/>
        </a:p>
      </xdr:txBody>
    </xdr:sp>
    <xdr:clientData/>
  </xdr:twoCellAnchor>
  <xdr:twoCellAnchor>
    <xdr:from>
      <xdr:col>2</xdr:col>
      <xdr:colOff>159328</xdr:colOff>
      <xdr:row>12</xdr:row>
      <xdr:rowOff>20783</xdr:rowOff>
    </xdr:from>
    <xdr:to>
      <xdr:col>2</xdr:col>
      <xdr:colOff>630382</xdr:colOff>
      <xdr:row>15</xdr:row>
      <xdr:rowOff>235527</xdr:rowOff>
    </xdr:to>
    <xdr:sp macro="" textlink="">
      <xdr:nvSpPr>
        <xdr:cNvPr id="5" name="Right Brace 4"/>
        <xdr:cNvSpPr/>
      </xdr:nvSpPr>
      <xdr:spPr>
        <a:xfrm>
          <a:off x="3283528" y="3449783"/>
          <a:ext cx="471054" cy="1149926"/>
        </a:xfrm>
        <a:prstGeom prst="rightBrace">
          <a:avLst>
            <a:gd name="adj1" fmla="val 8333"/>
            <a:gd name="adj2" fmla="val 46970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en-PH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6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5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86"/>
  <sheetViews>
    <sheetView zoomScale="91" zoomScaleNormal="91" workbookViewId="0">
      <pane xSplit="2" ySplit="2" topLeftCell="C72" activePane="bottomRight" state="frozen"/>
      <selection pane="topRight" activeCell="C1" sqref="C1"/>
      <selection pane="bottomLeft" activeCell="A3" sqref="A3"/>
      <selection pane="bottomRight" activeCell="C81" sqref="C81:C85"/>
    </sheetView>
  </sheetViews>
  <sheetFormatPr defaultRowHeight="13.8"/>
  <cols>
    <col min="1" max="1" width="8.88671875" style="11"/>
    <col min="2" max="2" width="20.6640625" style="7" customWidth="1"/>
    <col min="3" max="8" width="18.77734375" style="10" customWidth="1"/>
    <col min="9" max="9" width="19.44140625" style="37" customWidth="1"/>
    <col min="10" max="16384" width="8.88671875" style="7"/>
  </cols>
  <sheetData>
    <row r="1" spans="1:15" ht="19.95" customHeight="1">
      <c r="A1" s="173" t="s">
        <v>40</v>
      </c>
      <c r="B1" s="107" t="s">
        <v>337</v>
      </c>
      <c r="C1" s="16"/>
      <c r="D1" s="172" t="s">
        <v>0</v>
      </c>
      <c r="E1" s="172"/>
      <c r="F1" s="172"/>
      <c r="G1" s="172"/>
      <c r="H1" s="105"/>
      <c r="J1" s="8"/>
    </row>
    <row r="2" spans="1:15" ht="19.95" customHeight="1">
      <c r="A2" s="173"/>
      <c r="B2" s="107" t="s">
        <v>26</v>
      </c>
      <c r="C2" s="105" t="s">
        <v>1</v>
      </c>
      <c r="D2" s="17">
        <v>1</v>
      </c>
      <c r="E2" s="17">
        <v>1.5</v>
      </c>
      <c r="F2" s="17">
        <v>2</v>
      </c>
      <c r="G2" s="17">
        <v>2.5</v>
      </c>
      <c r="H2" s="17"/>
      <c r="J2" s="7">
        <v>0</v>
      </c>
    </row>
    <row r="3" spans="1:15" ht="25.05" customHeight="1">
      <c r="B3" s="7" t="s">
        <v>738</v>
      </c>
      <c r="C3" s="10">
        <v>80</v>
      </c>
      <c r="D3" s="10">
        <f t="shared" ref="D3:D43" si="0">(+C3*$D$2)+C3</f>
        <v>160</v>
      </c>
      <c r="E3" s="10">
        <f t="shared" ref="E3:E43" si="1">(+C3*$E$2)+C3</f>
        <v>200</v>
      </c>
      <c r="F3" s="10">
        <f t="shared" ref="F3:F43" si="2">+(C3*$F$2)+C3</f>
        <v>240</v>
      </c>
      <c r="G3" s="10">
        <f t="shared" ref="G3:G43" si="3">+(C3*$G$2)+C3</f>
        <v>280</v>
      </c>
      <c r="I3" s="37" t="s">
        <v>183</v>
      </c>
    </row>
    <row r="4" spans="1:15" ht="25.05" customHeight="1">
      <c r="B4" s="7" t="s">
        <v>739</v>
      </c>
      <c r="C4" s="10">
        <v>100</v>
      </c>
      <c r="D4" s="10">
        <f t="shared" si="0"/>
        <v>200</v>
      </c>
      <c r="E4" s="10">
        <f t="shared" si="1"/>
        <v>250</v>
      </c>
      <c r="F4" s="10">
        <f t="shared" si="2"/>
        <v>300</v>
      </c>
      <c r="G4" s="10">
        <f t="shared" si="3"/>
        <v>350</v>
      </c>
      <c r="I4" s="37" t="s">
        <v>182</v>
      </c>
    </row>
    <row r="5" spans="1:15" ht="25.05" customHeight="1">
      <c r="B5" s="7" t="s">
        <v>789</v>
      </c>
      <c r="C5" s="10">
        <v>160</v>
      </c>
      <c r="D5" s="10">
        <f>(+C5*$D$2)+C5</f>
        <v>320</v>
      </c>
      <c r="E5" s="10">
        <f>(+C5*$E$2)+C5</f>
        <v>400</v>
      </c>
      <c r="F5" s="10">
        <f>+(C5*$F$2)+C5</f>
        <v>480</v>
      </c>
      <c r="G5" s="10">
        <f>+(C5*$G$2)+C5</f>
        <v>560</v>
      </c>
      <c r="I5" s="37" t="s">
        <v>790</v>
      </c>
    </row>
    <row r="6" spans="1:15" ht="25.05" customHeight="1">
      <c r="A6" s="11">
        <v>2</v>
      </c>
      <c r="B6" s="7" t="s">
        <v>740</v>
      </c>
      <c r="C6" s="10">
        <v>580</v>
      </c>
      <c r="D6" s="10">
        <f t="shared" si="0"/>
        <v>1160</v>
      </c>
      <c r="E6" s="10">
        <f t="shared" si="1"/>
        <v>1450</v>
      </c>
      <c r="F6" s="10">
        <f t="shared" si="2"/>
        <v>1740</v>
      </c>
      <c r="G6" s="10">
        <f t="shared" si="3"/>
        <v>2030</v>
      </c>
      <c r="I6" s="37" t="s">
        <v>365</v>
      </c>
    </row>
    <row r="7" spans="1:15" ht="25.05" customHeight="1">
      <c r="B7" s="7" t="s">
        <v>741</v>
      </c>
      <c r="C7" s="10">
        <v>330</v>
      </c>
      <c r="D7" s="10">
        <f t="shared" si="0"/>
        <v>660</v>
      </c>
      <c r="E7" s="10">
        <f t="shared" si="1"/>
        <v>825</v>
      </c>
      <c r="F7" s="10">
        <f t="shared" si="2"/>
        <v>990</v>
      </c>
      <c r="G7" s="10">
        <f t="shared" si="3"/>
        <v>1155</v>
      </c>
      <c r="I7" s="37" t="s">
        <v>259</v>
      </c>
    </row>
    <row r="8" spans="1:15" ht="25.05" customHeight="1">
      <c r="B8" s="7" t="s">
        <v>742</v>
      </c>
      <c r="C8" s="10">
        <v>350</v>
      </c>
      <c r="D8" s="10">
        <f t="shared" si="0"/>
        <v>700</v>
      </c>
      <c r="E8" s="10">
        <f t="shared" si="1"/>
        <v>875</v>
      </c>
      <c r="F8" s="10">
        <f t="shared" si="2"/>
        <v>1050</v>
      </c>
      <c r="G8" s="10">
        <f t="shared" si="3"/>
        <v>1225</v>
      </c>
      <c r="I8" s="37" t="s">
        <v>185</v>
      </c>
    </row>
    <row r="9" spans="1:15" ht="25.05" customHeight="1">
      <c r="B9" s="7" t="s">
        <v>744</v>
      </c>
      <c r="C9" s="10">
        <v>395</v>
      </c>
      <c r="D9" s="10">
        <f t="shared" si="0"/>
        <v>790</v>
      </c>
      <c r="E9" s="10">
        <f t="shared" si="1"/>
        <v>987.5</v>
      </c>
      <c r="F9" s="10">
        <f t="shared" si="2"/>
        <v>1185</v>
      </c>
      <c r="G9" s="10">
        <f t="shared" si="3"/>
        <v>1382.5</v>
      </c>
      <c r="I9" s="37" t="s">
        <v>258</v>
      </c>
    </row>
    <row r="10" spans="1:15" ht="25.05" customHeight="1">
      <c r="B10" s="7" t="s">
        <v>1393</v>
      </c>
      <c r="C10" s="10">
        <v>80</v>
      </c>
      <c r="D10" s="10">
        <f t="shared" si="0"/>
        <v>160</v>
      </c>
      <c r="E10" s="10">
        <f t="shared" si="1"/>
        <v>200</v>
      </c>
      <c r="F10" s="10">
        <f t="shared" si="2"/>
        <v>240</v>
      </c>
      <c r="G10" s="10">
        <f t="shared" si="3"/>
        <v>280</v>
      </c>
      <c r="I10" s="37" t="s">
        <v>184</v>
      </c>
    </row>
    <row r="11" spans="1:15" ht="25.05" customHeight="1">
      <c r="A11" s="11">
        <v>2</v>
      </c>
      <c r="B11" s="7" t="s">
        <v>743</v>
      </c>
      <c r="C11" s="10">
        <v>550</v>
      </c>
      <c r="D11" s="10">
        <f t="shared" si="0"/>
        <v>1100</v>
      </c>
      <c r="E11" s="10">
        <f t="shared" si="1"/>
        <v>1375</v>
      </c>
      <c r="F11" s="10">
        <f t="shared" si="2"/>
        <v>1650</v>
      </c>
      <c r="G11" s="10">
        <f t="shared" si="3"/>
        <v>1925</v>
      </c>
      <c r="I11" s="37" t="s">
        <v>367</v>
      </c>
    </row>
    <row r="12" spans="1:15" ht="25.05" customHeight="1">
      <c r="B12" s="7" t="s">
        <v>745</v>
      </c>
      <c r="C12" s="10">
        <v>200</v>
      </c>
      <c r="D12" s="10">
        <f t="shared" si="0"/>
        <v>400</v>
      </c>
      <c r="E12" s="10">
        <f t="shared" si="1"/>
        <v>500</v>
      </c>
      <c r="F12" s="10">
        <f t="shared" si="2"/>
        <v>600</v>
      </c>
      <c r="G12" s="10">
        <f t="shared" si="3"/>
        <v>700</v>
      </c>
      <c r="I12" s="37" t="s">
        <v>260</v>
      </c>
      <c r="O12" s="7" t="s">
        <v>946</v>
      </c>
    </row>
    <row r="13" spans="1:15" ht="25.05" customHeight="1">
      <c r="B13" s="7" t="s">
        <v>746</v>
      </c>
      <c r="C13" s="10">
        <v>200</v>
      </c>
      <c r="D13" s="10">
        <f t="shared" si="0"/>
        <v>400</v>
      </c>
      <c r="E13" s="10">
        <f t="shared" si="1"/>
        <v>500</v>
      </c>
      <c r="F13" s="10">
        <f t="shared" si="2"/>
        <v>600</v>
      </c>
      <c r="G13" s="10">
        <f t="shared" si="3"/>
        <v>700</v>
      </c>
      <c r="I13" s="37" t="s">
        <v>261</v>
      </c>
    </row>
    <row r="14" spans="1:15" ht="25.05" customHeight="1">
      <c r="B14" s="7" t="s">
        <v>748</v>
      </c>
      <c r="C14" s="10">
        <v>250</v>
      </c>
      <c r="D14" s="10">
        <f t="shared" si="0"/>
        <v>500</v>
      </c>
      <c r="E14" s="10">
        <f t="shared" si="1"/>
        <v>625</v>
      </c>
      <c r="F14" s="10">
        <f t="shared" si="2"/>
        <v>750</v>
      </c>
      <c r="G14" s="10">
        <f t="shared" si="3"/>
        <v>875</v>
      </c>
      <c r="I14" s="37" t="s">
        <v>323</v>
      </c>
    </row>
    <row r="15" spans="1:15" ht="25.05" customHeight="1">
      <c r="B15" s="7" t="s">
        <v>749</v>
      </c>
      <c r="C15" s="10">
        <v>280</v>
      </c>
      <c r="D15" s="10">
        <f t="shared" si="0"/>
        <v>560</v>
      </c>
      <c r="E15" s="10">
        <f t="shared" si="1"/>
        <v>700</v>
      </c>
      <c r="F15" s="10">
        <f t="shared" si="2"/>
        <v>840</v>
      </c>
      <c r="G15" s="10">
        <f t="shared" si="3"/>
        <v>980</v>
      </c>
      <c r="I15" s="37" t="s">
        <v>263</v>
      </c>
    </row>
    <row r="16" spans="1:15" ht="25.05" customHeight="1">
      <c r="A16" s="11">
        <v>5</v>
      </c>
      <c r="B16" s="7" t="s">
        <v>747</v>
      </c>
      <c r="C16" s="10">
        <v>320</v>
      </c>
      <c r="D16" s="10">
        <f t="shared" si="0"/>
        <v>640</v>
      </c>
      <c r="E16" s="10">
        <f t="shared" si="1"/>
        <v>800</v>
      </c>
      <c r="F16" s="10">
        <f t="shared" si="2"/>
        <v>960</v>
      </c>
      <c r="G16" s="10">
        <f t="shared" si="3"/>
        <v>1120</v>
      </c>
      <c r="I16" s="37" t="s">
        <v>76</v>
      </c>
    </row>
    <row r="17" spans="1:9" ht="25.05" customHeight="1">
      <c r="A17" s="11">
        <v>4</v>
      </c>
      <c r="B17" s="7" t="s">
        <v>765</v>
      </c>
      <c r="C17" s="10">
        <v>320</v>
      </c>
      <c r="D17" s="10">
        <f t="shared" si="0"/>
        <v>640</v>
      </c>
      <c r="E17" s="10">
        <f t="shared" si="1"/>
        <v>800</v>
      </c>
      <c r="F17" s="10">
        <f t="shared" si="2"/>
        <v>960</v>
      </c>
      <c r="G17" s="10">
        <f t="shared" si="3"/>
        <v>1120</v>
      </c>
      <c r="I17" s="37" t="s">
        <v>731</v>
      </c>
    </row>
    <row r="18" spans="1:9" ht="25.05" customHeight="1">
      <c r="B18" s="7" t="s">
        <v>737</v>
      </c>
      <c r="C18" s="10">
        <v>330</v>
      </c>
      <c r="D18" s="10">
        <f t="shared" si="0"/>
        <v>660</v>
      </c>
      <c r="E18" s="10">
        <f t="shared" si="1"/>
        <v>825</v>
      </c>
      <c r="F18" s="10">
        <f t="shared" si="2"/>
        <v>990</v>
      </c>
      <c r="G18" s="10">
        <f t="shared" si="3"/>
        <v>1155</v>
      </c>
      <c r="I18" s="37" t="s">
        <v>737</v>
      </c>
    </row>
    <row r="19" spans="1:9" ht="25.05" customHeight="1">
      <c r="A19" s="11">
        <v>2</v>
      </c>
      <c r="B19" s="7" t="s">
        <v>519</v>
      </c>
      <c r="C19" s="10">
        <v>200</v>
      </c>
      <c r="D19" s="10">
        <f t="shared" si="0"/>
        <v>400</v>
      </c>
      <c r="E19" s="10">
        <f t="shared" si="1"/>
        <v>500</v>
      </c>
      <c r="F19" s="10">
        <f t="shared" si="2"/>
        <v>600</v>
      </c>
      <c r="G19" s="10">
        <f t="shared" si="3"/>
        <v>700</v>
      </c>
      <c r="I19" s="37" t="s">
        <v>519</v>
      </c>
    </row>
    <row r="20" spans="1:9" ht="25.05" customHeight="1">
      <c r="A20" s="11">
        <v>2</v>
      </c>
      <c r="B20" s="7" t="s">
        <v>750</v>
      </c>
      <c r="C20" s="10">
        <v>730</v>
      </c>
      <c r="D20" s="10">
        <f t="shared" si="0"/>
        <v>1460</v>
      </c>
      <c r="E20" s="10">
        <f t="shared" si="1"/>
        <v>1825</v>
      </c>
      <c r="F20" s="10">
        <f t="shared" si="2"/>
        <v>2190</v>
      </c>
      <c r="G20" s="10">
        <f t="shared" si="3"/>
        <v>2555</v>
      </c>
      <c r="I20" s="37" t="s">
        <v>366</v>
      </c>
    </row>
    <row r="21" spans="1:9" ht="25.05" customHeight="1">
      <c r="B21" s="7" t="s">
        <v>751</v>
      </c>
      <c r="C21" s="10">
        <v>280</v>
      </c>
      <c r="D21" s="10">
        <f t="shared" si="0"/>
        <v>560</v>
      </c>
      <c r="E21" s="10">
        <f t="shared" si="1"/>
        <v>700</v>
      </c>
      <c r="F21" s="10">
        <f t="shared" si="2"/>
        <v>840</v>
      </c>
      <c r="G21" s="10">
        <f t="shared" si="3"/>
        <v>980</v>
      </c>
      <c r="I21" s="37" t="s">
        <v>187</v>
      </c>
    </row>
    <row r="22" spans="1:9" ht="25.05" customHeight="1">
      <c r="A22" s="11">
        <v>3</v>
      </c>
      <c r="B22" s="7" t="s">
        <v>764</v>
      </c>
      <c r="C22" s="10">
        <v>600</v>
      </c>
      <c r="D22" s="10">
        <f t="shared" si="0"/>
        <v>1200</v>
      </c>
      <c r="E22" s="10">
        <f t="shared" si="1"/>
        <v>1500</v>
      </c>
      <c r="F22" s="10">
        <f t="shared" si="2"/>
        <v>1800</v>
      </c>
      <c r="G22" s="10">
        <f t="shared" si="3"/>
        <v>2100</v>
      </c>
      <c r="I22" s="37" t="s">
        <v>728</v>
      </c>
    </row>
    <row r="23" spans="1:9" ht="25.05" customHeight="1">
      <c r="A23" s="11">
        <v>5</v>
      </c>
      <c r="B23" s="7" t="s">
        <v>373</v>
      </c>
      <c r="C23" s="10">
        <v>415</v>
      </c>
      <c r="D23" s="10">
        <f t="shared" si="0"/>
        <v>830</v>
      </c>
      <c r="E23" s="10">
        <f t="shared" si="1"/>
        <v>1037.5</v>
      </c>
      <c r="F23" s="10">
        <f t="shared" si="2"/>
        <v>1245</v>
      </c>
      <c r="G23" s="10">
        <f t="shared" si="3"/>
        <v>1452.5</v>
      </c>
      <c r="I23" s="37" t="s">
        <v>373</v>
      </c>
    </row>
    <row r="24" spans="1:9" ht="25.05" customHeight="1">
      <c r="A24" s="11">
        <v>6</v>
      </c>
      <c r="B24" s="7" t="s">
        <v>505</v>
      </c>
      <c r="C24" s="10">
        <v>500</v>
      </c>
      <c r="D24" s="10">
        <f t="shared" si="0"/>
        <v>1000</v>
      </c>
      <c r="E24" s="10">
        <f t="shared" si="1"/>
        <v>1250</v>
      </c>
      <c r="F24" s="10">
        <f t="shared" si="2"/>
        <v>1500</v>
      </c>
      <c r="G24" s="10">
        <f t="shared" si="3"/>
        <v>1750</v>
      </c>
      <c r="I24" s="37" t="s">
        <v>505</v>
      </c>
    </row>
    <row r="25" spans="1:9" ht="25.05" customHeight="1">
      <c r="B25" s="7" t="s">
        <v>752</v>
      </c>
      <c r="C25" s="10">
        <v>300</v>
      </c>
      <c r="D25" s="10">
        <f t="shared" si="0"/>
        <v>600</v>
      </c>
      <c r="E25" s="10">
        <f t="shared" si="1"/>
        <v>750</v>
      </c>
      <c r="F25" s="10">
        <f t="shared" si="2"/>
        <v>900</v>
      </c>
      <c r="G25" s="10">
        <f t="shared" si="3"/>
        <v>1050</v>
      </c>
      <c r="I25" s="37" t="s">
        <v>186</v>
      </c>
    </row>
    <row r="26" spans="1:9" ht="25.05" customHeight="1">
      <c r="B26" s="7" t="s">
        <v>753</v>
      </c>
      <c r="C26" s="10">
        <v>280</v>
      </c>
      <c r="D26" s="10">
        <f t="shared" si="0"/>
        <v>560</v>
      </c>
      <c r="E26" s="10">
        <f t="shared" si="1"/>
        <v>700</v>
      </c>
      <c r="F26" s="10">
        <f t="shared" si="2"/>
        <v>840</v>
      </c>
      <c r="G26" s="10">
        <f t="shared" si="3"/>
        <v>980</v>
      </c>
      <c r="I26" s="37" t="s">
        <v>356</v>
      </c>
    </row>
    <row r="27" spans="1:9" ht="25.05" customHeight="1">
      <c r="A27" s="11">
        <v>1</v>
      </c>
      <c r="B27" s="7" t="s">
        <v>754</v>
      </c>
      <c r="C27" s="10">
        <v>730</v>
      </c>
      <c r="D27" s="10">
        <f t="shared" si="0"/>
        <v>1460</v>
      </c>
      <c r="E27" s="10">
        <f t="shared" si="1"/>
        <v>1825</v>
      </c>
      <c r="F27" s="10">
        <f t="shared" si="2"/>
        <v>2190</v>
      </c>
      <c r="G27" s="10">
        <f t="shared" si="3"/>
        <v>2555</v>
      </c>
      <c r="I27" s="37" t="s">
        <v>522</v>
      </c>
    </row>
    <row r="28" spans="1:9" ht="25.05" customHeight="1">
      <c r="A28" s="11">
        <v>8</v>
      </c>
      <c r="B28" s="7" t="s">
        <v>756</v>
      </c>
      <c r="C28" s="10">
        <v>320</v>
      </c>
      <c r="D28" s="10">
        <f t="shared" si="0"/>
        <v>640</v>
      </c>
      <c r="E28" s="10">
        <f t="shared" si="1"/>
        <v>800</v>
      </c>
      <c r="F28" s="10">
        <f t="shared" si="2"/>
        <v>960</v>
      </c>
      <c r="G28" s="10">
        <f t="shared" si="3"/>
        <v>1120</v>
      </c>
      <c r="I28" s="37" t="s">
        <v>265</v>
      </c>
    </row>
    <row r="29" spans="1:9" ht="25.05" customHeight="1">
      <c r="A29" s="11">
        <v>2</v>
      </c>
      <c r="B29" s="7" t="s">
        <v>757</v>
      </c>
      <c r="C29" s="10">
        <v>300</v>
      </c>
      <c r="D29" s="10">
        <f t="shared" si="0"/>
        <v>600</v>
      </c>
      <c r="E29" s="10">
        <f t="shared" si="1"/>
        <v>750</v>
      </c>
      <c r="F29" s="10">
        <f t="shared" si="2"/>
        <v>900</v>
      </c>
      <c r="G29" s="10">
        <f t="shared" si="3"/>
        <v>1050</v>
      </c>
      <c r="I29" s="37" t="s">
        <v>520</v>
      </c>
    </row>
    <row r="30" spans="1:9" ht="25.05" customHeight="1">
      <c r="A30" s="11">
        <v>5</v>
      </c>
      <c r="B30" s="7" t="s">
        <v>755</v>
      </c>
      <c r="C30" s="10">
        <v>380</v>
      </c>
      <c r="D30" s="10">
        <f t="shared" si="0"/>
        <v>760</v>
      </c>
      <c r="E30" s="10">
        <f t="shared" si="1"/>
        <v>950</v>
      </c>
      <c r="F30" s="10">
        <f t="shared" si="2"/>
        <v>1140</v>
      </c>
      <c r="G30" s="10">
        <f t="shared" si="3"/>
        <v>1330</v>
      </c>
      <c r="I30" s="37" t="s">
        <v>371</v>
      </c>
    </row>
    <row r="31" spans="1:9" ht="25.05" customHeight="1">
      <c r="A31" s="11">
        <v>5</v>
      </c>
      <c r="B31" s="7" t="s">
        <v>759</v>
      </c>
      <c r="C31" s="10">
        <v>460</v>
      </c>
      <c r="D31" s="10">
        <f t="shared" si="0"/>
        <v>920</v>
      </c>
      <c r="E31" s="10">
        <f t="shared" si="1"/>
        <v>1150</v>
      </c>
      <c r="F31" s="10">
        <f t="shared" si="2"/>
        <v>1380</v>
      </c>
      <c r="G31" s="10">
        <f t="shared" si="3"/>
        <v>1610</v>
      </c>
      <c r="I31" s="37" t="s">
        <v>372</v>
      </c>
    </row>
    <row r="32" spans="1:9" ht="25.05" customHeight="1">
      <c r="B32" s="7" t="s">
        <v>758</v>
      </c>
      <c r="C32" s="10">
        <v>320</v>
      </c>
      <c r="D32" s="10">
        <f t="shared" si="0"/>
        <v>640</v>
      </c>
      <c r="E32" s="10">
        <f t="shared" si="1"/>
        <v>800</v>
      </c>
      <c r="F32" s="10">
        <f t="shared" si="2"/>
        <v>960</v>
      </c>
      <c r="G32" s="10">
        <f t="shared" si="3"/>
        <v>1120</v>
      </c>
      <c r="I32" s="37" t="s">
        <v>521</v>
      </c>
    </row>
    <row r="33" spans="1:10" ht="25.05" customHeight="1">
      <c r="A33" s="11">
        <v>3</v>
      </c>
      <c r="B33" s="7" t="s">
        <v>788</v>
      </c>
      <c r="C33" s="10">
        <v>375</v>
      </c>
      <c r="D33" s="10">
        <f t="shared" si="0"/>
        <v>750</v>
      </c>
      <c r="E33" s="10">
        <f t="shared" si="1"/>
        <v>937.5</v>
      </c>
      <c r="F33" s="10">
        <f t="shared" si="2"/>
        <v>1125</v>
      </c>
      <c r="G33" s="10">
        <f t="shared" si="3"/>
        <v>1312.5</v>
      </c>
    </row>
    <row r="34" spans="1:10" ht="25.05" customHeight="1">
      <c r="A34" s="11">
        <v>1</v>
      </c>
      <c r="B34" s="7" t="s">
        <v>518</v>
      </c>
      <c r="C34" s="10">
        <v>550</v>
      </c>
      <c r="D34" s="10">
        <f t="shared" si="0"/>
        <v>1100</v>
      </c>
      <c r="E34" s="10">
        <f t="shared" si="1"/>
        <v>1375</v>
      </c>
      <c r="F34" s="10">
        <f t="shared" si="2"/>
        <v>1650</v>
      </c>
      <c r="G34" s="10">
        <f t="shared" si="3"/>
        <v>1925</v>
      </c>
      <c r="I34" s="37" t="s">
        <v>518</v>
      </c>
    </row>
    <row r="35" spans="1:10" ht="25.05" customHeight="1">
      <c r="B35" s="7" t="s">
        <v>760</v>
      </c>
      <c r="C35" s="10">
        <v>450</v>
      </c>
      <c r="D35" s="10">
        <f t="shared" si="0"/>
        <v>900</v>
      </c>
      <c r="E35" s="10">
        <f t="shared" si="1"/>
        <v>1125</v>
      </c>
      <c r="F35" s="10">
        <f t="shared" si="2"/>
        <v>1350</v>
      </c>
      <c r="G35" s="10">
        <f t="shared" si="3"/>
        <v>1575</v>
      </c>
      <c r="I35" s="37" t="s">
        <v>262</v>
      </c>
    </row>
    <row r="36" spans="1:10" ht="25.05" customHeight="1">
      <c r="B36" s="7" t="s">
        <v>761</v>
      </c>
      <c r="C36" s="10">
        <v>450</v>
      </c>
      <c r="D36" s="10">
        <f t="shared" si="0"/>
        <v>900</v>
      </c>
      <c r="E36" s="10">
        <f t="shared" si="1"/>
        <v>1125</v>
      </c>
      <c r="F36" s="10">
        <f t="shared" si="2"/>
        <v>1350</v>
      </c>
      <c r="G36" s="10">
        <f t="shared" si="3"/>
        <v>1575</v>
      </c>
      <c r="I36" s="37" t="s">
        <v>355</v>
      </c>
    </row>
    <row r="37" spans="1:10" ht="25.05" customHeight="1">
      <c r="B37" s="7" t="s">
        <v>762</v>
      </c>
      <c r="C37" s="10">
        <v>450</v>
      </c>
      <c r="D37" s="10">
        <f t="shared" si="0"/>
        <v>900</v>
      </c>
      <c r="E37" s="10">
        <f t="shared" si="1"/>
        <v>1125</v>
      </c>
      <c r="F37" s="10">
        <f t="shared" si="2"/>
        <v>1350</v>
      </c>
      <c r="G37" s="10">
        <f t="shared" si="3"/>
        <v>1575</v>
      </c>
      <c r="I37" s="37" t="s">
        <v>188</v>
      </c>
    </row>
    <row r="38" spans="1:10" ht="25.05" customHeight="1">
      <c r="A38" s="11">
        <v>8</v>
      </c>
      <c r="B38" s="7" t="s">
        <v>763</v>
      </c>
      <c r="C38" s="10">
        <v>550</v>
      </c>
      <c r="D38" s="10">
        <f t="shared" si="0"/>
        <v>1100</v>
      </c>
      <c r="E38" s="10">
        <f t="shared" si="1"/>
        <v>1375</v>
      </c>
      <c r="F38" s="10">
        <f t="shared" si="2"/>
        <v>1650</v>
      </c>
      <c r="G38" s="10">
        <f t="shared" si="3"/>
        <v>1925</v>
      </c>
      <c r="I38" s="37" t="s">
        <v>368</v>
      </c>
    </row>
    <row r="39" spans="1:10" ht="25.05" customHeight="1">
      <c r="B39" s="7" t="s">
        <v>807</v>
      </c>
      <c r="C39" s="10">
        <v>850</v>
      </c>
      <c r="D39" s="10">
        <f t="shared" si="0"/>
        <v>1700</v>
      </c>
      <c r="E39" s="10">
        <f t="shared" si="1"/>
        <v>2125</v>
      </c>
      <c r="F39" s="10">
        <f t="shared" si="2"/>
        <v>2550</v>
      </c>
      <c r="G39" s="10">
        <f t="shared" si="3"/>
        <v>2975</v>
      </c>
    </row>
    <row r="40" spans="1:10" ht="25.05" customHeight="1">
      <c r="B40" s="7" t="s">
        <v>905</v>
      </c>
      <c r="C40" s="10">
        <v>175</v>
      </c>
      <c r="D40" s="10">
        <f>(+C40*$D$2)+C40</f>
        <v>350</v>
      </c>
      <c r="E40" s="10">
        <f>(+C40*$E$2)+C40</f>
        <v>437.5</v>
      </c>
      <c r="F40" s="10">
        <f>+(C40*$F$2)+C40</f>
        <v>525</v>
      </c>
      <c r="G40" s="10">
        <f>+(C40*$G$2)+C40</f>
        <v>612.5</v>
      </c>
    </row>
    <row r="41" spans="1:10" ht="25.05" customHeight="1">
      <c r="B41" s="7" t="s">
        <v>898</v>
      </c>
      <c r="C41" s="10">
        <v>400</v>
      </c>
      <c r="D41" s="10">
        <f>(+C41*$D$2)+C41</f>
        <v>800</v>
      </c>
      <c r="E41" s="10">
        <f t="shared" si="1"/>
        <v>1000</v>
      </c>
      <c r="F41" s="10">
        <f t="shared" si="2"/>
        <v>1200</v>
      </c>
      <c r="G41" s="10">
        <f t="shared" si="3"/>
        <v>1400</v>
      </c>
    </row>
    <row r="42" spans="1:10" ht="25.05" customHeight="1">
      <c r="D42" s="10">
        <f t="shared" si="0"/>
        <v>0</v>
      </c>
      <c r="E42" s="10">
        <f t="shared" si="1"/>
        <v>0</v>
      </c>
      <c r="F42" s="10">
        <f t="shared" si="2"/>
        <v>0</v>
      </c>
      <c r="G42" s="10">
        <f t="shared" si="3"/>
        <v>0</v>
      </c>
      <c r="I42" s="37" t="s">
        <v>1370</v>
      </c>
      <c r="J42" s="7">
        <v>1950</v>
      </c>
    </row>
    <row r="43" spans="1:10" ht="25.05" customHeight="1">
      <c r="A43" s="11">
        <v>10</v>
      </c>
      <c r="B43" s="109" t="s">
        <v>1003</v>
      </c>
      <c r="C43" s="110">
        <v>116.03454545454547</v>
      </c>
      <c r="D43" s="10">
        <f t="shared" si="0"/>
        <v>232.06909090909093</v>
      </c>
      <c r="E43" s="10">
        <f t="shared" si="1"/>
        <v>290.08636363636367</v>
      </c>
      <c r="F43" s="10">
        <f t="shared" si="2"/>
        <v>348.10363636363638</v>
      </c>
      <c r="G43" s="10">
        <f t="shared" si="3"/>
        <v>406.12090909090915</v>
      </c>
      <c r="I43" s="37">
        <v>520</v>
      </c>
    </row>
    <row r="44" spans="1:10" ht="25.05" customHeight="1">
      <c r="A44" s="11">
        <v>10</v>
      </c>
      <c r="B44" s="109" t="s">
        <v>1004</v>
      </c>
      <c r="C44" s="110">
        <v>123.30727272727272</v>
      </c>
      <c r="D44" s="10">
        <f t="shared" ref="D44:D77" si="4">(+C44*$D$2)+C44</f>
        <v>246.61454545454544</v>
      </c>
      <c r="E44" s="10">
        <f t="shared" ref="E44:E77" si="5">(+C44*$E$2)+C44</f>
        <v>308.2681818181818</v>
      </c>
      <c r="F44" s="10">
        <f t="shared" ref="F44:F77" si="6">+(C44*$F$2)+C44</f>
        <v>369.92181818181814</v>
      </c>
      <c r="G44" s="10">
        <f t="shared" ref="G44:G77" si="7">+(C44*$G$2)+C44</f>
        <v>431.57545454545453</v>
      </c>
    </row>
    <row r="45" spans="1:10" ht="25.05" customHeight="1">
      <c r="A45" s="11">
        <v>10</v>
      </c>
      <c r="B45" s="109" t="s">
        <v>1005</v>
      </c>
      <c r="C45" s="110">
        <v>128.7618181818182</v>
      </c>
      <c r="D45" s="10">
        <f t="shared" si="4"/>
        <v>257.5236363636364</v>
      </c>
      <c r="E45" s="10">
        <f t="shared" si="5"/>
        <v>321.90454545454554</v>
      </c>
      <c r="F45" s="10">
        <f t="shared" si="6"/>
        <v>386.28545454545463</v>
      </c>
      <c r="G45" s="10">
        <f t="shared" si="7"/>
        <v>450.66636363636371</v>
      </c>
    </row>
    <row r="46" spans="1:10" ht="25.05" customHeight="1">
      <c r="A46" s="11">
        <v>10</v>
      </c>
      <c r="B46" s="109" t="s">
        <v>323</v>
      </c>
      <c r="C46" s="110">
        <v>141.48909090909095</v>
      </c>
      <c r="D46" s="10">
        <f t="shared" si="4"/>
        <v>282.97818181818189</v>
      </c>
      <c r="E46" s="10">
        <f t="shared" si="5"/>
        <v>353.72272727272741</v>
      </c>
      <c r="F46" s="10">
        <f t="shared" si="6"/>
        <v>424.46727272727287</v>
      </c>
      <c r="G46" s="10">
        <f t="shared" si="7"/>
        <v>495.21181818181833</v>
      </c>
      <c r="H46" s="10">
        <v>500</v>
      </c>
    </row>
    <row r="47" spans="1:10" ht="25.05" customHeight="1">
      <c r="A47" s="11">
        <v>10</v>
      </c>
      <c r="B47" s="109" t="s">
        <v>264</v>
      </c>
      <c r="C47" s="110">
        <v>150.58000000000001</v>
      </c>
      <c r="D47" s="10">
        <f t="shared" si="4"/>
        <v>301.16000000000003</v>
      </c>
      <c r="E47" s="10">
        <f t="shared" si="5"/>
        <v>376.45000000000005</v>
      </c>
      <c r="F47" s="10">
        <f t="shared" si="6"/>
        <v>451.74</v>
      </c>
      <c r="G47" s="10">
        <f t="shared" si="7"/>
        <v>527.03000000000009</v>
      </c>
    </row>
    <row r="48" spans="1:10" ht="25.05" customHeight="1">
      <c r="A48" s="11">
        <v>10</v>
      </c>
      <c r="B48" s="109" t="s">
        <v>1006</v>
      </c>
      <c r="C48" s="110">
        <v>159.67090909090908</v>
      </c>
      <c r="D48" s="10">
        <f t="shared" si="4"/>
        <v>319.34181818181816</v>
      </c>
      <c r="E48" s="10">
        <f t="shared" si="5"/>
        <v>399.17727272727268</v>
      </c>
      <c r="F48" s="10">
        <f t="shared" si="6"/>
        <v>479.01272727272726</v>
      </c>
      <c r="G48" s="10">
        <f t="shared" si="7"/>
        <v>558.84818181818173</v>
      </c>
    </row>
    <row r="49" spans="1:10" ht="25.05" customHeight="1">
      <c r="A49" s="11">
        <v>10</v>
      </c>
      <c r="B49" s="109" t="s">
        <v>267</v>
      </c>
      <c r="C49" s="110">
        <v>170.58</v>
      </c>
      <c r="D49" s="10">
        <f t="shared" si="4"/>
        <v>341.16</v>
      </c>
      <c r="E49" s="10">
        <f t="shared" si="5"/>
        <v>426.45000000000005</v>
      </c>
      <c r="F49" s="10">
        <f t="shared" si="6"/>
        <v>511.74</v>
      </c>
      <c r="G49" s="10">
        <f t="shared" si="7"/>
        <v>597.03000000000009</v>
      </c>
      <c r="I49" s="37">
        <v>600</v>
      </c>
    </row>
    <row r="50" spans="1:10" ht="25.05" customHeight="1">
      <c r="A50" s="11">
        <v>10</v>
      </c>
      <c r="B50" s="109" t="s">
        <v>1007</v>
      </c>
      <c r="C50" s="110">
        <v>179.67090909090911</v>
      </c>
      <c r="D50" s="10">
        <f t="shared" si="4"/>
        <v>359.34181818181821</v>
      </c>
      <c r="E50" s="10">
        <f t="shared" si="5"/>
        <v>449.17727272727274</v>
      </c>
      <c r="F50" s="10">
        <f t="shared" si="6"/>
        <v>539.01272727272726</v>
      </c>
      <c r="G50" s="10">
        <f t="shared" si="7"/>
        <v>628.84818181818196</v>
      </c>
    </row>
    <row r="51" spans="1:10" ht="25.05" customHeight="1">
      <c r="A51" s="11">
        <v>10</v>
      </c>
      <c r="B51" s="109" t="s">
        <v>265</v>
      </c>
      <c r="C51" s="110">
        <v>186.94363636363636</v>
      </c>
      <c r="D51" s="10">
        <f t="shared" si="4"/>
        <v>373.88727272727272</v>
      </c>
      <c r="E51" s="10">
        <f t="shared" si="5"/>
        <v>467.35909090909087</v>
      </c>
      <c r="F51" s="10">
        <f t="shared" si="6"/>
        <v>560.83090909090902</v>
      </c>
      <c r="G51" s="10">
        <f t="shared" si="7"/>
        <v>654.30272727272722</v>
      </c>
    </row>
    <row r="52" spans="1:10" ht="25.05" customHeight="1">
      <c r="A52" s="11">
        <v>10</v>
      </c>
      <c r="B52" s="109" t="s">
        <v>372</v>
      </c>
      <c r="C52" s="110">
        <v>188.7618181818182</v>
      </c>
      <c r="D52" s="10">
        <f t="shared" si="4"/>
        <v>377.5236363636364</v>
      </c>
      <c r="E52" s="10">
        <f t="shared" si="5"/>
        <v>471.90454545454554</v>
      </c>
      <c r="F52" s="10">
        <f t="shared" si="6"/>
        <v>566.28545454545463</v>
      </c>
      <c r="G52" s="10">
        <f t="shared" si="7"/>
        <v>660.66636363636371</v>
      </c>
    </row>
    <row r="53" spans="1:10" ht="25.05" customHeight="1">
      <c r="A53" s="11">
        <v>10</v>
      </c>
      <c r="B53" s="109" t="s">
        <v>1008</v>
      </c>
      <c r="C53" s="110">
        <v>123.30727272727272</v>
      </c>
      <c r="D53" s="10">
        <f t="shared" si="4"/>
        <v>246.61454545454544</v>
      </c>
      <c r="E53" s="10">
        <f t="shared" si="5"/>
        <v>308.2681818181818</v>
      </c>
      <c r="F53" s="10">
        <f t="shared" si="6"/>
        <v>369.92181818181814</v>
      </c>
      <c r="G53" s="10">
        <f t="shared" si="7"/>
        <v>431.57545454545453</v>
      </c>
    </row>
    <row r="54" spans="1:10" ht="25.05" customHeight="1">
      <c r="A54" s="11">
        <v>10</v>
      </c>
      <c r="B54" s="109" t="s">
        <v>259</v>
      </c>
      <c r="C54" s="110">
        <v>128.7618181818182</v>
      </c>
      <c r="D54" s="10">
        <f t="shared" si="4"/>
        <v>257.5236363636364</v>
      </c>
      <c r="E54" s="10">
        <f t="shared" si="5"/>
        <v>321.90454545454554</v>
      </c>
      <c r="F54" s="10">
        <f t="shared" si="6"/>
        <v>386.28545454545463</v>
      </c>
      <c r="G54" s="10">
        <f t="shared" si="7"/>
        <v>450.66636363636371</v>
      </c>
    </row>
    <row r="55" spans="1:10" ht="25.05" customHeight="1">
      <c r="A55" s="11">
        <v>10</v>
      </c>
      <c r="B55" s="109" t="s">
        <v>258</v>
      </c>
      <c r="C55" s="110">
        <v>132.3981818181818</v>
      </c>
      <c r="D55" s="10">
        <f t="shared" si="4"/>
        <v>264.79636363636359</v>
      </c>
      <c r="E55" s="10">
        <f t="shared" si="5"/>
        <v>330.99545454545449</v>
      </c>
      <c r="F55" s="10">
        <f t="shared" si="6"/>
        <v>397.19454545454539</v>
      </c>
      <c r="G55" s="10">
        <f t="shared" si="7"/>
        <v>463.39363636363629</v>
      </c>
      <c r="H55" s="10">
        <v>470</v>
      </c>
    </row>
    <row r="56" spans="1:10" ht="25.05" customHeight="1">
      <c r="A56" s="11">
        <v>10</v>
      </c>
      <c r="B56" s="109" t="s">
        <v>1009</v>
      </c>
      <c r="C56" s="110">
        <v>143.30727272727276</v>
      </c>
      <c r="D56" s="10">
        <f t="shared" si="4"/>
        <v>286.61454545454552</v>
      </c>
      <c r="E56" s="10">
        <f t="shared" si="5"/>
        <v>358.26818181818192</v>
      </c>
      <c r="F56" s="10">
        <f t="shared" si="6"/>
        <v>429.92181818181825</v>
      </c>
      <c r="G56" s="10">
        <f t="shared" si="7"/>
        <v>501.5754545454547</v>
      </c>
    </row>
    <row r="57" spans="1:10" ht="25.05" customHeight="1">
      <c r="A57" s="11">
        <v>10</v>
      </c>
      <c r="B57" s="109" t="s">
        <v>1010</v>
      </c>
      <c r="C57" s="110">
        <v>125.12545454545455</v>
      </c>
      <c r="D57" s="10">
        <f t="shared" si="4"/>
        <v>250.25090909090909</v>
      </c>
      <c r="E57" s="10">
        <f t="shared" si="5"/>
        <v>312.81363636363636</v>
      </c>
      <c r="F57" s="10">
        <f t="shared" si="6"/>
        <v>375.37636363636364</v>
      </c>
      <c r="G57" s="10">
        <f t="shared" si="7"/>
        <v>437.93909090909091</v>
      </c>
    </row>
    <row r="58" spans="1:10" ht="25.05" customHeight="1">
      <c r="A58" s="11">
        <v>10</v>
      </c>
      <c r="B58" s="109" t="s">
        <v>1011</v>
      </c>
      <c r="C58" s="110">
        <v>132.3981818181818</v>
      </c>
      <c r="D58" s="10">
        <f t="shared" si="4"/>
        <v>264.79636363636359</v>
      </c>
      <c r="E58" s="10">
        <f t="shared" si="5"/>
        <v>330.99545454545449</v>
      </c>
      <c r="F58" s="10">
        <f t="shared" si="6"/>
        <v>397.19454545454539</v>
      </c>
      <c r="G58" s="10">
        <f t="shared" si="7"/>
        <v>463.39363636363629</v>
      </c>
    </row>
    <row r="59" spans="1:10" ht="25.05" customHeight="1">
      <c r="A59" s="11">
        <v>10</v>
      </c>
      <c r="B59" s="109" t="s">
        <v>1012</v>
      </c>
      <c r="C59" s="110">
        <v>137.85272727272729</v>
      </c>
      <c r="D59" s="10">
        <f t="shared" si="4"/>
        <v>275.70545454545459</v>
      </c>
      <c r="E59" s="10">
        <f t="shared" si="5"/>
        <v>344.63181818181823</v>
      </c>
      <c r="F59" s="10">
        <f t="shared" si="6"/>
        <v>413.55818181818188</v>
      </c>
      <c r="G59" s="10">
        <f t="shared" si="7"/>
        <v>482.48454545454553</v>
      </c>
    </row>
    <row r="60" spans="1:10" ht="25.05" customHeight="1">
      <c r="A60" s="11">
        <v>10</v>
      </c>
      <c r="B60" s="109" t="s">
        <v>263</v>
      </c>
      <c r="C60" s="110">
        <v>150.58000000000001</v>
      </c>
      <c r="D60" s="10">
        <f t="shared" si="4"/>
        <v>301.16000000000003</v>
      </c>
      <c r="E60" s="10">
        <f t="shared" si="5"/>
        <v>376.45000000000005</v>
      </c>
      <c r="F60" s="10">
        <f t="shared" si="6"/>
        <v>451.74</v>
      </c>
      <c r="G60" s="10">
        <f t="shared" si="7"/>
        <v>527.03000000000009</v>
      </c>
    </row>
    <row r="61" spans="1:10" ht="25.05" customHeight="1">
      <c r="A61" s="11">
        <v>10</v>
      </c>
      <c r="B61" s="109" t="s">
        <v>1013</v>
      </c>
      <c r="C61" s="110">
        <v>159.67090909090908</v>
      </c>
      <c r="D61" s="10">
        <f t="shared" si="4"/>
        <v>319.34181818181816</v>
      </c>
      <c r="E61" s="10">
        <f t="shared" si="5"/>
        <v>399.17727272727268</v>
      </c>
      <c r="F61" s="10">
        <f t="shared" si="6"/>
        <v>479.01272727272726</v>
      </c>
      <c r="G61" s="10">
        <f t="shared" si="7"/>
        <v>558.84818181818173</v>
      </c>
    </row>
    <row r="62" spans="1:10" ht="25.05" customHeight="1">
      <c r="A62" s="11">
        <v>10</v>
      </c>
      <c r="B62" s="109" t="s">
        <v>1014</v>
      </c>
      <c r="C62" s="110">
        <v>168.7618181818182</v>
      </c>
      <c r="D62" s="10">
        <f t="shared" si="4"/>
        <v>337.5236363636364</v>
      </c>
      <c r="E62" s="10">
        <f t="shared" si="5"/>
        <v>421.90454545454554</v>
      </c>
      <c r="F62" s="10">
        <f t="shared" si="6"/>
        <v>506.28545454545463</v>
      </c>
      <c r="G62" s="10">
        <f t="shared" si="7"/>
        <v>590.66636363636371</v>
      </c>
    </row>
    <row r="63" spans="1:10" ht="25.05" customHeight="1">
      <c r="A63" s="11">
        <v>10</v>
      </c>
      <c r="B63" s="109" t="s">
        <v>1015</v>
      </c>
      <c r="C63" s="110">
        <v>179.67090909090911</v>
      </c>
      <c r="D63" s="10">
        <f t="shared" si="4"/>
        <v>359.34181818181821</v>
      </c>
      <c r="E63" s="10">
        <f t="shared" si="5"/>
        <v>449.17727272727274</v>
      </c>
      <c r="F63" s="10">
        <f t="shared" si="6"/>
        <v>539.01272727272726</v>
      </c>
      <c r="G63" s="10">
        <f t="shared" si="7"/>
        <v>628.84818181818196</v>
      </c>
      <c r="I63" s="37">
        <v>630</v>
      </c>
      <c r="J63" s="7" t="s">
        <v>1359</v>
      </c>
    </row>
    <row r="64" spans="1:10" ht="25.05" customHeight="1">
      <c r="A64" s="11">
        <v>10</v>
      </c>
      <c r="B64" s="109" t="s">
        <v>1016</v>
      </c>
      <c r="C64" s="110">
        <v>188.7618181818182</v>
      </c>
      <c r="D64" s="10">
        <f t="shared" si="4"/>
        <v>377.5236363636364</v>
      </c>
      <c r="E64" s="10">
        <f t="shared" si="5"/>
        <v>471.90454545454554</v>
      </c>
      <c r="F64" s="10">
        <f t="shared" si="6"/>
        <v>566.28545454545463</v>
      </c>
      <c r="G64" s="10">
        <f t="shared" si="7"/>
        <v>660.66636363636371</v>
      </c>
    </row>
    <row r="65" spans="1:9" ht="25.05" customHeight="1">
      <c r="A65" s="11">
        <v>10</v>
      </c>
      <c r="B65" s="109" t="s">
        <v>1017</v>
      </c>
      <c r="C65" s="110">
        <v>196.03454545454545</v>
      </c>
      <c r="D65" s="10">
        <f t="shared" si="4"/>
        <v>392.0690909090909</v>
      </c>
      <c r="E65" s="10">
        <f t="shared" si="5"/>
        <v>490.08636363636367</v>
      </c>
      <c r="F65" s="10">
        <f t="shared" si="6"/>
        <v>588.10363636363638</v>
      </c>
      <c r="G65" s="10">
        <f t="shared" si="7"/>
        <v>686.12090909090909</v>
      </c>
    </row>
    <row r="66" spans="1:9" ht="25.05" customHeight="1">
      <c r="A66" s="11">
        <v>10</v>
      </c>
      <c r="B66" s="109" t="s">
        <v>1018</v>
      </c>
      <c r="C66" s="110">
        <v>201.48909090909092</v>
      </c>
      <c r="D66" s="10">
        <f t="shared" si="4"/>
        <v>402.97818181818184</v>
      </c>
      <c r="E66" s="10">
        <f t="shared" si="5"/>
        <v>503.7227272727273</v>
      </c>
      <c r="F66" s="10">
        <f t="shared" si="6"/>
        <v>604.46727272727276</v>
      </c>
      <c r="G66" s="10">
        <f t="shared" si="7"/>
        <v>705.21181818181822</v>
      </c>
    </row>
    <row r="67" spans="1:9" ht="38.4" customHeight="1">
      <c r="A67" s="11">
        <v>10</v>
      </c>
      <c r="B67" s="109" t="s">
        <v>1019</v>
      </c>
      <c r="C67" s="110">
        <v>177.85272727272726</v>
      </c>
      <c r="D67" s="10">
        <f t="shared" si="4"/>
        <v>355.70545454545453</v>
      </c>
      <c r="E67" s="10">
        <f t="shared" si="5"/>
        <v>444.63181818181818</v>
      </c>
      <c r="F67" s="10">
        <f t="shared" si="6"/>
        <v>533.55818181818177</v>
      </c>
      <c r="G67" s="10">
        <f t="shared" si="7"/>
        <v>622.48454545454547</v>
      </c>
    </row>
    <row r="68" spans="1:9" ht="25.05" customHeight="1">
      <c r="A68" s="11">
        <v>10</v>
      </c>
      <c r="B68" s="109" t="s">
        <v>731</v>
      </c>
      <c r="C68" s="110">
        <v>197.85272727272732</v>
      </c>
      <c r="D68" s="10">
        <f t="shared" si="4"/>
        <v>395.70545454545464</v>
      </c>
      <c r="E68" s="10">
        <f t="shared" si="5"/>
        <v>494.63181818181829</v>
      </c>
      <c r="F68" s="10">
        <f t="shared" si="6"/>
        <v>593.55818181818199</v>
      </c>
      <c r="G68" s="10">
        <f t="shared" si="7"/>
        <v>692.48454545454558</v>
      </c>
      <c r="I68" s="37">
        <v>600</v>
      </c>
    </row>
    <row r="69" spans="1:9" ht="25.05" customHeight="1">
      <c r="A69" s="11">
        <v>10</v>
      </c>
      <c r="B69" s="109" t="s">
        <v>1020</v>
      </c>
      <c r="C69" s="110">
        <v>201.48909090909092</v>
      </c>
      <c r="D69" s="10">
        <f t="shared" si="4"/>
        <v>402.97818181818184</v>
      </c>
      <c r="E69" s="10">
        <f t="shared" si="5"/>
        <v>503.7227272727273</v>
      </c>
      <c r="F69" s="10">
        <f t="shared" si="6"/>
        <v>604.46727272727276</v>
      </c>
      <c r="G69" s="10">
        <f t="shared" si="7"/>
        <v>705.21181818181822</v>
      </c>
    </row>
    <row r="70" spans="1:9" ht="25.05" customHeight="1">
      <c r="A70" s="11">
        <v>10</v>
      </c>
      <c r="B70" s="109" t="s">
        <v>1021</v>
      </c>
      <c r="C70" s="110">
        <v>210.58</v>
      </c>
      <c r="D70" s="10">
        <f t="shared" si="4"/>
        <v>421.16</v>
      </c>
      <c r="E70" s="10">
        <f t="shared" si="5"/>
        <v>526.45000000000005</v>
      </c>
      <c r="F70" s="10">
        <f t="shared" si="6"/>
        <v>631.74</v>
      </c>
      <c r="G70" s="10">
        <f t="shared" si="7"/>
        <v>737.03000000000009</v>
      </c>
    </row>
    <row r="71" spans="1:9" ht="25.05" customHeight="1">
      <c r="A71" s="11">
        <v>10</v>
      </c>
      <c r="B71" s="109" t="s">
        <v>1022</v>
      </c>
      <c r="C71" s="110">
        <v>216.03454545454548</v>
      </c>
      <c r="D71" s="10">
        <f t="shared" si="4"/>
        <v>432.06909090909096</v>
      </c>
      <c r="E71" s="10">
        <f t="shared" si="5"/>
        <v>540.08636363636379</v>
      </c>
      <c r="F71" s="10">
        <f t="shared" si="6"/>
        <v>648.1036363636365</v>
      </c>
      <c r="G71" s="10">
        <f t="shared" si="7"/>
        <v>756.12090909090921</v>
      </c>
    </row>
    <row r="72" spans="1:9" ht="25.05" customHeight="1">
      <c r="A72" s="11">
        <v>10</v>
      </c>
      <c r="B72" s="109" t="s">
        <v>1023</v>
      </c>
      <c r="C72" s="110">
        <v>223.30727272727276</v>
      </c>
      <c r="D72" s="10">
        <f t="shared" si="4"/>
        <v>446.61454545454552</v>
      </c>
      <c r="E72" s="10">
        <f t="shared" si="5"/>
        <v>558.26818181818192</v>
      </c>
      <c r="F72" s="10">
        <f t="shared" si="6"/>
        <v>669.92181818181825</v>
      </c>
      <c r="G72" s="10">
        <f t="shared" si="7"/>
        <v>781.5754545454547</v>
      </c>
    </row>
    <row r="73" spans="1:9" ht="25.05" customHeight="1">
      <c r="B73" s="7" t="s">
        <v>1073</v>
      </c>
      <c r="C73" s="10">
        <v>310</v>
      </c>
      <c r="D73" s="10">
        <f t="shared" si="4"/>
        <v>620</v>
      </c>
      <c r="E73" s="10">
        <f t="shared" si="5"/>
        <v>775</v>
      </c>
      <c r="F73" s="10">
        <f t="shared" si="6"/>
        <v>930</v>
      </c>
      <c r="G73" s="10">
        <f t="shared" si="7"/>
        <v>1085</v>
      </c>
    </row>
    <row r="74" spans="1:9" ht="25.05" customHeight="1">
      <c r="D74" s="10">
        <f t="shared" si="4"/>
        <v>0</v>
      </c>
      <c r="E74" s="10">
        <f t="shared" si="5"/>
        <v>0</v>
      </c>
      <c r="F74" s="10">
        <f t="shared" si="6"/>
        <v>0</v>
      </c>
      <c r="G74" s="10">
        <f t="shared" si="7"/>
        <v>0</v>
      </c>
    </row>
    <row r="75" spans="1:9" ht="25.05" customHeight="1">
      <c r="A75" s="11">
        <v>5</v>
      </c>
      <c r="B75" s="7" t="s">
        <v>219</v>
      </c>
      <c r="C75" s="10">
        <v>280</v>
      </c>
      <c r="D75" s="10">
        <f t="shared" si="4"/>
        <v>560</v>
      </c>
      <c r="E75" s="10">
        <f t="shared" si="5"/>
        <v>700</v>
      </c>
      <c r="F75" s="10">
        <f t="shared" si="6"/>
        <v>840</v>
      </c>
      <c r="G75" s="10">
        <f t="shared" si="7"/>
        <v>980</v>
      </c>
    </row>
    <row r="76" spans="1:9" ht="25.05" customHeight="1">
      <c r="A76" s="11">
        <v>20</v>
      </c>
      <c r="B76" s="7" t="s">
        <v>1257</v>
      </c>
      <c r="C76" s="10">
        <v>85</v>
      </c>
      <c r="D76" s="10">
        <f t="shared" si="4"/>
        <v>170</v>
      </c>
      <c r="E76" s="10">
        <f t="shared" si="5"/>
        <v>212.5</v>
      </c>
      <c r="F76" s="10">
        <f t="shared" si="6"/>
        <v>255</v>
      </c>
      <c r="G76" s="10">
        <f t="shared" si="7"/>
        <v>297.5</v>
      </c>
    </row>
    <row r="77" spans="1:9" ht="25.05" customHeight="1">
      <c r="B77" s="7" t="s">
        <v>1329</v>
      </c>
      <c r="C77" s="10">
        <v>520</v>
      </c>
      <c r="D77" s="10">
        <f t="shared" si="4"/>
        <v>1040</v>
      </c>
      <c r="E77" s="10">
        <f t="shared" si="5"/>
        <v>1300</v>
      </c>
      <c r="F77" s="10">
        <f t="shared" si="6"/>
        <v>1560</v>
      </c>
      <c r="G77" s="10">
        <f t="shared" si="7"/>
        <v>1820</v>
      </c>
    </row>
    <row r="78" spans="1:9" ht="25.05" customHeight="1">
      <c r="B78" s="7" t="s">
        <v>1376</v>
      </c>
      <c r="C78" s="10">
        <v>250</v>
      </c>
      <c r="D78" s="10">
        <f t="shared" ref="D78:D85" si="8">(+C78*$D$2)+C78</f>
        <v>500</v>
      </c>
      <c r="E78" s="10">
        <f t="shared" ref="E78:E85" si="9">(+C78*$E$2)+C78</f>
        <v>625</v>
      </c>
      <c r="F78" s="10">
        <f t="shared" ref="F78:F85" si="10">+(C78*$F$2)+C78</f>
        <v>750</v>
      </c>
      <c r="G78" s="10">
        <f t="shared" ref="G78:G85" si="11">+(C78*$G$2)+C78</f>
        <v>875</v>
      </c>
    </row>
    <row r="79" spans="1:9" ht="25.05" customHeight="1">
      <c r="B79" s="7" t="s">
        <v>1390</v>
      </c>
      <c r="C79" s="10">
        <v>320</v>
      </c>
      <c r="D79" s="10">
        <f t="shared" si="8"/>
        <v>640</v>
      </c>
      <c r="E79" s="10">
        <f t="shared" si="9"/>
        <v>800</v>
      </c>
      <c r="F79" s="10">
        <f t="shared" si="10"/>
        <v>960</v>
      </c>
      <c r="G79" s="10">
        <f t="shared" si="11"/>
        <v>1120</v>
      </c>
    </row>
    <row r="80" spans="1:9" ht="25.05" customHeight="1">
      <c r="B80" s="7" t="s">
        <v>1415</v>
      </c>
      <c r="C80" s="10">
        <v>696</v>
      </c>
      <c r="D80" s="10">
        <f t="shared" si="8"/>
        <v>1392</v>
      </c>
      <c r="E80" s="10">
        <f t="shared" si="9"/>
        <v>1740</v>
      </c>
      <c r="F80" s="10">
        <f t="shared" si="10"/>
        <v>2088</v>
      </c>
      <c r="G80" s="10">
        <f t="shared" si="11"/>
        <v>2436</v>
      </c>
      <c r="H80" s="10">
        <v>1750</v>
      </c>
    </row>
    <row r="81" spans="4:7" ht="25.05" customHeight="1">
      <c r="D81" s="10">
        <f t="shared" si="8"/>
        <v>0</v>
      </c>
      <c r="E81" s="10">
        <f t="shared" si="9"/>
        <v>0</v>
      </c>
      <c r="F81" s="10">
        <f t="shared" si="10"/>
        <v>0</v>
      </c>
      <c r="G81" s="10">
        <f t="shared" si="11"/>
        <v>0</v>
      </c>
    </row>
    <row r="82" spans="4:7" ht="25.05" customHeight="1">
      <c r="D82" s="10">
        <f t="shared" si="8"/>
        <v>0</v>
      </c>
      <c r="E82" s="10">
        <f t="shared" si="9"/>
        <v>0</v>
      </c>
      <c r="F82" s="10">
        <f t="shared" si="10"/>
        <v>0</v>
      </c>
      <c r="G82" s="10">
        <f t="shared" si="11"/>
        <v>0</v>
      </c>
    </row>
    <row r="83" spans="4:7" ht="25.05" customHeight="1">
      <c r="D83" s="10">
        <f t="shared" si="8"/>
        <v>0</v>
      </c>
      <c r="E83" s="10">
        <f t="shared" si="9"/>
        <v>0</v>
      </c>
      <c r="F83" s="10">
        <f t="shared" si="10"/>
        <v>0</v>
      </c>
      <c r="G83" s="10">
        <f t="shared" si="11"/>
        <v>0</v>
      </c>
    </row>
    <row r="84" spans="4:7" ht="25.05" customHeight="1">
      <c r="D84" s="10">
        <f t="shared" si="8"/>
        <v>0</v>
      </c>
      <c r="E84" s="10">
        <f t="shared" si="9"/>
        <v>0</v>
      </c>
      <c r="F84" s="10">
        <f t="shared" si="10"/>
        <v>0</v>
      </c>
      <c r="G84" s="10">
        <f t="shared" si="11"/>
        <v>0</v>
      </c>
    </row>
    <row r="85" spans="4:7" ht="25.05" customHeight="1">
      <c r="D85" s="10">
        <f t="shared" si="8"/>
        <v>0</v>
      </c>
      <c r="E85" s="10">
        <f t="shared" si="9"/>
        <v>0</v>
      </c>
      <c r="F85" s="10">
        <f t="shared" si="10"/>
        <v>0</v>
      </c>
      <c r="G85" s="10">
        <f t="shared" si="11"/>
        <v>0</v>
      </c>
    </row>
    <row r="86" spans="4:7" ht="25.05" customHeight="1"/>
  </sheetData>
  <sortState ref="A4:G36">
    <sortCondition ref="B3:B36"/>
  </sortState>
  <mergeCells count="2">
    <mergeCell ref="D1:G1"/>
    <mergeCell ref="A1:A2"/>
  </mergeCells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G35"/>
  <sheetViews>
    <sheetView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4" sqref="B4"/>
    </sheetView>
  </sheetViews>
  <sheetFormatPr defaultRowHeight="14.4"/>
  <cols>
    <col min="1" max="1" width="12.5546875" customWidth="1"/>
    <col min="2" max="7" width="18.77734375" customWidth="1"/>
  </cols>
  <sheetData>
    <row r="1" spans="1:7" ht="25.05" customHeight="1">
      <c r="A1" s="174" t="s">
        <v>40</v>
      </c>
      <c r="B1" s="174" t="s">
        <v>189</v>
      </c>
      <c r="C1" s="16"/>
      <c r="D1" s="172" t="s">
        <v>0</v>
      </c>
      <c r="E1" s="172"/>
      <c r="F1" s="172"/>
      <c r="G1" s="172"/>
    </row>
    <row r="2" spans="1:7" ht="25.05" customHeight="1">
      <c r="A2" s="174"/>
      <c r="B2" s="174"/>
      <c r="C2" s="30" t="s">
        <v>29</v>
      </c>
      <c r="D2" s="17">
        <v>1</v>
      </c>
      <c r="E2" s="17">
        <v>1.5</v>
      </c>
      <c r="F2" s="18">
        <v>2</v>
      </c>
      <c r="G2" s="17">
        <v>2.5</v>
      </c>
    </row>
    <row r="3" spans="1:7" ht="25.05" customHeight="1">
      <c r="A3" s="7"/>
    </row>
    <row r="4" spans="1:7" ht="25.05" customHeight="1">
      <c r="A4" s="31">
        <v>5</v>
      </c>
      <c r="B4" s="31">
        <v>95</v>
      </c>
      <c r="C4" s="10">
        <v>350</v>
      </c>
      <c r="D4" s="10">
        <f t="shared" ref="D4:D14" si="0">(+C4*$D$2)+C4</f>
        <v>700</v>
      </c>
      <c r="E4" s="10">
        <f>(+C4*$E$2)+C4</f>
        <v>875</v>
      </c>
      <c r="F4" s="19">
        <f>+(C4*$F$2)+C4</f>
        <v>1050</v>
      </c>
      <c r="G4" s="10">
        <f>+(C4*$G$2)+C4</f>
        <v>1225</v>
      </c>
    </row>
    <row r="5" spans="1:7" ht="25.05" customHeight="1">
      <c r="A5" s="31">
        <v>5</v>
      </c>
      <c r="B5" s="31">
        <v>100</v>
      </c>
      <c r="C5" s="10">
        <v>350</v>
      </c>
      <c r="D5" s="10">
        <f t="shared" si="0"/>
        <v>700</v>
      </c>
      <c r="E5" s="10">
        <f>(+C5*$E$2)+C5</f>
        <v>875</v>
      </c>
      <c r="F5" s="19">
        <f>+(C5*$F$2)+C5</f>
        <v>1050</v>
      </c>
      <c r="G5" s="10">
        <f>+(C5*$G$2)+C5</f>
        <v>1225</v>
      </c>
    </row>
    <row r="6" spans="1:7" ht="25.05" customHeight="1">
      <c r="A6" s="11">
        <v>6</v>
      </c>
      <c r="B6" s="11">
        <v>105</v>
      </c>
      <c r="C6" s="10">
        <v>380</v>
      </c>
      <c r="D6" s="10">
        <f t="shared" si="0"/>
        <v>760</v>
      </c>
      <c r="E6" s="10">
        <f t="shared" ref="E6:E14" si="1">(+C6*$E$2)+C6</f>
        <v>950</v>
      </c>
      <c r="F6" s="19">
        <f t="shared" ref="F6:F14" si="2">+(C6*$F$2)+C6</f>
        <v>1140</v>
      </c>
      <c r="G6" s="10">
        <f t="shared" ref="G6:G14" si="3">+(C6*$G$2)+C6</f>
        <v>1330</v>
      </c>
    </row>
    <row r="7" spans="1:7" ht="25.05" customHeight="1">
      <c r="A7" s="11">
        <v>5</v>
      </c>
      <c r="B7" s="11">
        <v>115</v>
      </c>
      <c r="C7" s="10">
        <v>400</v>
      </c>
      <c r="D7" s="10">
        <f t="shared" si="0"/>
        <v>800</v>
      </c>
      <c r="E7" s="10">
        <f t="shared" si="1"/>
        <v>1000</v>
      </c>
      <c r="F7" s="19">
        <f t="shared" si="2"/>
        <v>1200</v>
      </c>
      <c r="G7" s="10">
        <f t="shared" si="3"/>
        <v>1400</v>
      </c>
    </row>
    <row r="8" spans="1:7" ht="25.05" customHeight="1">
      <c r="A8" s="11">
        <v>5</v>
      </c>
      <c r="B8" s="11">
        <v>120</v>
      </c>
      <c r="C8" s="10">
        <v>400</v>
      </c>
      <c r="D8" s="10">
        <f t="shared" si="0"/>
        <v>800</v>
      </c>
      <c r="E8" s="10">
        <f t="shared" si="1"/>
        <v>1000</v>
      </c>
      <c r="F8" s="19">
        <f t="shared" si="2"/>
        <v>1200</v>
      </c>
      <c r="G8" s="10">
        <f t="shared" si="3"/>
        <v>1400</v>
      </c>
    </row>
    <row r="9" spans="1:7" ht="25.05" customHeight="1">
      <c r="A9" s="11">
        <v>5</v>
      </c>
      <c r="B9" s="11">
        <v>125</v>
      </c>
      <c r="C9" s="10">
        <v>420</v>
      </c>
      <c r="D9" s="10">
        <f t="shared" si="0"/>
        <v>840</v>
      </c>
      <c r="E9" s="10">
        <f t="shared" si="1"/>
        <v>1050</v>
      </c>
      <c r="F9" s="19">
        <f t="shared" si="2"/>
        <v>1260</v>
      </c>
      <c r="G9" s="10">
        <f t="shared" si="3"/>
        <v>1470</v>
      </c>
    </row>
    <row r="10" spans="1:7" ht="25.05" customHeight="1">
      <c r="A10" s="11">
        <v>5</v>
      </c>
      <c r="B10" s="11">
        <v>130</v>
      </c>
      <c r="C10" s="10">
        <v>420</v>
      </c>
      <c r="D10" s="10">
        <f t="shared" si="0"/>
        <v>840</v>
      </c>
      <c r="E10" s="10">
        <f t="shared" si="1"/>
        <v>1050</v>
      </c>
      <c r="F10" s="19">
        <f t="shared" si="2"/>
        <v>1260</v>
      </c>
      <c r="G10" s="10">
        <f t="shared" si="3"/>
        <v>1470</v>
      </c>
    </row>
    <row r="11" spans="1:7" ht="25.05" customHeight="1">
      <c r="A11" s="11">
        <v>5</v>
      </c>
      <c r="B11" s="11">
        <v>135</v>
      </c>
      <c r="C11" s="10">
        <v>450</v>
      </c>
      <c r="D11" s="10">
        <f t="shared" si="0"/>
        <v>900</v>
      </c>
      <c r="E11" s="10">
        <f t="shared" si="1"/>
        <v>1125</v>
      </c>
      <c r="F11" s="19">
        <f t="shared" si="2"/>
        <v>1350</v>
      </c>
      <c r="G11" s="10">
        <f t="shared" si="3"/>
        <v>1575</v>
      </c>
    </row>
    <row r="12" spans="1:7" ht="25.05" customHeight="1">
      <c r="A12" s="11">
        <v>5</v>
      </c>
      <c r="B12" s="11">
        <v>140</v>
      </c>
      <c r="C12" s="10">
        <v>480</v>
      </c>
      <c r="D12" s="10">
        <f t="shared" si="0"/>
        <v>960</v>
      </c>
      <c r="E12" s="10">
        <f t="shared" si="1"/>
        <v>1200</v>
      </c>
      <c r="F12" s="19">
        <f t="shared" si="2"/>
        <v>1440</v>
      </c>
      <c r="G12" s="10">
        <f t="shared" si="3"/>
        <v>1680</v>
      </c>
    </row>
    <row r="13" spans="1:7" ht="25.05" customHeight="1">
      <c r="A13" s="11">
        <v>5</v>
      </c>
      <c r="B13" s="11">
        <v>145</v>
      </c>
      <c r="C13" s="10">
        <v>500</v>
      </c>
      <c r="D13" s="10">
        <f t="shared" si="0"/>
        <v>1000</v>
      </c>
      <c r="E13" s="10">
        <f t="shared" si="1"/>
        <v>1250</v>
      </c>
      <c r="F13" s="19">
        <f t="shared" si="2"/>
        <v>1500</v>
      </c>
      <c r="G13" s="10">
        <f t="shared" si="3"/>
        <v>1750</v>
      </c>
    </row>
    <row r="14" spans="1:7" ht="25.05" customHeight="1">
      <c r="A14" s="7"/>
      <c r="B14" s="7"/>
      <c r="C14" s="7">
        <v>2862</v>
      </c>
      <c r="D14" s="7">
        <f t="shared" si="0"/>
        <v>5724</v>
      </c>
      <c r="E14" s="7">
        <f t="shared" si="1"/>
        <v>7155</v>
      </c>
      <c r="F14" s="7">
        <f t="shared" si="2"/>
        <v>8586</v>
      </c>
      <c r="G14" s="7">
        <f t="shared" si="3"/>
        <v>10017</v>
      </c>
    </row>
    <row r="15" spans="1:7" ht="25.05" customHeight="1">
      <c r="A15" s="7"/>
      <c r="B15" s="7"/>
      <c r="C15" s="7"/>
      <c r="D15" s="7"/>
      <c r="E15" s="7"/>
      <c r="F15" s="7"/>
      <c r="G15" s="7"/>
    </row>
    <row r="16" spans="1:7" ht="25.05" customHeight="1">
      <c r="A16" s="7"/>
      <c r="B16" s="7"/>
      <c r="C16" s="7"/>
      <c r="D16" s="7"/>
      <c r="E16" s="7"/>
      <c r="F16" s="7"/>
      <c r="G16" s="7"/>
    </row>
    <row r="17" spans="1:7" ht="25.05" customHeight="1">
      <c r="A17" s="7"/>
      <c r="B17" s="7"/>
      <c r="C17" s="7"/>
      <c r="D17" s="7"/>
      <c r="E17" s="7"/>
      <c r="F17" s="7"/>
      <c r="G17" s="7"/>
    </row>
    <row r="18" spans="1:7" ht="25.05" customHeight="1">
      <c r="A18" s="7"/>
      <c r="B18" s="7"/>
      <c r="C18" s="7"/>
      <c r="D18" s="7"/>
      <c r="E18" s="7"/>
      <c r="F18" s="7"/>
      <c r="G18" s="7"/>
    </row>
    <row r="19" spans="1:7" ht="25.05" customHeight="1">
      <c r="A19" s="7"/>
      <c r="B19" s="7"/>
      <c r="C19" s="7"/>
      <c r="D19" s="7"/>
      <c r="E19" s="7"/>
      <c r="F19" s="7"/>
      <c r="G19" s="7"/>
    </row>
    <row r="20" spans="1:7" ht="25.05" customHeight="1">
      <c r="A20" s="7"/>
      <c r="B20" s="7"/>
      <c r="C20" s="7"/>
      <c r="D20" s="7"/>
      <c r="E20" s="7"/>
      <c r="F20" s="7"/>
      <c r="G20" s="7"/>
    </row>
    <row r="21" spans="1:7" ht="25.05" customHeight="1">
      <c r="A21" s="7"/>
      <c r="B21" s="7"/>
      <c r="C21" s="7"/>
      <c r="D21" s="7"/>
      <c r="E21" s="7"/>
      <c r="F21" s="7"/>
      <c r="G21" s="7"/>
    </row>
    <row r="22" spans="1:7" ht="25.05" customHeight="1">
      <c r="A22" s="7"/>
      <c r="B22" s="7"/>
      <c r="C22" s="7"/>
      <c r="D22" s="7"/>
      <c r="E22" s="7"/>
      <c r="F22" s="7"/>
      <c r="G22" s="7"/>
    </row>
    <row r="23" spans="1:7" ht="25.05" customHeight="1">
      <c r="A23" s="7"/>
      <c r="B23" s="7"/>
      <c r="C23" s="7"/>
      <c r="D23" s="7"/>
      <c r="E23" s="7"/>
      <c r="F23" s="7"/>
      <c r="G23" s="7"/>
    </row>
    <row r="24" spans="1:7" ht="25.05" customHeight="1">
      <c r="A24" s="7"/>
      <c r="B24" s="7"/>
      <c r="C24" s="7"/>
      <c r="D24" s="7"/>
      <c r="E24" s="7"/>
      <c r="F24" s="7"/>
      <c r="G24" s="7"/>
    </row>
    <row r="25" spans="1:7" ht="25.05" customHeight="1"/>
    <row r="26" spans="1:7" ht="25.05" customHeight="1"/>
    <row r="27" spans="1:7" ht="25.05" customHeight="1"/>
    <row r="28" spans="1:7" ht="25.05" customHeight="1"/>
    <row r="29" spans="1:7" ht="25.05" customHeight="1"/>
    <row r="30" spans="1:7" ht="25.05" customHeight="1"/>
    <row r="31" spans="1:7" ht="25.05" customHeight="1"/>
    <row r="32" spans="1:7" ht="25.05" customHeight="1"/>
    <row r="33" ht="25.05" customHeight="1"/>
    <row r="34" ht="25.05" customHeight="1"/>
    <row r="35" ht="25.05" customHeight="1"/>
  </sheetData>
  <mergeCells count="3">
    <mergeCell ref="A1:A2"/>
    <mergeCell ref="B1:B2"/>
    <mergeCell ref="D1:G1"/>
  </mergeCells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G35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5" sqref="A5:XFD5"/>
    </sheetView>
  </sheetViews>
  <sheetFormatPr defaultRowHeight="14.4"/>
  <cols>
    <col min="1" max="7" width="18.77734375" customWidth="1"/>
    <col min="9" max="9" width="18" customWidth="1"/>
  </cols>
  <sheetData>
    <row r="1" spans="1:7" ht="25.05" customHeight="1">
      <c r="A1" s="174" t="s">
        <v>40</v>
      </c>
      <c r="B1" s="174" t="s">
        <v>236</v>
      </c>
      <c r="C1" s="16"/>
      <c r="D1" s="172" t="s">
        <v>0</v>
      </c>
      <c r="E1" s="172"/>
      <c r="F1" s="172"/>
      <c r="G1" s="172"/>
    </row>
    <row r="2" spans="1:7" ht="25.05" customHeight="1">
      <c r="A2" s="174"/>
      <c r="B2" s="174"/>
      <c r="C2" s="30" t="s">
        <v>29</v>
      </c>
      <c r="D2" s="17">
        <v>1</v>
      </c>
      <c r="E2" s="17">
        <v>1.5</v>
      </c>
      <c r="F2" s="18">
        <v>2</v>
      </c>
      <c r="G2" s="17">
        <v>2.5</v>
      </c>
    </row>
    <row r="3" spans="1:7" ht="25.05" customHeight="1">
      <c r="A3" s="7"/>
    </row>
    <row r="4" spans="1:7" ht="25.05" customHeight="1">
      <c r="A4" s="35">
        <v>5</v>
      </c>
      <c r="B4" s="31">
        <v>65</v>
      </c>
      <c r="C4" s="10">
        <v>380</v>
      </c>
      <c r="D4" s="10">
        <f t="shared" ref="D4:D23" si="0">(+C4*$D$2)+C4</f>
        <v>760</v>
      </c>
      <c r="E4" s="10">
        <f t="shared" ref="E4:E23" si="1">(+C4*$E$2)+C4</f>
        <v>950</v>
      </c>
      <c r="F4" s="19">
        <f t="shared" ref="F4:F23" si="2">+(C4*$F$2)+C4</f>
        <v>1140</v>
      </c>
      <c r="G4" s="10">
        <f t="shared" ref="G4:G23" si="3">+(C4*$G$2)+C4</f>
        <v>1330</v>
      </c>
    </row>
    <row r="5" spans="1:7" ht="25.05" customHeight="1">
      <c r="A5" s="35">
        <v>5</v>
      </c>
      <c r="B5" s="31" t="s">
        <v>235</v>
      </c>
      <c r="C5" s="10">
        <v>400</v>
      </c>
      <c r="D5" s="10">
        <f t="shared" si="0"/>
        <v>800</v>
      </c>
      <c r="E5" s="10">
        <f t="shared" si="1"/>
        <v>1000</v>
      </c>
      <c r="F5" s="19">
        <f t="shared" si="2"/>
        <v>1200</v>
      </c>
      <c r="G5" s="10">
        <f t="shared" si="3"/>
        <v>1400</v>
      </c>
    </row>
    <row r="6" spans="1:7" ht="25.05" customHeight="1">
      <c r="A6" s="35">
        <v>4</v>
      </c>
      <c r="B6" s="11">
        <v>95</v>
      </c>
      <c r="C6" s="10">
        <v>550</v>
      </c>
      <c r="D6" s="10">
        <f t="shared" si="0"/>
        <v>1100</v>
      </c>
      <c r="E6" s="10">
        <f t="shared" si="1"/>
        <v>1375</v>
      </c>
      <c r="F6" s="19">
        <f t="shared" si="2"/>
        <v>1650</v>
      </c>
      <c r="G6" s="10">
        <f t="shared" si="3"/>
        <v>1925</v>
      </c>
    </row>
    <row r="7" spans="1:7" ht="25.05" customHeight="1">
      <c r="A7" s="35">
        <v>5</v>
      </c>
      <c r="B7" s="11">
        <v>100</v>
      </c>
      <c r="C7" s="10">
        <v>600</v>
      </c>
      <c r="D7" s="10">
        <f t="shared" si="0"/>
        <v>1200</v>
      </c>
      <c r="E7" s="10">
        <f t="shared" si="1"/>
        <v>1500</v>
      </c>
      <c r="F7" s="19">
        <f t="shared" si="2"/>
        <v>1800</v>
      </c>
      <c r="G7" s="10">
        <f t="shared" si="3"/>
        <v>2100</v>
      </c>
    </row>
    <row r="8" spans="1:7" ht="25.05" customHeight="1">
      <c r="A8" s="11">
        <v>5</v>
      </c>
      <c r="B8" s="11">
        <v>110</v>
      </c>
      <c r="C8" s="10">
        <v>600</v>
      </c>
      <c r="D8" s="10">
        <f t="shared" si="0"/>
        <v>1200</v>
      </c>
      <c r="E8" s="10">
        <f t="shared" si="1"/>
        <v>1500</v>
      </c>
      <c r="F8" s="19">
        <f t="shared" si="2"/>
        <v>1800</v>
      </c>
      <c r="G8" s="10">
        <f t="shared" si="3"/>
        <v>2100</v>
      </c>
    </row>
    <row r="9" spans="1:7" ht="25.05" customHeight="1">
      <c r="A9" s="11">
        <v>2</v>
      </c>
      <c r="B9" s="11">
        <v>115</v>
      </c>
      <c r="C9" s="10">
        <v>600</v>
      </c>
      <c r="D9" s="10">
        <f t="shared" si="0"/>
        <v>1200</v>
      </c>
      <c r="E9" s="10">
        <f t="shared" si="1"/>
        <v>1500</v>
      </c>
      <c r="F9" s="19">
        <f t="shared" si="2"/>
        <v>1800</v>
      </c>
      <c r="G9" s="10">
        <f t="shared" si="3"/>
        <v>2100</v>
      </c>
    </row>
    <row r="10" spans="1:7" ht="25.05" customHeight="1">
      <c r="A10" s="11">
        <v>2</v>
      </c>
      <c r="B10" s="11">
        <v>120</v>
      </c>
      <c r="C10" s="10">
        <v>750</v>
      </c>
      <c r="D10" s="10">
        <f t="shared" si="0"/>
        <v>1500</v>
      </c>
      <c r="E10" s="10">
        <f t="shared" si="1"/>
        <v>1875</v>
      </c>
      <c r="F10" s="19">
        <f t="shared" si="2"/>
        <v>2250</v>
      </c>
      <c r="G10" s="10">
        <f t="shared" si="3"/>
        <v>2625</v>
      </c>
    </row>
    <row r="11" spans="1:7" ht="25.05" customHeight="1">
      <c r="A11" s="11">
        <v>4</v>
      </c>
      <c r="B11" s="11">
        <v>125</v>
      </c>
      <c r="C11" s="10">
        <v>650</v>
      </c>
      <c r="D11" s="10">
        <f t="shared" si="0"/>
        <v>1300</v>
      </c>
      <c r="E11" s="10">
        <f t="shared" si="1"/>
        <v>1625</v>
      </c>
      <c r="F11" s="19">
        <f t="shared" si="2"/>
        <v>1950</v>
      </c>
      <c r="G11" s="10">
        <f t="shared" si="3"/>
        <v>2275</v>
      </c>
    </row>
    <row r="12" spans="1:7" ht="25.05" customHeight="1">
      <c r="A12" s="11"/>
      <c r="B12" s="11"/>
      <c r="C12" s="10"/>
      <c r="D12" s="10"/>
      <c r="E12" s="10"/>
      <c r="F12" s="19"/>
      <c r="G12" s="10"/>
    </row>
    <row r="13" spans="1:7" ht="25.05" customHeight="1">
      <c r="A13" s="11">
        <v>10</v>
      </c>
      <c r="B13" s="11">
        <v>130</v>
      </c>
      <c r="C13" s="10">
        <v>650</v>
      </c>
      <c r="D13" s="10">
        <f t="shared" si="0"/>
        <v>1300</v>
      </c>
      <c r="E13" s="10">
        <f t="shared" si="1"/>
        <v>1625</v>
      </c>
      <c r="F13" s="19">
        <f t="shared" si="2"/>
        <v>1950</v>
      </c>
      <c r="G13" s="10">
        <f t="shared" si="3"/>
        <v>2275</v>
      </c>
    </row>
    <row r="14" spans="1:7" ht="25.05" customHeight="1">
      <c r="A14" s="11">
        <v>5</v>
      </c>
      <c r="B14" s="11">
        <v>135</v>
      </c>
      <c r="C14" s="10">
        <v>650</v>
      </c>
      <c r="D14" s="10">
        <f t="shared" si="0"/>
        <v>1300</v>
      </c>
      <c r="E14" s="10">
        <f t="shared" si="1"/>
        <v>1625</v>
      </c>
      <c r="F14" s="19">
        <f t="shared" si="2"/>
        <v>1950</v>
      </c>
      <c r="G14" s="10">
        <f t="shared" si="3"/>
        <v>2275</v>
      </c>
    </row>
    <row r="15" spans="1:7" ht="25.05" customHeight="1">
      <c r="A15" s="11">
        <v>3</v>
      </c>
      <c r="B15" s="11">
        <v>140</v>
      </c>
      <c r="C15" s="10">
        <v>700</v>
      </c>
      <c r="D15" s="10">
        <f t="shared" si="0"/>
        <v>1400</v>
      </c>
      <c r="E15" s="10">
        <f t="shared" si="1"/>
        <v>1750</v>
      </c>
      <c r="F15" s="19">
        <f t="shared" si="2"/>
        <v>2100</v>
      </c>
      <c r="G15" s="10">
        <f t="shared" si="3"/>
        <v>2450</v>
      </c>
    </row>
    <row r="16" spans="1:7" ht="25.05" customHeight="1">
      <c r="A16" s="11">
        <v>5</v>
      </c>
      <c r="B16" s="11">
        <v>150</v>
      </c>
      <c r="C16" s="10">
        <v>750</v>
      </c>
      <c r="D16" s="10">
        <f t="shared" si="0"/>
        <v>1500</v>
      </c>
      <c r="E16" s="10">
        <f t="shared" si="1"/>
        <v>1875</v>
      </c>
      <c r="F16" s="19">
        <f t="shared" si="2"/>
        <v>2250</v>
      </c>
      <c r="G16" s="10">
        <f t="shared" si="3"/>
        <v>2625</v>
      </c>
    </row>
    <row r="17" spans="1:7" ht="25.05" customHeight="1">
      <c r="A17" s="11">
        <v>10</v>
      </c>
      <c r="B17" s="11">
        <v>70</v>
      </c>
      <c r="C17" s="10">
        <v>380</v>
      </c>
      <c r="D17" s="10">
        <f t="shared" si="0"/>
        <v>760</v>
      </c>
      <c r="E17" s="10">
        <f t="shared" si="1"/>
        <v>950</v>
      </c>
      <c r="F17" s="19">
        <f t="shared" si="2"/>
        <v>1140</v>
      </c>
      <c r="G17" s="10">
        <f t="shared" si="3"/>
        <v>1330</v>
      </c>
    </row>
    <row r="18" spans="1:7" ht="25.05" customHeight="1">
      <c r="C18" s="10"/>
      <c r="D18" s="10">
        <f t="shared" si="0"/>
        <v>0</v>
      </c>
      <c r="E18" s="10">
        <f t="shared" si="1"/>
        <v>0</v>
      </c>
      <c r="F18" s="19">
        <f t="shared" si="2"/>
        <v>0</v>
      </c>
      <c r="G18" s="10">
        <f t="shared" si="3"/>
        <v>0</v>
      </c>
    </row>
    <row r="19" spans="1:7" ht="25.05" customHeight="1">
      <c r="C19" s="10"/>
      <c r="D19" s="79">
        <f t="shared" si="0"/>
        <v>0</v>
      </c>
      <c r="E19" s="79">
        <f t="shared" si="1"/>
        <v>0</v>
      </c>
      <c r="F19" s="83">
        <f t="shared" si="2"/>
        <v>0</v>
      </c>
      <c r="G19" s="79">
        <f t="shared" si="3"/>
        <v>0</v>
      </c>
    </row>
    <row r="20" spans="1:7" ht="25.05" customHeight="1">
      <c r="C20" s="10"/>
      <c r="D20" s="79">
        <f t="shared" si="0"/>
        <v>0</v>
      </c>
      <c r="E20" s="79">
        <f t="shared" si="1"/>
        <v>0</v>
      </c>
      <c r="F20" s="83">
        <f t="shared" si="2"/>
        <v>0</v>
      </c>
      <c r="G20" s="79">
        <f t="shared" si="3"/>
        <v>0</v>
      </c>
    </row>
    <row r="21" spans="1:7" ht="25.05" customHeight="1">
      <c r="C21" s="10"/>
      <c r="D21" s="79">
        <f t="shared" si="0"/>
        <v>0</v>
      </c>
      <c r="E21" s="79">
        <f t="shared" si="1"/>
        <v>0</v>
      </c>
      <c r="F21" s="83">
        <f t="shared" si="2"/>
        <v>0</v>
      </c>
      <c r="G21" s="79">
        <f t="shared" si="3"/>
        <v>0</v>
      </c>
    </row>
    <row r="22" spans="1:7" ht="25.05" customHeight="1">
      <c r="C22" s="10"/>
      <c r="D22" s="79">
        <f t="shared" si="0"/>
        <v>0</v>
      </c>
      <c r="E22" s="79">
        <f t="shared" si="1"/>
        <v>0</v>
      </c>
      <c r="F22" s="83">
        <f t="shared" si="2"/>
        <v>0</v>
      </c>
      <c r="G22" s="79">
        <f t="shared" si="3"/>
        <v>0</v>
      </c>
    </row>
    <row r="23" spans="1:7" ht="25.05" customHeight="1">
      <c r="C23" s="10"/>
      <c r="D23" s="79">
        <f t="shared" si="0"/>
        <v>0</v>
      </c>
      <c r="E23" s="79">
        <f t="shared" si="1"/>
        <v>0</v>
      </c>
      <c r="F23" s="83">
        <f t="shared" si="2"/>
        <v>0</v>
      </c>
      <c r="G23" s="79">
        <f t="shared" si="3"/>
        <v>0</v>
      </c>
    </row>
    <row r="24" spans="1:7" ht="25.05" customHeight="1"/>
    <row r="25" spans="1:7" ht="25.05" customHeight="1"/>
    <row r="26" spans="1:7" ht="25.05" customHeight="1"/>
    <row r="27" spans="1:7" ht="25.05" customHeight="1"/>
    <row r="28" spans="1:7" ht="25.05" customHeight="1"/>
    <row r="29" spans="1:7" ht="25.05" customHeight="1"/>
    <row r="30" spans="1:7" ht="25.05" customHeight="1"/>
    <row r="31" spans="1:7" ht="25.05" customHeight="1"/>
    <row r="32" spans="1:7" ht="25.05" customHeight="1"/>
    <row r="33" ht="25.05" customHeight="1"/>
    <row r="34" ht="25.05" customHeight="1"/>
    <row r="35" ht="25.05" customHeight="1"/>
  </sheetData>
  <mergeCells count="3">
    <mergeCell ref="A1:A2"/>
    <mergeCell ref="B1:B2"/>
    <mergeCell ref="D1:G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I18"/>
  <sheetViews>
    <sheetView workbookViewId="0">
      <selection activeCell="H10" sqref="H10"/>
    </sheetView>
  </sheetViews>
  <sheetFormatPr defaultColWidth="18.77734375" defaultRowHeight="25.05" customHeight="1"/>
  <cols>
    <col min="2" max="2" width="21.77734375" customWidth="1"/>
    <col min="9" max="9" width="18.77734375" style="1"/>
  </cols>
  <sheetData>
    <row r="1" spans="1:9" ht="25.05" customHeight="1">
      <c r="A1" s="174" t="s">
        <v>40</v>
      </c>
      <c r="B1" s="174" t="s">
        <v>315</v>
      </c>
      <c r="C1" s="16"/>
      <c r="D1" s="172" t="s">
        <v>0</v>
      </c>
      <c r="E1" s="172"/>
      <c r="F1" s="172"/>
      <c r="G1" s="172"/>
    </row>
    <row r="2" spans="1:9" ht="25.05" customHeight="1">
      <c r="A2" s="174"/>
      <c r="B2" s="174"/>
      <c r="C2" s="45" t="s">
        <v>29</v>
      </c>
      <c r="D2" s="17">
        <v>1</v>
      </c>
      <c r="E2" s="17">
        <v>1.5</v>
      </c>
      <c r="F2" s="18">
        <v>2</v>
      </c>
      <c r="G2" s="17">
        <v>2.5</v>
      </c>
    </row>
    <row r="3" spans="1:9" ht="25.05" customHeight="1">
      <c r="A3" s="7"/>
    </row>
    <row r="4" spans="1:9" ht="25.05" customHeight="1">
      <c r="A4" s="35">
        <v>5</v>
      </c>
      <c r="B4" s="46" t="s">
        <v>316</v>
      </c>
      <c r="C4" s="10">
        <v>250</v>
      </c>
      <c r="D4" s="10">
        <f t="shared" ref="D4:D14" si="0">(+C4*$D$2)+C4</f>
        <v>500</v>
      </c>
      <c r="E4" s="10">
        <f t="shared" ref="E4:E14" si="1">(+C4*$E$2)+C4</f>
        <v>625</v>
      </c>
      <c r="F4" s="19">
        <f t="shared" ref="F4:F14" si="2">+(C4*$F$2)+C4</f>
        <v>750</v>
      </c>
      <c r="G4" s="10">
        <f t="shared" ref="G4:G14" si="3">+(C4*$G$2)+C4</f>
        <v>875</v>
      </c>
    </row>
    <row r="5" spans="1:9" ht="25.05" customHeight="1">
      <c r="A5" s="35"/>
      <c r="B5" s="106">
        <v>50</v>
      </c>
      <c r="C5" s="10">
        <v>220</v>
      </c>
      <c r="D5" s="10">
        <f t="shared" si="0"/>
        <v>440</v>
      </c>
      <c r="E5" s="10">
        <f t="shared" si="1"/>
        <v>550</v>
      </c>
      <c r="F5" s="19">
        <f t="shared" si="2"/>
        <v>660</v>
      </c>
      <c r="G5" s="10">
        <f t="shared" si="3"/>
        <v>770</v>
      </c>
    </row>
    <row r="6" spans="1:9" ht="25.05" customHeight="1">
      <c r="A6" s="35"/>
      <c r="B6" s="11"/>
      <c r="C6" s="10"/>
      <c r="D6" s="10">
        <f t="shared" si="0"/>
        <v>0</v>
      </c>
      <c r="E6" s="10">
        <f t="shared" si="1"/>
        <v>0</v>
      </c>
      <c r="F6" s="19">
        <f t="shared" si="2"/>
        <v>0</v>
      </c>
      <c r="G6" s="10">
        <f t="shared" si="3"/>
        <v>0</v>
      </c>
    </row>
    <row r="7" spans="1:9" ht="25.05" customHeight="1">
      <c r="A7" s="35">
        <v>50</v>
      </c>
      <c r="B7" s="114" t="s">
        <v>1036</v>
      </c>
      <c r="C7" s="10">
        <f>14.7584187408492*5</f>
        <v>73.792093704246</v>
      </c>
      <c r="D7" s="10">
        <f t="shared" si="0"/>
        <v>147.584187408492</v>
      </c>
      <c r="E7" s="10">
        <f t="shared" si="1"/>
        <v>184.48023426061502</v>
      </c>
      <c r="F7" s="19">
        <f t="shared" si="2"/>
        <v>221.37628111273801</v>
      </c>
      <c r="G7" s="10">
        <f t="shared" si="3"/>
        <v>258.27232796486101</v>
      </c>
      <c r="I7" s="1">
        <f>+G7*A7</f>
        <v>12913.61639824305</v>
      </c>
    </row>
    <row r="8" spans="1:9" ht="25.05" customHeight="1">
      <c r="A8" s="11">
        <v>50</v>
      </c>
      <c r="B8" s="114" t="s">
        <v>1037</v>
      </c>
      <c r="C8" s="10">
        <f>14.7584187408492*5</f>
        <v>73.792093704246</v>
      </c>
      <c r="D8" s="10">
        <f t="shared" si="0"/>
        <v>147.584187408492</v>
      </c>
      <c r="E8" s="10">
        <f t="shared" si="1"/>
        <v>184.48023426061502</v>
      </c>
      <c r="F8" s="19">
        <f t="shared" si="2"/>
        <v>221.37628111273801</v>
      </c>
      <c r="G8" s="10">
        <f t="shared" si="3"/>
        <v>258.27232796486101</v>
      </c>
      <c r="H8">
        <v>370</v>
      </c>
      <c r="I8" s="1">
        <f t="shared" ref="I8:I16" si="4">+G8*A8</f>
        <v>12913.61639824305</v>
      </c>
    </row>
    <row r="9" spans="1:9" ht="25.05" customHeight="1">
      <c r="A9" s="11">
        <v>50</v>
      </c>
      <c r="B9" s="114" t="s">
        <v>1039</v>
      </c>
      <c r="C9" s="10">
        <f>14.7584187408492*5</f>
        <v>73.792093704246</v>
      </c>
      <c r="D9" s="10">
        <f t="shared" si="0"/>
        <v>147.584187408492</v>
      </c>
      <c r="E9" s="10">
        <f t="shared" si="1"/>
        <v>184.48023426061502</v>
      </c>
      <c r="F9" s="19">
        <f t="shared" si="2"/>
        <v>221.37628111273801</v>
      </c>
      <c r="G9" s="10">
        <f t="shared" si="3"/>
        <v>258.27232796486101</v>
      </c>
      <c r="H9">
        <v>420</v>
      </c>
      <c r="I9" s="1">
        <f t="shared" si="4"/>
        <v>12913.61639824305</v>
      </c>
    </row>
    <row r="10" spans="1:9" ht="25.05" customHeight="1">
      <c r="A10" s="171">
        <v>50</v>
      </c>
      <c r="B10" s="114" t="s">
        <v>1040</v>
      </c>
      <c r="C10" s="10">
        <f>14.7584187408492*5</f>
        <v>73.792093704246</v>
      </c>
      <c r="D10" s="10">
        <f t="shared" si="0"/>
        <v>147.584187408492</v>
      </c>
      <c r="E10" s="10">
        <f t="shared" si="1"/>
        <v>184.48023426061502</v>
      </c>
      <c r="F10" s="19">
        <f t="shared" si="2"/>
        <v>221.37628111273801</v>
      </c>
      <c r="G10" s="10">
        <f t="shared" si="3"/>
        <v>258.27232796486101</v>
      </c>
      <c r="I10" s="1">
        <f t="shared" si="4"/>
        <v>12913.61639824305</v>
      </c>
    </row>
    <row r="11" spans="1:9" ht="25.05" customHeight="1">
      <c r="A11" s="171">
        <v>50</v>
      </c>
      <c r="B11" s="114" t="s">
        <v>1041</v>
      </c>
      <c r="C11" s="10">
        <f>14.7584187408492*5</f>
        <v>73.792093704246</v>
      </c>
      <c r="D11" s="10">
        <f t="shared" si="0"/>
        <v>147.584187408492</v>
      </c>
      <c r="E11" s="10">
        <f t="shared" si="1"/>
        <v>184.48023426061502</v>
      </c>
      <c r="F11" s="19">
        <f t="shared" si="2"/>
        <v>221.37628111273801</v>
      </c>
      <c r="G11" s="10">
        <f t="shared" si="3"/>
        <v>258.27232796486101</v>
      </c>
      <c r="I11" s="1">
        <f t="shared" si="4"/>
        <v>12913.61639824305</v>
      </c>
    </row>
    <row r="12" spans="1:9" ht="25.05" customHeight="1">
      <c r="A12" s="11">
        <v>50</v>
      </c>
      <c r="B12" s="114" t="s">
        <v>1042</v>
      </c>
      <c r="C12" s="10">
        <f>18.4480234260615*5</f>
        <v>92.240117130307496</v>
      </c>
      <c r="D12" s="10">
        <f t="shared" si="0"/>
        <v>184.48023426061499</v>
      </c>
      <c r="E12" s="10">
        <f t="shared" si="1"/>
        <v>230.60029282576875</v>
      </c>
      <c r="F12" s="19">
        <f t="shared" si="2"/>
        <v>276.72035139092247</v>
      </c>
      <c r="G12" s="10">
        <f t="shared" si="3"/>
        <v>322.84040995607626</v>
      </c>
      <c r="I12" s="1">
        <f t="shared" si="4"/>
        <v>16142.020497803813</v>
      </c>
    </row>
    <row r="13" spans="1:9" ht="25.05" customHeight="1">
      <c r="A13" s="11" t="s">
        <v>1065</v>
      </c>
      <c r="B13" s="114" t="s">
        <v>1038</v>
      </c>
      <c r="C13" s="10">
        <f>18.4480234260615*5</f>
        <v>92.240117130307496</v>
      </c>
      <c r="D13" s="10">
        <f t="shared" si="0"/>
        <v>184.48023426061499</v>
      </c>
      <c r="E13" s="10">
        <f t="shared" si="1"/>
        <v>230.60029282576875</v>
      </c>
      <c r="F13" s="19">
        <f t="shared" si="2"/>
        <v>276.72035139092247</v>
      </c>
      <c r="G13" s="10">
        <f t="shared" si="3"/>
        <v>322.84040995607626</v>
      </c>
      <c r="I13" s="1" t="e">
        <f t="shared" si="4"/>
        <v>#VALUE!</v>
      </c>
    </row>
    <row r="14" spans="1:9" ht="25.05" customHeight="1">
      <c r="A14" s="11">
        <v>50</v>
      </c>
      <c r="B14" s="114" t="s">
        <v>1043</v>
      </c>
      <c r="C14" s="10">
        <f>24.597364568082*5</f>
        <v>122.98682284041</v>
      </c>
      <c r="D14" s="10">
        <f t="shared" si="0"/>
        <v>245.97364568082</v>
      </c>
      <c r="E14" s="10">
        <f t="shared" si="1"/>
        <v>307.46705710102498</v>
      </c>
      <c r="F14" s="19">
        <f t="shared" si="2"/>
        <v>368.96046852122998</v>
      </c>
      <c r="G14" s="10">
        <f t="shared" si="3"/>
        <v>430.45387994143499</v>
      </c>
      <c r="I14" s="1">
        <f t="shared" si="4"/>
        <v>21522.69399707175</v>
      </c>
    </row>
    <row r="15" spans="1:9" ht="25.05" customHeight="1">
      <c r="A15" s="11">
        <v>50</v>
      </c>
      <c r="B15" s="114" t="s">
        <v>1044</v>
      </c>
      <c r="C15" s="1">
        <f>30.7467057101025*5</f>
        <v>153.73352855051249</v>
      </c>
      <c r="D15" s="10">
        <f>(+C15*$D$2)+C15</f>
        <v>307.46705710102498</v>
      </c>
      <c r="E15" s="10">
        <f>(+C15*$E$2)+C15</f>
        <v>384.33382137628121</v>
      </c>
      <c r="F15" s="19">
        <f>+(C15*$F$2)+C15</f>
        <v>461.20058565153749</v>
      </c>
      <c r="G15" s="10">
        <f>+(C15*$G$2)+C15</f>
        <v>538.06734992679367</v>
      </c>
      <c r="I15" s="1">
        <f t="shared" si="4"/>
        <v>26903.367496339684</v>
      </c>
    </row>
    <row r="16" spans="1:9" ht="25.05" customHeight="1">
      <c r="A16" s="11">
        <v>50</v>
      </c>
      <c r="B16" s="114" t="s">
        <v>1045</v>
      </c>
      <c r="C16" s="1">
        <f>43.0453879941435*5</f>
        <v>215.22693997071752</v>
      </c>
      <c r="D16" s="10">
        <f>(+C16*$D$2)+C16</f>
        <v>430.45387994143505</v>
      </c>
      <c r="E16" s="10">
        <f>(+C16*$E$2)+C16</f>
        <v>538.0673499267939</v>
      </c>
      <c r="F16" s="19">
        <f>+(C16*$F$2)+C16</f>
        <v>645.68081991215263</v>
      </c>
      <c r="G16" s="10">
        <f>+(C16*$G$2)+C16</f>
        <v>753.29428989751136</v>
      </c>
      <c r="I16" s="1">
        <f t="shared" si="4"/>
        <v>37664.714494875567</v>
      </c>
    </row>
    <row r="17" spans="3:7" ht="25.05" customHeight="1">
      <c r="C17">
        <v>400</v>
      </c>
      <c r="D17" s="10">
        <f>(+C17*$D$2)+C17</f>
        <v>800</v>
      </c>
      <c r="E17" s="10">
        <f>(+C17*$E$2)+C17</f>
        <v>1000</v>
      </c>
      <c r="F17" s="19">
        <f>+(C17*$F$2)+C17</f>
        <v>1200</v>
      </c>
      <c r="G17" s="10">
        <f>+(C17*$G$2)+C17</f>
        <v>1400</v>
      </c>
    </row>
    <row r="18" spans="3:7" ht="25.05" customHeight="1">
      <c r="D18" s="10">
        <f>(+C18*$D$2)+C18</f>
        <v>0</v>
      </c>
      <c r="E18" s="10">
        <f>(+C18*$E$2)+C18</f>
        <v>0</v>
      </c>
      <c r="F18" s="19">
        <f>+(C18*$F$2)+C18</f>
        <v>0</v>
      </c>
      <c r="G18" s="10">
        <f>+(C18*$G$2)+C18</f>
        <v>0</v>
      </c>
    </row>
  </sheetData>
  <mergeCells count="3">
    <mergeCell ref="A1:A2"/>
    <mergeCell ref="B1:B2"/>
    <mergeCell ref="D1:G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H23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H24" sqref="H24"/>
    </sheetView>
  </sheetViews>
  <sheetFormatPr defaultRowHeight="14.4"/>
  <cols>
    <col min="1" max="2" width="25.77734375" customWidth="1"/>
    <col min="3" max="3" width="11.5546875" customWidth="1"/>
    <col min="4" max="4" width="25.77734375" customWidth="1"/>
    <col min="5" max="5" width="21" customWidth="1"/>
    <col min="6" max="6" width="22.88671875" customWidth="1"/>
    <col min="7" max="7" width="19.5546875" style="116" customWidth="1"/>
    <col min="8" max="8" width="21" customWidth="1"/>
  </cols>
  <sheetData>
    <row r="1" spans="1:8" ht="25.05" customHeight="1">
      <c r="A1" s="174" t="s">
        <v>40</v>
      </c>
      <c r="B1" s="174" t="s">
        <v>1046</v>
      </c>
      <c r="C1" s="113"/>
      <c r="D1" s="16"/>
      <c r="E1" s="172" t="s">
        <v>0</v>
      </c>
      <c r="F1" s="172"/>
      <c r="G1" s="172"/>
      <c r="H1" s="172"/>
    </row>
    <row r="2" spans="1:8" ht="25.05" customHeight="1">
      <c r="A2" s="174"/>
      <c r="B2" s="174"/>
      <c r="C2" s="113"/>
      <c r="D2" s="112" t="s">
        <v>29</v>
      </c>
      <c r="E2" s="17">
        <v>1</v>
      </c>
      <c r="F2" s="17">
        <v>1.5</v>
      </c>
      <c r="G2" s="17">
        <v>2</v>
      </c>
      <c r="H2" s="17">
        <v>2.5</v>
      </c>
    </row>
    <row r="3" spans="1:8" ht="25.05" customHeight="1">
      <c r="A3" s="11">
        <v>50</v>
      </c>
      <c r="B3" s="115" t="s">
        <v>1047</v>
      </c>
      <c r="C3" s="1">
        <v>6.1764705882352953</v>
      </c>
      <c r="D3">
        <f t="shared" ref="D3:D11" si="0">+C3*15</f>
        <v>92.647058823529434</v>
      </c>
      <c r="E3" s="10">
        <f>(+D3*$E$2)+D3</f>
        <v>185.29411764705887</v>
      </c>
      <c r="F3" s="10">
        <f>(+D3*$F$2)+D3</f>
        <v>231.61764705882359</v>
      </c>
      <c r="G3" s="10">
        <f>+(D3*$G$2)+D3</f>
        <v>277.94117647058829</v>
      </c>
      <c r="H3" s="10">
        <f>+(D3*$H$2)+D3</f>
        <v>324.26470588235304</v>
      </c>
    </row>
    <row r="4" spans="1:8" ht="25.05" customHeight="1">
      <c r="A4" s="35">
        <v>50</v>
      </c>
      <c r="B4" s="115" t="s">
        <v>1048</v>
      </c>
      <c r="C4" s="10">
        <v>6.1764705882352953</v>
      </c>
      <c r="D4">
        <f t="shared" si="0"/>
        <v>92.647058823529434</v>
      </c>
      <c r="E4" s="10">
        <f t="shared" ref="E4:E19" si="1">(+D4*$E$2)+D4</f>
        <v>185.29411764705887</v>
      </c>
      <c r="F4" s="10">
        <f t="shared" ref="F4:F19" si="2">(+D4*$F$2)+D4</f>
        <v>231.61764705882359</v>
      </c>
      <c r="G4" s="10">
        <f t="shared" ref="G4:G19" si="3">+(D4*$G$2)+D4</f>
        <v>277.94117647058829</v>
      </c>
      <c r="H4" s="10">
        <f t="shared" ref="H4:H19" si="4">+(D4*$H$2)+D4</f>
        <v>324.26470588235304</v>
      </c>
    </row>
    <row r="5" spans="1:8" ht="25.05" customHeight="1">
      <c r="A5" s="35">
        <v>50</v>
      </c>
      <c r="B5" s="115" t="s">
        <v>1049</v>
      </c>
      <c r="C5" s="10">
        <v>6.1764705882352953</v>
      </c>
      <c r="D5">
        <f t="shared" si="0"/>
        <v>92.647058823529434</v>
      </c>
      <c r="E5" s="10">
        <f t="shared" si="1"/>
        <v>185.29411764705887</v>
      </c>
      <c r="F5" s="10">
        <f t="shared" si="2"/>
        <v>231.61764705882359</v>
      </c>
      <c r="G5" s="10">
        <f t="shared" si="3"/>
        <v>277.94117647058829</v>
      </c>
      <c r="H5" s="10">
        <f t="shared" si="4"/>
        <v>324.26470588235304</v>
      </c>
    </row>
    <row r="6" spans="1:8" ht="25.05" customHeight="1">
      <c r="A6" s="11">
        <v>50</v>
      </c>
      <c r="B6" s="115" t="s">
        <v>1050</v>
      </c>
      <c r="C6" s="1">
        <v>6.1764705882352953</v>
      </c>
      <c r="D6">
        <f t="shared" si="0"/>
        <v>92.647058823529434</v>
      </c>
      <c r="E6" s="10">
        <f t="shared" si="1"/>
        <v>185.29411764705887</v>
      </c>
      <c r="F6" s="10">
        <f t="shared" si="2"/>
        <v>231.61764705882359</v>
      </c>
      <c r="G6" s="10">
        <f t="shared" si="3"/>
        <v>277.94117647058829</v>
      </c>
      <c r="H6" s="10">
        <f t="shared" si="4"/>
        <v>324.26470588235304</v>
      </c>
    </row>
    <row r="7" spans="1:8" ht="25.05" customHeight="1">
      <c r="A7" s="35">
        <v>50</v>
      </c>
      <c r="B7" s="115" t="s">
        <v>1051</v>
      </c>
      <c r="C7" s="1">
        <v>6.1764705882352953</v>
      </c>
      <c r="D7">
        <f t="shared" si="0"/>
        <v>92.647058823529434</v>
      </c>
      <c r="E7" s="10">
        <f t="shared" si="1"/>
        <v>185.29411764705887</v>
      </c>
      <c r="F7" s="10">
        <f t="shared" si="2"/>
        <v>231.61764705882359</v>
      </c>
      <c r="G7" s="10">
        <f t="shared" si="3"/>
        <v>277.94117647058829</v>
      </c>
      <c r="H7" s="10">
        <f t="shared" si="4"/>
        <v>324.26470588235304</v>
      </c>
    </row>
    <row r="8" spans="1:8" ht="25.05" customHeight="1">
      <c r="A8" s="35">
        <v>50</v>
      </c>
      <c r="B8" s="115" t="s">
        <v>1052</v>
      </c>
      <c r="C8" s="1">
        <v>6.1764705882352953</v>
      </c>
      <c r="D8">
        <f t="shared" si="0"/>
        <v>92.647058823529434</v>
      </c>
      <c r="E8" s="10">
        <f t="shared" si="1"/>
        <v>185.29411764705887</v>
      </c>
      <c r="F8" s="10">
        <f t="shared" si="2"/>
        <v>231.61764705882359</v>
      </c>
      <c r="G8" s="10">
        <f t="shared" si="3"/>
        <v>277.94117647058829</v>
      </c>
      <c r="H8" s="10">
        <f t="shared" si="4"/>
        <v>324.26470588235304</v>
      </c>
    </row>
    <row r="9" spans="1:8" ht="25.05" customHeight="1">
      <c r="A9" s="11">
        <v>50</v>
      </c>
      <c r="B9" s="115" t="s">
        <v>1053</v>
      </c>
      <c r="C9" s="1">
        <v>6.1764705882352953</v>
      </c>
      <c r="D9">
        <f t="shared" si="0"/>
        <v>92.647058823529434</v>
      </c>
      <c r="E9" s="10">
        <f t="shared" si="1"/>
        <v>185.29411764705887</v>
      </c>
      <c r="F9" s="10">
        <f t="shared" si="2"/>
        <v>231.61764705882359</v>
      </c>
      <c r="G9" s="10">
        <f t="shared" si="3"/>
        <v>277.94117647058829</v>
      </c>
      <c r="H9" s="10">
        <f t="shared" si="4"/>
        <v>324.26470588235304</v>
      </c>
    </row>
    <row r="10" spans="1:8" ht="25.05" customHeight="1">
      <c r="A10" s="35">
        <v>50</v>
      </c>
      <c r="B10" s="115" t="s">
        <v>1054</v>
      </c>
      <c r="C10" s="1">
        <v>6.1764705882352953</v>
      </c>
      <c r="D10">
        <f t="shared" si="0"/>
        <v>92.647058823529434</v>
      </c>
      <c r="E10" s="10">
        <f t="shared" si="1"/>
        <v>185.29411764705887</v>
      </c>
      <c r="F10" s="10">
        <f t="shared" si="2"/>
        <v>231.61764705882359</v>
      </c>
      <c r="G10" s="10">
        <f t="shared" si="3"/>
        <v>277.94117647058829</v>
      </c>
      <c r="H10" s="10">
        <f t="shared" si="4"/>
        <v>324.26470588235304</v>
      </c>
    </row>
    <row r="11" spans="1:8" ht="25.05" customHeight="1">
      <c r="A11" s="35">
        <v>50</v>
      </c>
      <c r="B11" s="115" t="s">
        <v>1055</v>
      </c>
      <c r="C11" s="1">
        <v>8.6470588235294112</v>
      </c>
      <c r="D11">
        <f t="shared" si="0"/>
        <v>129.70588235294116</v>
      </c>
      <c r="E11" s="10">
        <f t="shared" si="1"/>
        <v>259.41176470588232</v>
      </c>
      <c r="F11" s="10">
        <f t="shared" si="2"/>
        <v>324.26470588235293</v>
      </c>
      <c r="G11" s="10">
        <f t="shared" si="3"/>
        <v>389.11764705882348</v>
      </c>
      <c r="H11" s="10">
        <f t="shared" si="4"/>
        <v>453.97058823529409</v>
      </c>
    </row>
    <row r="12" spans="1:8" ht="25.05" customHeight="1">
      <c r="A12" s="11">
        <v>50</v>
      </c>
      <c r="B12" s="115" t="s">
        <v>1056</v>
      </c>
      <c r="C12" s="1">
        <v>8.6470588235294112</v>
      </c>
      <c r="D12">
        <f t="shared" ref="D12:D19" si="5">+C12*15</f>
        <v>129.70588235294116</v>
      </c>
      <c r="E12" s="10">
        <f t="shared" si="1"/>
        <v>259.41176470588232</v>
      </c>
      <c r="F12" s="10">
        <f t="shared" si="2"/>
        <v>324.26470588235293</v>
      </c>
      <c r="G12" s="10">
        <f t="shared" si="3"/>
        <v>389.11764705882348</v>
      </c>
      <c r="H12" s="10">
        <f t="shared" si="4"/>
        <v>453.97058823529409</v>
      </c>
    </row>
    <row r="13" spans="1:8" ht="25.05" customHeight="1">
      <c r="A13" s="35">
        <v>50</v>
      </c>
      <c r="B13" s="115" t="s">
        <v>1057</v>
      </c>
      <c r="C13" s="1">
        <v>8.6470588235294112</v>
      </c>
      <c r="D13">
        <f t="shared" si="5"/>
        <v>129.70588235294116</v>
      </c>
      <c r="E13" s="10">
        <f t="shared" si="1"/>
        <v>259.41176470588232</v>
      </c>
      <c r="F13" s="10">
        <f t="shared" si="2"/>
        <v>324.26470588235293</v>
      </c>
      <c r="G13" s="10">
        <f t="shared" si="3"/>
        <v>389.11764705882348</v>
      </c>
      <c r="H13" s="10">
        <f t="shared" si="4"/>
        <v>453.97058823529409</v>
      </c>
    </row>
    <row r="14" spans="1:8" ht="25.05" customHeight="1">
      <c r="A14" s="35">
        <v>50</v>
      </c>
      <c r="B14" s="115" t="s">
        <v>1058</v>
      </c>
      <c r="C14" s="1">
        <v>8.6470588235294112</v>
      </c>
      <c r="D14">
        <f t="shared" si="5"/>
        <v>129.70588235294116</v>
      </c>
      <c r="E14" s="10">
        <f t="shared" si="1"/>
        <v>259.41176470588232</v>
      </c>
      <c r="F14" s="10">
        <f t="shared" si="2"/>
        <v>324.26470588235293</v>
      </c>
      <c r="G14" s="10">
        <f t="shared" si="3"/>
        <v>389.11764705882348</v>
      </c>
      <c r="H14" s="10">
        <f t="shared" si="4"/>
        <v>453.97058823529409</v>
      </c>
    </row>
    <row r="15" spans="1:8" ht="25.05" customHeight="1">
      <c r="A15" s="11">
        <v>50</v>
      </c>
      <c r="B15" s="115" t="s">
        <v>1059</v>
      </c>
      <c r="C15" s="1">
        <v>9.882352941176471</v>
      </c>
      <c r="D15">
        <f t="shared" si="5"/>
        <v>148.23529411764707</v>
      </c>
      <c r="E15" s="10">
        <f t="shared" si="1"/>
        <v>296.47058823529414</v>
      </c>
      <c r="F15" s="10">
        <f t="shared" si="2"/>
        <v>370.58823529411768</v>
      </c>
      <c r="G15" s="10">
        <f t="shared" si="3"/>
        <v>444.70588235294122</v>
      </c>
      <c r="H15" s="10">
        <f t="shared" si="4"/>
        <v>518.82352941176475</v>
      </c>
    </row>
    <row r="16" spans="1:8" ht="25.05" customHeight="1">
      <c r="A16" s="35">
        <v>50</v>
      </c>
      <c r="B16" s="115" t="s">
        <v>1060</v>
      </c>
      <c r="C16" s="1">
        <v>9.882352941176471</v>
      </c>
      <c r="D16">
        <f t="shared" si="5"/>
        <v>148.23529411764707</v>
      </c>
      <c r="E16" s="10">
        <f t="shared" si="1"/>
        <v>296.47058823529414</v>
      </c>
      <c r="F16" s="10">
        <f t="shared" si="2"/>
        <v>370.58823529411768</v>
      </c>
      <c r="G16" s="10">
        <f t="shared" si="3"/>
        <v>444.70588235294122</v>
      </c>
      <c r="H16" s="10">
        <f t="shared" si="4"/>
        <v>518.82352941176475</v>
      </c>
    </row>
    <row r="17" spans="1:8" ht="25.05" customHeight="1">
      <c r="A17" s="35">
        <v>50</v>
      </c>
      <c r="B17" s="115" t="s">
        <v>1061</v>
      </c>
      <c r="C17" s="1">
        <v>14.823529411764707</v>
      </c>
      <c r="D17">
        <f t="shared" si="5"/>
        <v>222.35294117647061</v>
      </c>
      <c r="E17" s="10">
        <f t="shared" si="1"/>
        <v>444.70588235294122</v>
      </c>
      <c r="F17" s="10">
        <f t="shared" si="2"/>
        <v>555.88235294117658</v>
      </c>
      <c r="G17" s="10">
        <f t="shared" si="3"/>
        <v>667.05882352941182</v>
      </c>
      <c r="H17" s="10">
        <f t="shared" si="4"/>
        <v>778.23529411764719</v>
      </c>
    </row>
    <row r="18" spans="1:8" ht="25.05" customHeight="1">
      <c r="A18" s="11">
        <v>50</v>
      </c>
      <c r="B18" s="115" t="s">
        <v>1062</v>
      </c>
      <c r="C18" s="1">
        <v>14.823529411764707</v>
      </c>
      <c r="D18">
        <f t="shared" si="5"/>
        <v>222.35294117647061</v>
      </c>
      <c r="E18" s="10">
        <f t="shared" si="1"/>
        <v>444.70588235294122</v>
      </c>
      <c r="F18" s="10">
        <f t="shared" si="2"/>
        <v>555.88235294117658</v>
      </c>
      <c r="G18" s="10">
        <f t="shared" si="3"/>
        <v>667.05882352941182</v>
      </c>
      <c r="H18" s="10">
        <f t="shared" si="4"/>
        <v>778.23529411764719</v>
      </c>
    </row>
    <row r="19" spans="1:8" ht="25.05" customHeight="1">
      <c r="A19" s="35">
        <v>50</v>
      </c>
      <c r="B19" s="115" t="s">
        <v>1063</v>
      </c>
      <c r="C19" s="1">
        <v>14.823529411764707</v>
      </c>
      <c r="D19">
        <f t="shared" si="5"/>
        <v>222.35294117647061</v>
      </c>
      <c r="E19" s="10">
        <f t="shared" si="1"/>
        <v>444.70588235294122</v>
      </c>
      <c r="F19" s="10">
        <f t="shared" si="2"/>
        <v>555.88235294117658</v>
      </c>
      <c r="G19" s="10">
        <f t="shared" si="3"/>
        <v>667.05882352941182</v>
      </c>
      <c r="H19" s="10">
        <f t="shared" si="4"/>
        <v>778.23529411764719</v>
      </c>
    </row>
    <row r="20" spans="1:8">
      <c r="D20">
        <v>43</v>
      </c>
      <c r="E20" s="10">
        <f>(+D20*$E$2)+D20</f>
        <v>86</v>
      </c>
      <c r="F20" s="10">
        <f>(+D20*$F$2)+D20</f>
        <v>107.5</v>
      </c>
      <c r="G20" s="10">
        <f>+(D20*$G$2)+D20</f>
        <v>129</v>
      </c>
      <c r="H20" s="10">
        <f>+(D20*$H$2)+D20</f>
        <v>150.5</v>
      </c>
    </row>
    <row r="23" spans="1:8">
      <c r="H23">
        <v>7</v>
      </c>
    </row>
  </sheetData>
  <mergeCells count="3">
    <mergeCell ref="A1:A2"/>
    <mergeCell ref="B1:B2"/>
    <mergeCell ref="E1:H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L104"/>
  <sheetViews>
    <sheetView workbookViewId="0">
      <pane xSplit="1" ySplit="2" topLeftCell="B62" activePane="bottomRight" state="frozen"/>
      <selection pane="topRight" activeCell="B1" sqref="B1"/>
      <selection pane="bottomLeft" activeCell="A3" sqref="A3"/>
      <selection pane="bottomRight" activeCell="D77" sqref="D77:D78"/>
    </sheetView>
  </sheetViews>
  <sheetFormatPr defaultRowHeight="19.95" customHeight="1"/>
  <cols>
    <col min="1" max="1" width="8.88671875" style="11"/>
    <col min="2" max="2" width="17.77734375" style="7" customWidth="1"/>
    <col min="3" max="3" width="18" style="37" customWidth="1"/>
    <col min="4" max="4" width="19.77734375" style="7" customWidth="1"/>
    <col min="5" max="7" width="18.77734375" style="10" customWidth="1"/>
    <col min="8" max="8" width="18.77734375" style="19" customWidth="1"/>
    <col min="9" max="9" width="18.77734375" style="10" customWidth="1"/>
    <col min="10" max="10" width="11.44140625" style="7" customWidth="1"/>
    <col min="11" max="11" width="8.88671875" style="7"/>
    <col min="12" max="12" width="11.21875" style="7" bestFit="1" customWidth="1"/>
    <col min="13" max="16384" width="8.88671875" style="7"/>
  </cols>
  <sheetData>
    <row r="1" spans="1:12" ht="19.95" customHeight="1">
      <c r="A1" s="174" t="s">
        <v>40</v>
      </c>
      <c r="B1" s="174" t="s">
        <v>27</v>
      </c>
      <c r="C1" s="174" t="s">
        <v>28</v>
      </c>
      <c r="D1" s="174"/>
      <c r="E1" s="16"/>
      <c r="F1" s="172" t="s">
        <v>0</v>
      </c>
      <c r="G1" s="172"/>
      <c r="H1" s="172"/>
      <c r="I1" s="172"/>
    </row>
    <row r="2" spans="1:12" ht="19.95" customHeight="1">
      <c r="A2" s="174"/>
      <c r="B2" s="174"/>
      <c r="C2" s="174"/>
      <c r="D2" s="174"/>
      <c r="E2" s="61" t="s">
        <v>29</v>
      </c>
      <c r="F2" s="17">
        <v>1</v>
      </c>
      <c r="G2" s="17">
        <v>1.5</v>
      </c>
      <c r="H2" s="18">
        <v>2</v>
      </c>
      <c r="I2" s="17">
        <v>2.5</v>
      </c>
      <c r="J2" s="17">
        <v>2.7</v>
      </c>
      <c r="K2" s="8"/>
    </row>
    <row r="3" spans="1:12" ht="19.95" customHeight="1">
      <c r="B3" s="14" t="s">
        <v>52</v>
      </c>
      <c r="C3" s="37" t="s">
        <v>2</v>
      </c>
      <c r="D3" s="14"/>
      <c r="E3" s="10">
        <v>435</v>
      </c>
      <c r="F3" s="10">
        <f t="shared" ref="F3:F33" si="0">(+E3*$F$2)+E3</f>
        <v>870</v>
      </c>
      <c r="G3" s="10">
        <f t="shared" ref="G3:G33" si="1">(+E3*$G$2)+E3</f>
        <v>1087.5</v>
      </c>
      <c r="H3" s="19">
        <f t="shared" ref="H3:H33" si="2">+(E3*$H$2)+E3</f>
        <v>1305</v>
      </c>
      <c r="I3" s="10">
        <f t="shared" ref="I3:I33" si="3">+(E3*$I$2)+E3</f>
        <v>1522.5</v>
      </c>
      <c r="J3" s="10">
        <f t="shared" ref="J3:J33" si="4">+(E3*$J$2)+E3</f>
        <v>1609.5</v>
      </c>
    </row>
    <row r="4" spans="1:12" ht="19.95" customHeight="1">
      <c r="B4" s="14" t="s">
        <v>47</v>
      </c>
      <c r="C4" s="37" t="s">
        <v>2</v>
      </c>
      <c r="D4" s="14"/>
      <c r="E4" s="10">
        <v>435</v>
      </c>
      <c r="F4" s="10">
        <f t="shared" si="0"/>
        <v>870</v>
      </c>
      <c r="G4" s="10">
        <f t="shared" si="1"/>
        <v>1087.5</v>
      </c>
      <c r="H4" s="19">
        <f t="shared" si="2"/>
        <v>1305</v>
      </c>
      <c r="I4" s="10">
        <f t="shared" si="3"/>
        <v>1522.5</v>
      </c>
      <c r="J4" s="10">
        <f t="shared" si="4"/>
        <v>1609.5</v>
      </c>
    </row>
    <row r="5" spans="1:12" ht="19.95" customHeight="1">
      <c r="A5" s="11">
        <v>2</v>
      </c>
      <c r="B5" s="7" t="s">
        <v>797</v>
      </c>
      <c r="C5" s="37" t="s">
        <v>796</v>
      </c>
      <c r="D5" s="37" t="s">
        <v>798</v>
      </c>
      <c r="E5" s="10">
        <v>400</v>
      </c>
      <c r="F5" s="10">
        <f t="shared" si="0"/>
        <v>800</v>
      </c>
      <c r="G5" s="10">
        <f t="shared" si="1"/>
        <v>1000</v>
      </c>
      <c r="H5" s="19">
        <f t="shared" si="2"/>
        <v>1200</v>
      </c>
      <c r="I5" s="10">
        <f t="shared" si="3"/>
        <v>1400</v>
      </c>
      <c r="J5" s="10">
        <f t="shared" si="4"/>
        <v>1480</v>
      </c>
    </row>
    <row r="6" spans="1:12" ht="19.95" customHeight="1">
      <c r="A6" s="64">
        <v>2</v>
      </c>
      <c r="B6" s="76" t="s">
        <v>824</v>
      </c>
      <c r="C6" s="85" t="s">
        <v>594</v>
      </c>
      <c r="D6" s="66"/>
      <c r="E6" s="10">
        <v>120</v>
      </c>
      <c r="F6" s="10">
        <f t="shared" si="0"/>
        <v>240</v>
      </c>
      <c r="G6" s="10">
        <f t="shared" si="1"/>
        <v>300</v>
      </c>
      <c r="H6" s="19">
        <f t="shared" si="2"/>
        <v>360</v>
      </c>
      <c r="I6" s="10">
        <f t="shared" si="3"/>
        <v>420</v>
      </c>
      <c r="J6" s="10">
        <f t="shared" si="4"/>
        <v>444</v>
      </c>
    </row>
    <row r="7" spans="1:12" ht="19.95" customHeight="1">
      <c r="A7" s="64">
        <v>3</v>
      </c>
      <c r="B7" s="76" t="s">
        <v>825</v>
      </c>
      <c r="C7" s="85" t="s">
        <v>595</v>
      </c>
      <c r="E7" s="70">
        <v>330</v>
      </c>
      <c r="F7" s="10">
        <f t="shared" si="0"/>
        <v>660</v>
      </c>
      <c r="G7" s="10">
        <f t="shared" si="1"/>
        <v>825</v>
      </c>
      <c r="H7" s="19">
        <f t="shared" si="2"/>
        <v>990</v>
      </c>
      <c r="I7" s="10">
        <f t="shared" si="3"/>
        <v>1155</v>
      </c>
      <c r="J7" s="10">
        <f t="shared" si="4"/>
        <v>1221</v>
      </c>
    </row>
    <row r="8" spans="1:12" ht="19.95" customHeight="1">
      <c r="A8" s="64">
        <v>1</v>
      </c>
      <c r="B8" s="76" t="s">
        <v>826</v>
      </c>
      <c r="C8" s="85"/>
      <c r="E8" s="70">
        <v>295</v>
      </c>
      <c r="F8" s="10">
        <f t="shared" si="0"/>
        <v>590</v>
      </c>
      <c r="G8" s="10">
        <f t="shared" si="1"/>
        <v>737.5</v>
      </c>
      <c r="H8" s="19">
        <f t="shared" si="2"/>
        <v>885</v>
      </c>
      <c r="I8" s="10">
        <f t="shared" si="3"/>
        <v>1032.5</v>
      </c>
      <c r="J8" s="10">
        <f t="shared" si="4"/>
        <v>1091.5</v>
      </c>
    </row>
    <row r="9" spans="1:12" ht="19.95" customHeight="1">
      <c r="B9" s="14" t="s">
        <v>67</v>
      </c>
      <c r="D9" s="14"/>
      <c r="E9" s="10">
        <v>135</v>
      </c>
      <c r="F9" s="10">
        <f t="shared" si="0"/>
        <v>270</v>
      </c>
      <c r="G9" s="10">
        <f t="shared" si="1"/>
        <v>337.5</v>
      </c>
      <c r="H9" s="19">
        <f t="shared" si="2"/>
        <v>405</v>
      </c>
      <c r="I9" s="10">
        <f t="shared" si="3"/>
        <v>472.5</v>
      </c>
      <c r="J9" s="10">
        <f t="shared" si="4"/>
        <v>499.5</v>
      </c>
    </row>
    <row r="10" spans="1:12" ht="19.95" customHeight="1">
      <c r="B10" s="14" t="s">
        <v>66</v>
      </c>
      <c r="D10" s="14"/>
      <c r="E10" s="10">
        <v>505</v>
      </c>
      <c r="F10" s="10">
        <f t="shared" si="0"/>
        <v>1010</v>
      </c>
      <c r="G10" s="10">
        <f t="shared" si="1"/>
        <v>1262.5</v>
      </c>
      <c r="H10" s="19">
        <f t="shared" si="2"/>
        <v>1515</v>
      </c>
      <c r="I10" s="10">
        <f t="shared" si="3"/>
        <v>1767.5</v>
      </c>
      <c r="J10" s="10">
        <f t="shared" si="4"/>
        <v>1868.5</v>
      </c>
      <c r="L10" s="10"/>
    </row>
    <row r="11" spans="1:12" ht="19.95" customHeight="1">
      <c r="A11" s="11">
        <v>2</v>
      </c>
      <c r="B11" s="7" t="s">
        <v>480</v>
      </c>
      <c r="E11" s="10">
        <v>970</v>
      </c>
      <c r="F11" s="10">
        <f t="shared" si="0"/>
        <v>1940</v>
      </c>
      <c r="G11" s="10">
        <f t="shared" si="1"/>
        <v>2425</v>
      </c>
      <c r="H11" s="19">
        <f t="shared" si="2"/>
        <v>2910</v>
      </c>
      <c r="I11" s="10">
        <f t="shared" si="3"/>
        <v>3395</v>
      </c>
      <c r="J11" s="10">
        <f t="shared" si="4"/>
        <v>3589</v>
      </c>
    </row>
    <row r="12" spans="1:12" ht="19.95" customHeight="1">
      <c r="A12" s="64">
        <v>2</v>
      </c>
      <c r="B12" s="76" t="s">
        <v>480</v>
      </c>
      <c r="C12" s="85" t="s">
        <v>592</v>
      </c>
      <c r="E12" s="70">
        <v>1070</v>
      </c>
      <c r="F12" s="10">
        <f t="shared" si="0"/>
        <v>2140</v>
      </c>
      <c r="G12" s="10">
        <f t="shared" si="1"/>
        <v>2675</v>
      </c>
      <c r="H12" s="19">
        <f t="shared" si="2"/>
        <v>3210</v>
      </c>
      <c r="I12" s="10">
        <f t="shared" si="3"/>
        <v>3745</v>
      </c>
      <c r="J12" s="10">
        <f t="shared" si="4"/>
        <v>3959</v>
      </c>
    </row>
    <row r="13" spans="1:12" ht="19.95" customHeight="1">
      <c r="B13" s="14" t="s">
        <v>69</v>
      </c>
      <c r="D13" s="14"/>
      <c r="E13" s="10">
        <v>215</v>
      </c>
      <c r="F13" s="10">
        <f t="shared" si="0"/>
        <v>430</v>
      </c>
      <c r="G13" s="10">
        <f t="shared" si="1"/>
        <v>537.5</v>
      </c>
      <c r="H13" s="19">
        <f t="shared" si="2"/>
        <v>645</v>
      </c>
      <c r="I13" s="10">
        <f t="shared" si="3"/>
        <v>752.5</v>
      </c>
      <c r="J13" s="10">
        <f t="shared" si="4"/>
        <v>795.5</v>
      </c>
    </row>
    <row r="14" spans="1:12" ht="19.95" customHeight="1">
      <c r="A14" s="11">
        <v>3</v>
      </c>
      <c r="B14" s="7" t="s">
        <v>346</v>
      </c>
      <c r="C14" s="37" t="s">
        <v>347</v>
      </c>
      <c r="D14" s="37"/>
      <c r="E14" s="10">
        <v>490</v>
      </c>
      <c r="F14" s="10">
        <f t="shared" si="0"/>
        <v>980</v>
      </c>
      <c r="G14" s="10">
        <f t="shared" si="1"/>
        <v>1225</v>
      </c>
      <c r="H14" s="19">
        <f t="shared" si="2"/>
        <v>1470</v>
      </c>
      <c r="I14" s="10">
        <f t="shared" si="3"/>
        <v>1715</v>
      </c>
      <c r="J14" s="10">
        <f t="shared" si="4"/>
        <v>1813</v>
      </c>
    </row>
    <row r="15" spans="1:12" ht="19.95" customHeight="1">
      <c r="A15" s="64">
        <v>1</v>
      </c>
      <c r="B15" s="76" t="s">
        <v>601</v>
      </c>
      <c r="C15" s="85"/>
      <c r="E15" s="70">
        <v>480</v>
      </c>
      <c r="F15" s="10">
        <f t="shared" si="0"/>
        <v>960</v>
      </c>
      <c r="G15" s="10">
        <f t="shared" si="1"/>
        <v>1200</v>
      </c>
      <c r="H15" s="19">
        <f t="shared" si="2"/>
        <v>1440</v>
      </c>
      <c r="I15" s="10">
        <f t="shared" si="3"/>
        <v>1680</v>
      </c>
      <c r="J15" s="10">
        <f t="shared" si="4"/>
        <v>1776</v>
      </c>
    </row>
    <row r="16" spans="1:12" ht="19.95" customHeight="1">
      <c r="A16" s="64">
        <v>2</v>
      </c>
      <c r="B16" s="76" t="s">
        <v>602</v>
      </c>
      <c r="C16" s="85" t="s">
        <v>593</v>
      </c>
      <c r="E16" s="70">
        <v>350</v>
      </c>
      <c r="F16" s="10">
        <f t="shared" si="0"/>
        <v>700</v>
      </c>
      <c r="G16" s="10">
        <f t="shared" si="1"/>
        <v>875</v>
      </c>
      <c r="H16" s="19">
        <f t="shared" si="2"/>
        <v>1050</v>
      </c>
      <c r="I16" s="10">
        <f t="shared" si="3"/>
        <v>1225</v>
      </c>
      <c r="J16" s="10">
        <f t="shared" si="4"/>
        <v>1295</v>
      </c>
    </row>
    <row r="17" spans="1:10" ht="19.95" customHeight="1">
      <c r="A17" s="11">
        <v>3</v>
      </c>
      <c r="B17" s="7" t="s">
        <v>353</v>
      </c>
      <c r="D17" s="37"/>
      <c r="E17" s="10">
        <v>295</v>
      </c>
      <c r="F17" s="10">
        <f t="shared" si="0"/>
        <v>590</v>
      </c>
      <c r="G17" s="10">
        <f t="shared" si="1"/>
        <v>737.5</v>
      </c>
      <c r="H17" s="19">
        <f t="shared" si="2"/>
        <v>885</v>
      </c>
      <c r="I17" s="10">
        <f t="shared" si="3"/>
        <v>1032.5</v>
      </c>
      <c r="J17" s="10">
        <f t="shared" si="4"/>
        <v>1091.5</v>
      </c>
    </row>
    <row r="18" spans="1:10" ht="19.95" customHeight="1">
      <c r="A18" s="165">
        <v>2</v>
      </c>
      <c r="B18" s="14" t="s">
        <v>64</v>
      </c>
      <c r="C18" s="37" t="s">
        <v>340</v>
      </c>
      <c r="D18" s="37"/>
      <c r="E18" s="10">
        <v>380</v>
      </c>
      <c r="F18" s="10">
        <f t="shared" si="0"/>
        <v>760</v>
      </c>
      <c r="G18" s="10">
        <f t="shared" si="1"/>
        <v>950</v>
      </c>
      <c r="H18" s="19">
        <f t="shared" si="2"/>
        <v>1140</v>
      </c>
      <c r="I18" s="10">
        <f t="shared" si="3"/>
        <v>1330</v>
      </c>
      <c r="J18" s="10">
        <f t="shared" si="4"/>
        <v>1406</v>
      </c>
    </row>
    <row r="19" spans="1:10" ht="19.95" customHeight="1">
      <c r="A19" s="165" t="s">
        <v>1258</v>
      </c>
      <c r="B19" s="14" t="s">
        <v>113</v>
      </c>
      <c r="C19" s="37" t="s">
        <v>44</v>
      </c>
      <c r="D19" s="14"/>
      <c r="E19" s="10">
        <v>300</v>
      </c>
      <c r="F19" s="10">
        <f t="shared" si="0"/>
        <v>600</v>
      </c>
      <c r="G19" s="10">
        <f t="shared" si="1"/>
        <v>750</v>
      </c>
      <c r="H19" s="19">
        <f t="shared" si="2"/>
        <v>900</v>
      </c>
      <c r="I19" s="10">
        <f t="shared" si="3"/>
        <v>1050</v>
      </c>
      <c r="J19" s="10">
        <f t="shared" si="4"/>
        <v>1110</v>
      </c>
    </row>
    <row r="20" spans="1:10" ht="19.95" customHeight="1">
      <c r="B20" s="7" t="s">
        <v>821</v>
      </c>
      <c r="E20" s="10">
        <v>250</v>
      </c>
      <c r="F20" s="10">
        <f t="shared" si="0"/>
        <v>500</v>
      </c>
      <c r="G20" s="10">
        <f t="shared" si="1"/>
        <v>625</v>
      </c>
      <c r="H20" s="19">
        <f t="shared" si="2"/>
        <v>750</v>
      </c>
      <c r="I20" s="10">
        <f t="shared" si="3"/>
        <v>875</v>
      </c>
      <c r="J20" s="10">
        <f t="shared" si="4"/>
        <v>925</v>
      </c>
    </row>
    <row r="21" spans="1:10" ht="19.95" customHeight="1">
      <c r="A21" s="165">
        <v>4</v>
      </c>
      <c r="B21" s="14" t="s">
        <v>48</v>
      </c>
      <c r="C21" s="37" t="s">
        <v>3</v>
      </c>
      <c r="D21" s="14"/>
      <c r="E21" s="10">
        <v>310</v>
      </c>
      <c r="F21" s="10">
        <f t="shared" si="0"/>
        <v>620</v>
      </c>
      <c r="G21" s="10">
        <f t="shared" si="1"/>
        <v>775</v>
      </c>
      <c r="H21" s="19">
        <f t="shared" si="2"/>
        <v>930</v>
      </c>
      <c r="I21" s="10">
        <f t="shared" si="3"/>
        <v>1085</v>
      </c>
      <c r="J21" s="10">
        <f t="shared" si="4"/>
        <v>1147</v>
      </c>
    </row>
    <row r="22" spans="1:10" ht="19.95" customHeight="1">
      <c r="A22" s="165">
        <v>6</v>
      </c>
      <c r="B22" s="14" t="s">
        <v>48</v>
      </c>
      <c r="D22" s="14"/>
      <c r="E22" s="10">
        <v>210</v>
      </c>
      <c r="F22" s="10">
        <f t="shared" si="0"/>
        <v>420</v>
      </c>
      <c r="G22" s="10">
        <f t="shared" si="1"/>
        <v>525</v>
      </c>
      <c r="H22" s="19">
        <f t="shared" si="2"/>
        <v>630</v>
      </c>
      <c r="I22" s="10">
        <f t="shared" si="3"/>
        <v>735</v>
      </c>
      <c r="J22" s="10">
        <f t="shared" si="4"/>
        <v>777</v>
      </c>
    </row>
    <row r="23" spans="1:10" ht="19.95" customHeight="1">
      <c r="A23" s="11">
        <v>2</v>
      </c>
      <c r="B23" s="7" t="s">
        <v>354</v>
      </c>
      <c r="E23" s="10">
        <v>795</v>
      </c>
      <c r="F23" s="10">
        <f t="shared" si="0"/>
        <v>1590</v>
      </c>
      <c r="G23" s="10">
        <f t="shared" si="1"/>
        <v>1987.5</v>
      </c>
      <c r="H23" s="19">
        <f t="shared" si="2"/>
        <v>2385</v>
      </c>
      <c r="I23" s="10">
        <f t="shared" si="3"/>
        <v>2782.5</v>
      </c>
      <c r="J23" s="10">
        <f t="shared" si="4"/>
        <v>2941.5</v>
      </c>
    </row>
    <row r="24" spans="1:10" ht="19.95" customHeight="1">
      <c r="A24" s="11">
        <v>3</v>
      </c>
      <c r="B24" s="7" t="s">
        <v>344</v>
      </c>
      <c r="C24" s="37" t="s">
        <v>345</v>
      </c>
      <c r="D24" s="37"/>
      <c r="E24" s="10">
        <v>500</v>
      </c>
      <c r="F24" s="10">
        <f t="shared" si="0"/>
        <v>1000</v>
      </c>
      <c r="G24" s="10">
        <f t="shared" si="1"/>
        <v>1250</v>
      </c>
      <c r="H24" s="19">
        <f t="shared" si="2"/>
        <v>1500</v>
      </c>
      <c r="I24" s="10">
        <f t="shared" si="3"/>
        <v>1750</v>
      </c>
      <c r="J24" s="10">
        <f t="shared" si="4"/>
        <v>1850</v>
      </c>
    </row>
    <row r="25" spans="1:10" ht="19.95" customHeight="1">
      <c r="A25" s="64">
        <v>5</v>
      </c>
      <c r="B25" s="76" t="s">
        <v>344</v>
      </c>
      <c r="C25" s="85" t="s">
        <v>591</v>
      </c>
      <c r="E25" s="70">
        <v>610</v>
      </c>
      <c r="F25" s="10">
        <f t="shared" si="0"/>
        <v>1220</v>
      </c>
      <c r="G25" s="10">
        <f t="shared" si="1"/>
        <v>1525</v>
      </c>
      <c r="H25" s="19">
        <f t="shared" si="2"/>
        <v>1830</v>
      </c>
      <c r="I25" s="10">
        <f t="shared" si="3"/>
        <v>2135</v>
      </c>
      <c r="J25" s="10">
        <f t="shared" si="4"/>
        <v>2257</v>
      </c>
    </row>
    <row r="26" spans="1:10" ht="19.95" customHeight="1">
      <c r="B26" s="7" t="s">
        <v>486</v>
      </c>
      <c r="E26" s="10">
        <v>1200</v>
      </c>
      <c r="F26" s="10">
        <f t="shared" si="0"/>
        <v>2400</v>
      </c>
      <c r="G26" s="10">
        <f t="shared" si="1"/>
        <v>3000</v>
      </c>
      <c r="H26" s="19">
        <f t="shared" si="2"/>
        <v>3600</v>
      </c>
      <c r="I26" s="10">
        <f t="shared" si="3"/>
        <v>4200</v>
      </c>
      <c r="J26" s="10">
        <f t="shared" si="4"/>
        <v>4440</v>
      </c>
    </row>
    <row r="27" spans="1:10" ht="19.95" customHeight="1">
      <c r="A27" s="64">
        <v>2</v>
      </c>
      <c r="B27" s="76" t="s">
        <v>486</v>
      </c>
      <c r="C27" s="85" t="s">
        <v>590</v>
      </c>
      <c r="E27" s="70">
        <v>1300</v>
      </c>
      <c r="F27" s="10">
        <f t="shared" si="0"/>
        <v>2600</v>
      </c>
      <c r="G27" s="10">
        <f t="shared" si="1"/>
        <v>3250</v>
      </c>
      <c r="H27" s="19">
        <f t="shared" si="2"/>
        <v>3900</v>
      </c>
      <c r="I27" s="10">
        <f t="shared" si="3"/>
        <v>4550</v>
      </c>
      <c r="J27" s="10">
        <f t="shared" si="4"/>
        <v>4810</v>
      </c>
    </row>
    <row r="28" spans="1:10" ht="19.95" customHeight="1">
      <c r="A28" s="165">
        <v>2</v>
      </c>
      <c r="B28" s="14" t="s">
        <v>68</v>
      </c>
      <c r="D28" s="14"/>
      <c r="E28" s="10">
        <v>555</v>
      </c>
      <c r="F28" s="10">
        <f t="shared" si="0"/>
        <v>1110</v>
      </c>
      <c r="G28" s="10">
        <f t="shared" si="1"/>
        <v>1387.5</v>
      </c>
      <c r="H28" s="19">
        <f t="shared" si="2"/>
        <v>1665</v>
      </c>
      <c r="I28" s="10">
        <f t="shared" si="3"/>
        <v>1942.5</v>
      </c>
      <c r="J28" s="10">
        <f t="shared" si="4"/>
        <v>2053.5</v>
      </c>
    </row>
    <row r="29" spans="1:10" ht="19.95" customHeight="1">
      <c r="A29" s="165">
        <v>2</v>
      </c>
      <c r="B29" s="14" t="s">
        <v>65</v>
      </c>
      <c r="D29" s="14"/>
      <c r="E29" s="10">
        <v>340</v>
      </c>
      <c r="F29" s="10">
        <f t="shared" si="0"/>
        <v>680</v>
      </c>
      <c r="G29" s="10">
        <f t="shared" si="1"/>
        <v>850</v>
      </c>
      <c r="H29" s="19">
        <f t="shared" si="2"/>
        <v>1020</v>
      </c>
      <c r="I29" s="10">
        <f t="shared" si="3"/>
        <v>1190</v>
      </c>
      <c r="J29" s="10">
        <f t="shared" si="4"/>
        <v>1258</v>
      </c>
    </row>
    <row r="30" spans="1:10" ht="19.95" customHeight="1">
      <c r="A30" s="11">
        <v>2</v>
      </c>
      <c r="B30" s="7" t="s">
        <v>463</v>
      </c>
      <c r="E30" s="10">
        <v>410</v>
      </c>
      <c r="F30" s="10">
        <f t="shared" si="0"/>
        <v>820</v>
      </c>
      <c r="G30" s="10">
        <f t="shared" si="1"/>
        <v>1025</v>
      </c>
      <c r="H30" s="19">
        <f t="shared" si="2"/>
        <v>1230</v>
      </c>
      <c r="I30" s="10">
        <f t="shared" si="3"/>
        <v>1435</v>
      </c>
      <c r="J30" s="10">
        <f t="shared" si="4"/>
        <v>1517</v>
      </c>
    </row>
    <row r="31" spans="1:10" ht="19.95" customHeight="1">
      <c r="A31" s="165">
        <v>3</v>
      </c>
      <c r="B31" s="14" t="s">
        <v>341</v>
      </c>
      <c r="D31" s="37"/>
      <c r="E31" s="10">
        <v>100</v>
      </c>
      <c r="F31" s="10">
        <f t="shared" si="0"/>
        <v>200</v>
      </c>
      <c r="G31" s="10">
        <f t="shared" si="1"/>
        <v>250</v>
      </c>
      <c r="H31" s="19">
        <f t="shared" si="2"/>
        <v>300</v>
      </c>
      <c r="I31" s="10">
        <f t="shared" si="3"/>
        <v>350</v>
      </c>
      <c r="J31" s="10">
        <f t="shared" si="4"/>
        <v>370</v>
      </c>
    </row>
    <row r="32" spans="1:10" ht="19.95" customHeight="1">
      <c r="A32" s="11">
        <f>1+2</f>
        <v>3</v>
      </c>
      <c r="B32" s="7" t="s">
        <v>360</v>
      </c>
      <c r="C32" s="37" t="s">
        <v>361</v>
      </c>
      <c r="E32" s="10">
        <v>400</v>
      </c>
      <c r="F32" s="10">
        <f t="shared" si="0"/>
        <v>800</v>
      </c>
      <c r="G32" s="10">
        <f t="shared" si="1"/>
        <v>1000</v>
      </c>
      <c r="H32" s="19">
        <f t="shared" si="2"/>
        <v>1200</v>
      </c>
      <c r="I32" s="10">
        <f t="shared" si="3"/>
        <v>1400</v>
      </c>
      <c r="J32" s="10">
        <f t="shared" si="4"/>
        <v>1480</v>
      </c>
    </row>
    <row r="33" spans="1:10" ht="19.95" customHeight="1">
      <c r="B33" s="7" t="s">
        <v>837</v>
      </c>
      <c r="E33" s="10">
        <v>410</v>
      </c>
      <c r="F33" s="10">
        <f t="shared" si="0"/>
        <v>820</v>
      </c>
      <c r="G33" s="10">
        <f t="shared" si="1"/>
        <v>1025</v>
      </c>
      <c r="H33" s="19">
        <f t="shared" si="2"/>
        <v>1230</v>
      </c>
      <c r="I33" s="10">
        <f t="shared" si="3"/>
        <v>1435</v>
      </c>
      <c r="J33" s="7">
        <f t="shared" si="4"/>
        <v>1517</v>
      </c>
    </row>
    <row r="34" spans="1:10" ht="19.95" customHeight="1">
      <c r="A34" s="64">
        <v>2</v>
      </c>
      <c r="B34" s="76" t="s">
        <v>482</v>
      </c>
      <c r="C34" s="86" t="s">
        <v>600</v>
      </c>
      <c r="E34" s="70">
        <v>450</v>
      </c>
      <c r="F34" s="10">
        <f t="shared" ref="F34:F65" si="5">(+E34*$F$2)+E34</f>
        <v>900</v>
      </c>
      <c r="G34" s="10">
        <f t="shared" ref="G34:G65" si="6">(+E34*$G$2)+E34</f>
        <v>1125</v>
      </c>
      <c r="H34" s="19">
        <f t="shared" ref="H34:H65" si="7">+(E34*$H$2)+E34</f>
        <v>1350</v>
      </c>
      <c r="I34" s="10">
        <f t="shared" ref="I34:I65" si="8">+(E34*$I$2)+E34</f>
        <v>1575</v>
      </c>
      <c r="J34" s="10">
        <f t="shared" ref="J34:J65" si="9">+(E34*$J$2)+E34</f>
        <v>1665</v>
      </c>
    </row>
    <row r="35" spans="1:10" ht="19.95" customHeight="1">
      <c r="A35" s="165">
        <v>2</v>
      </c>
      <c r="B35" s="14" t="s">
        <v>72</v>
      </c>
      <c r="D35" s="14"/>
      <c r="E35" s="10">
        <v>225</v>
      </c>
      <c r="F35" s="10">
        <f t="shared" si="5"/>
        <v>450</v>
      </c>
      <c r="G35" s="10">
        <f t="shared" si="6"/>
        <v>562.5</v>
      </c>
      <c r="H35" s="19">
        <f t="shared" si="7"/>
        <v>675</v>
      </c>
      <c r="I35" s="10">
        <f t="shared" si="8"/>
        <v>787.5</v>
      </c>
      <c r="J35" s="10">
        <f t="shared" si="9"/>
        <v>832.5</v>
      </c>
    </row>
    <row r="36" spans="1:10" ht="19.95" customHeight="1">
      <c r="A36" s="165">
        <v>2</v>
      </c>
      <c r="B36" s="14" t="s">
        <v>63</v>
      </c>
      <c r="C36" s="37" t="s">
        <v>43</v>
      </c>
      <c r="D36" s="14"/>
      <c r="E36" s="10">
        <v>68</v>
      </c>
      <c r="F36" s="10">
        <f t="shared" si="5"/>
        <v>136</v>
      </c>
      <c r="G36" s="10">
        <f t="shared" si="6"/>
        <v>170</v>
      </c>
      <c r="H36" s="19">
        <f t="shared" si="7"/>
        <v>204</v>
      </c>
      <c r="I36" s="10">
        <f t="shared" si="8"/>
        <v>238</v>
      </c>
      <c r="J36" s="10">
        <f t="shared" si="9"/>
        <v>251.60000000000002</v>
      </c>
    </row>
    <row r="37" spans="1:10" ht="19.95" customHeight="1">
      <c r="A37" s="165">
        <v>2</v>
      </c>
      <c r="B37" s="14" t="s">
        <v>60</v>
      </c>
      <c r="D37" s="14"/>
      <c r="E37" s="10">
        <v>75</v>
      </c>
      <c r="F37" s="10">
        <f t="shared" si="5"/>
        <v>150</v>
      </c>
      <c r="G37" s="10">
        <f t="shared" si="6"/>
        <v>187.5</v>
      </c>
      <c r="H37" s="19">
        <f t="shared" si="7"/>
        <v>225</v>
      </c>
      <c r="I37" s="10">
        <f t="shared" si="8"/>
        <v>262.5</v>
      </c>
      <c r="J37" s="10">
        <f t="shared" si="9"/>
        <v>277.5</v>
      </c>
    </row>
    <row r="38" spans="1:10" ht="19.95" customHeight="1">
      <c r="A38" s="165">
        <v>2</v>
      </c>
      <c r="B38" s="14" t="s">
        <v>61</v>
      </c>
      <c r="C38" s="37" t="s">
        <v>42</v>
      </c>
      <c r="D38" s="14"/>
      <c r="E38" s="10">
        <v>59</v>
      </c>
      <c r="F38" s="10">
        <f t="shared" si="5"/>
        <v>118</v>
      </c>
      <c r="G38" s="10">
        <f t="shared" si="6"/>
        <v>147.5</v>
      </c>
      <c r="H38" s="19">
        <f t="shared" si="7"/>
        <v>177</v>
      </c>
      <c r="I38" s="10">
        <f t="shared" si="8"/>
        <v>206.5</v>
      </c>
      <c r="J38" s="10">
        <f t="shared" si="9"/>
        <v>218.3</v>
      </c>
    </row>
    <row r="39" spans="1:10" ht="19.95" customHeight="1">
      <c r="A39" s="165">
        <v>2</v>
      </c>
      <c r="B39" s="14" t="s">
        <v>59</v>
      </c>
      <c r="D39" s="14"/>
      <c r="E39" s="10">
        <v>60</v>
      </c>
      <c r="F39" s="10">
        <f t="shared" si="5"/>
        <v>120</v>
      </c>
      <c r="G39" s="10">
        <f t="shared" si="6"/>
        <v>150</v>
      </c>
      <c r="H39" s="19">
        <f t="shared" si="7"/>
        <v>180</v>
      </c>
      <c r="I39" s="10">
        <f t="shared" si="8"/>
        <v>210</v>
      </c>
      <c r="J39" s="10">
        <f t="shared" si="9"/>
        <v>222</v>
      </c>
    </row>
    <row r="40" spans="1:10" ht="19.95" customHeight="1">
      <c r="A40" s="165" t="s">
        <v>1222</v>
      </c>
      <c r="B40" s="14" t="s">
        <v>62</v>
      </c>
      <c r="D40" s="14"/>
      <c r="E40" s="10">
        <v>65</v>
      </c>
      <c r="F40" s="10">
        <f t="shared" si="5"/>
        <v>130</v>
      </c>
      <c r="G40" s="10">
        <f t="shared" si="6"/>
        <v>162.5</v>
      </c>
      <c r="H40" s="19">
        <f t="shared" si="7"/>
        <v>195</v>
      </c>
      <c r="I40" s="10">
        <f t="shared" si="8"/>
        <v>227.5</v>
      </c>
      <c r="J40" s="10">
        <f t="shared" si="9"/>
        <v>240.5</v>
      </c>
    </row>
    <row r="41" spans="1:10" ht="19.95" customHeight="1">
      <c r="A41" s="11">
        <v>3</v>
      </c>
      <c r="B41" s="7" t="s">
        <v>504</v>
      </c>
      <c r="E41" s="10">
        <v>1030</v>
      </c>
      <c r="F41" s="10">
        <f t="shared" si="5"/>
        <v>2060</v>
      </c>
      <c r="G41" s="10">
        <f t="shared" si="6"/>
        <v>2575</v>
      </c>
      <c r="H41" s="19">
        <f t="shared" si="7"/>
        <v>3090</v>
      </c>
      <c r="I41" s="10">
        <f t="shared" si="8"/>
        <v>3605</v>
      </c>
      <c r="J41" s="10">
        <f t="shared" si="9"/>
        <v>3811</v>
      </c>
    </row>
    <row r="42" spans="1:10" ht="19.95" customHeight="1">
      <c r="A42" s="64">
        <v>3</v>
      </c>
      <c r="B42" s="76" t="s">
        <v>504</v>
      </c>
      <c r="C42" s="86" t="s">
        <v>599</v>
      </c>
      <c r="E42" s="70">
        <v>480</v>
      </c>
      <c r="F42" s="10">
        <f t="shared" si="5"/>
        <v>960</v>
      </c>
      <c r="G42" s="10">
        <f t="shared" si="6"/>
        <v>1200</v>
      </c>
      <c r="H42" s="19">
        <f t="shared" si="7"/>
        <v>1440</v>
      </c>
      <c r="I42" s="10">
        <f t="shared" si="8"/>
        <v>1680</v>
      </c>
      <c r="J42" s="10">
        <f t="shared" si="9"/>
        <v>1776</v>
      </c>
    </row>
    <row r="43" spans="1:10" ht="19.95" customHeight="1">
      <c r="A43" s="165">
        <v>2</v>
      </c>
      <c r="B43" s="14" t="s">
        <v>57</v>
      </c>
      <c r="D43" s="14"/>
      <c r="E43" s="10">
        <v>205</v>
      </c>
      <c r="F43" s="10">
        <f t="shared" si="5"/>
        <v>410</v>
      </c>
      <c r="G43" s="10">
        <f t="shared" si="6"/>
        <v>512.5</v>
      </c>
      <c r="H43" s="19">
        <f t="shared" si="7"/>
        <v>615</v>
      </c>
      <c r="I43" s="10">
        <f t="shared" si="8"/>
        <v>717.5</v>
      </c>
      <c r="J43" s="10">
        <f t="shared" si="9"/>
        <v>758.5</v>
      </c>
    </row>
    <row r="44" spans="1:10" ht="19.95" customHeight="1">
      <c r="A44" s="64"/>
      <c r="B44" s="76" t="s">
        <v>786</v>
      </c>
      <c r="C44" s="86"/>
      <c r="E44" s="70">
        <v>260</v>
      </c>
      <c r="F44" s="10">
        <f t="shared" si="5"/>
        <v>520</v>
      </c>
      <c r="G44" s="10">
        <f t="shared" si="6"/>
        <v>650</v>
      </c>
      <c r="H44" s="19">
        <f t="shared" si="7"/>
        <v>780</v>
      </c>
      <c r="I44" s="10">
        <f t="shared" si="8"/>
        <v>910</v>
      </c>
      <c r="J44" s="10">
        <f t="shared" si="9"/>
        <v>962</v>
      </c>
    </row>
    <row r="45" spans="1:10" ht="19.95" customHeight="1">
      <c r="B45" s="7" t="s">
        <v>786</v>
      </c>
      <c r="E45" s="10">
        <v>260</v>
      </c>
      <c r="F45" s="10">
        <f t="shared" si="5"/>
        <v>520</v>
      </c>
      <c r="G45" s="10">
        <f t="shared" si="6"/>
        <v>650</v>
      </c>
      <c r="H45" s="19">
        <f t="shared" si="7"/>
        <v>780</v>
      </c>
      <c r="I45" s="10">
        <f t="shared" si="8"/>
        <v>910</v>
      </c>
      <c r="J45" s="10">
        <f t="shared" si="9"/>
        <v>962</v>
      </c>
    </row>
    <row r="46" spans="1:10" ht="19.95" customHeight="1">
      <c r="A46" s="165">
        <v>2</v>
      </c>
      <c r="B46" s="14" t="s">
        <v>58</v>
      </c>
      <c r="D46" s="14"/>
      <c r="E46" s="10">
        <v>400</v>
      </c>
      <c r="F46" s="10">
        <f t="shared" si="5"/>
        <v>800</v>
      </c>
      <c r="G46" s="10">
        <f t="shared" si="6"/>
        <v>1000</v>
      </c>
      <c r="H46" s="19">
        <f t="shared" si="7"/>
        <v>1200</v>
      </c>
      <c r="I46" s="10">
        <f t="shared" si="8"/>
        <v>1400</v>
      </c>
      <c r="J46" s="10">
        <f t="shared" si="9"/>
        <v>1480</v>
      </c>
    </row>
    <row r="47" spans="1:10" ht="19.95" customHeight="1">
      <c r="A47" s="64">
        <v>2</v>
      </c>
      <c r="B47" s="76" t="s">
        <v>603</v>
      </c>
      <c r="C47" s="86" t="s">
        <v>597</v>
      </c>
      <c r="E47" s="70">
        <v>380</v>
      </c>
      <c r="F47" s="10">
        <f t="shared" si="5"/>
        <v>760</v>
      </c>
      <c r="G47" s="10">
        <f t="shared" si="6"/>
        <v>950</v>
      </c>
      <c r="H47" s="19">
        <f t="shared" si="7"/>
        <v>1140</v>
      </c>
      <c r="I47" s="10">
        <f t="shared" si="8"/>
        <v>1330</v>
      </c>
      <c r="J47" s="10">
        <f t="shared" si="9"/>
        <v>1406</v>
      </c>
    </row>
    <row r="48" spans="1:10" ht="19.95" customHeight="1">
      <c r="B48" s="7" t="s">
        <v>823</v>
      </c>
      <c r="E48" s="10">
        <v>222</v>
      </c>
      <c r="F48" s="10">
        <f t="shared" si="5"/>
        <v>444</v>
      </c>
      <c r="G48" s="10">
        <f t="shared" si="6"/>
        <v>555</v>
      </c>
      <c r="H48" s="19">
        <f t="shared" si="7"/>
        <v>666</v>
      </c>
      <c r="I48" s="10">
        <f t="shared" si="8"/>
        <v>777</v>
      </c>
      <c r="J48" s="10">
        <f t="shared" si="9"/>
        <v>821.40000000000009</v>
      </c>
    </row>
    <row r="49" spans="1:10" ht="19.95" customHeight="1">
      <c r="A49" s="165">
        <v>2</v>
      </c>
      <c r="B49" s="14" t="s">
        <v>50</v>
      </c>
      <c r="C49" s="37" t="s">
        <v>5</v>
      </c>
      <c r="D49" s="37" t="s">
        <v>46</v>
      </c>
      <c r="E49" s="10">
        <v>342</v>
      </c>
      <c r="F49" s="10">
        <f t="shared" si="5"/>
        <v>684</v>
      </c>
      <c r="G49" s="10">
        <f t="shared" si="6"/>
        <v>855</v>
      </c>
      <c r="H49" s="19">
        <f t="shared" si="7"/>
        <v>1026</v>
      </c>
      <c r="I49" s="10">
        <f t="shared" si="8"/>
        <v>1197</v>
      </c>
      <c r="J49" s="10">
        <f t="shared" si="9"/>
        <v>1265.4000000000001</v>
      </c>
    </row>
    <row r="50" spans="1:10" ht="19.95" customHeight="1">
      <c r="A50" s="64">
        <v>4</v>
      </c>
      <c r="B50" s="76" t="s">
        <v>604</v>
      </c>
      <c r="C50" s="86"/>
      <c r="E50" s="70">
        <v>415</v>
      </c>
      <c r="F50" s="10">
        <f t="shared" si="5"/>
        <v>830</v>
      </c>
      <c r="G50" s="10">
        <f t="shared" si="6"/>
        <v>1037.5</v>
      </c>
      <c r="H50" s="19">
        <f t="shared" si="7"/>
        <v>1245</v>
      </c>
      <c r="I50" s="10">
        <f t="shared" si="8"/>
        <v>1452.5</v>
      </c>
      <c r="J50" s="10">
        <f t="shared" si="9"/>
        <v>1535.5</v>
      </c>
    </row>
    <row r="51" spans="1:10" ht="19.95" customHeight="1">
      <c r="A51" s="165">
        <v>3</v>
      </c>
      <c r="B51" s="14" t="s">
        <v>402</v>
      </c>
      <c r="D51" s="37"/>
      <c r="E51" s="10">
        <v>309</v>
      </c>
      <c r="F51" s="10">
        <f t="shared" si="5"/>
        <v>618</v>
      </c>
      <c r="G51" s="10">
        <f t="shared" si="6"/>
        <v>772.5</v>
      </c>
      <c r="H51" s="19">
        <f t="shared" si="7"/>
        <v>927</v>
      </c>
      <c r="I51" s="10">
        <f t="shared" si="8"/>
        <v>1081.5</v>
      </c>
      <c r="J51" s="10">
        <f t="shared" si="9"/>
        <v>1143.3000000000002</v>
      </c>
    </row>
    <row r="52" spans="1:10" ht="19.95" customHeight="1">
      <c r="A52" s="165">
        <v>2</v>
      </c>
      <c r="B52" s="14" t="s">
        <v>49</v>
      </c>
      <c r="C52" s="37" t="s">
        <v>4</v>
      </c>
      <c r="D52" s="14"/>
      <c r="E52" s="10">
        <v>465</v>
      </c>
      <c r="F52" s="10">
        <f t="shared" si="5"/>
        <v>930</v>
      </c>
      <c r="G52" s="10">
        <f t="shared" si="6"/>
        <v>1162.5</v>
      </c>
      <c r="H52" s="19">
        <f t="shared" si="7"/>
        <v>1395</v>
      </c>
      <c r="I52" s="10">
        <f t="shared" si="8"/>
        <v>1627.5</v>
      </c>
      <c r="J52" s="10">
        <f t="shared" si="9"/>
        <v>1720.5</v>
      </c>
    </row>
    <row r="53" spans="1:10" ht="19.95" customHeight="1">
      <c r="A53" s="165">
        <v>4</v>
      </c>
      <c r="B53" s="14" t="s">
        <v>55</v>
      </c>
      <c r="D53" s="14"/>
      <c r="E53" s="10">
        <v>245</v>
      </c>
      <c r="F53" s="10">
        <f t="shared" si="5"/>
        <v>490</v>
      </c>
      <c r="G53" s="10">
        <f t="shared" si="6"/>
        <v>612.5</v>
      </c>
      <c r="H53" s="19">
        <f t="shared" si="7"/>
        <v>735</v>
      </c>
      <c r="I53" s="10">
        <f t="shared" si="8"/>
        <v>857.5</v>
      </c>
      <c r="J53" s="10">
        <f t="shared" si="9"/>
        <v>906.5</v>
      </c>
    </row>
    <row r="54" spans="1:10" ht="19.95" customHeight="1">
      <c r="B54" s="7" t="s">
        <v>829</v>
      </c>
      <c r="E54" s="10">
        <v>270</v>
      </c>
      <c r="F54" s="10">
        <f t="shared" si="5"/>
        <v>540</v>
      </c>
      <c r="G54" s="10">
        <f t="shared" si="6"/>
        <v>675</v>
      </c>
      <c r="H54" s="19">
        <f t="shared" si="7"/>
        <v>810</v>
      </c>
      <c r="I54" s="10">
        <f t="shared" si="8"/>
        <v>945</v>
      </c>
      <c r="J54" s="7">
        <f t="shared" si="9"/>
        <v>999</v>
      </c>
    </row>
    <row r="55" spans="1:10" ht="19.95" customHeight="1">
      <c r="A55" s="11">
        <v>2</v>
      </c>
      <c r="B55" s="7" t="s">
        <v>481</v>
      </c>
      <c r="E55" s="10">
        <v>1120</v>
      </c>
      <c r="F55" s="10">
        <f t="shared" si="5"/>
        <v>2240</v>
      </c>
      <c r="G55" s="10">
        <f t="shared" si="6"/>
        <v>2800</v>
      </c>
      <c r="H55" s="19">
        <f t="shared" si="7"/>
        <v>3360</v>
      </c>
      <c r="I55" s="10">
        <f t="shared" si="8"/>
        <v>3920</v>
      </c>
      <c r="J55" s="10">
        <f t="shared" si="9"/>
        <v>4144</v>
      </c>
    </row>
    <row r="56" spans="1:10" ht="19.95" customHeight="1">
      <c r="A56" s="64">
        <v>2</v>
      </c>
      <c r="B56" s="76" t="s">
        <v>481</v>
      </c>
      <c r="C56" s="86" t="s">
        <v>596</v>
      </c>
      <c r="E56" s="70">
        <v>1220</v>
      </c>
      <c r="F56" s="10">
        <f t="shared" si="5"/>
        <v>2440</v>
      </c>
      <c r="G56" s="10">
        <f t="shared" si="6"/>
        <v>3050</v>
      </c>
      <c r="H56" s="19">
        <f t="shared" si="7"/>
        <v>3660</v>
      </c>
      <c r="I56" s="10">
        <f t="shared" si="8"/>
        <v>4270</v>
      </c>
      <c r="J56" s="10">
        <f t="shared" si="9"/>
        <v>4514</v>
      </c>
    </row>
    <row r="57" spans="1:10" ht="19.95" customHeight="1">
      <c r="A57" s="165">
        <v>2</v>
      </c>
      <c r="B57" s="14" t="s">
        <v>56</v>
      </c>
      <c r="D57" s="14"/>
      <c r="E57" s="10">
        <v>205</v>
      </c>
      <c r="F57" s="10">
        <f t="shared" si="5"/>
        <v>410</v>
      </c>
      <c r="G57" s="10">
        <f t="shared" si="6"/>
        <v>512.5</v>
      </c>
      <c r="H57" s="19">
        <f t="shared" si="7"/>
        <v>615</v>
      </c>
      <c r="I57" s="10">
        <f t="shared" si="8"/>
        <v>717.5</v>
      </c>
      <c r="J57" s="10">
        <f t="shared" si="9"/>
        <v>758.5</v>
      </c>
    </row>
    <row r="58" spans="1:10" ht="19.95" customHeight="1">
      <c r="B58" s="7" t="s">
        <v>838</v>
      </c>
      <c r="E58" s="10">
        <v>400</v>
      </c>
      <c r="F58" s="10">
        <f t="shared" si="5"/>
        <v>800</v>
      </c>
      <c r="G58" s="10">
        <f t="shared" si="6"/>
        <v>1000</v>
      </c>
      <c r="H58" s="19">
        <f t="shared" si="7"/>
        <v>1200</v>
      </c>
      <c r="I58" s="10">
        <f t="shared" si="8"/>
        <v>1400</v>
      </c>
      <c r="J58" s="7">
        <f t="shared" si="9"/>
        <v>1480</v>
      </c>
    </row>
    <row r="59" spans="1:10" ht="19.95" customHeight="1">
      <c r="A59" s="165">
        <v>1</v>
      </c>
      <c r="B59" s="14" t="s">
        <v>53</v>
      </c>
      <c r="C59" s="37" t="s">
        <v>41</v>
      </c>
      <c r="D59" s="14"/>
      <c r="E59" s="10">
        <v>350</v>
      </c>
      <c r="F59" s="10">
        <f t="shared" si="5"/>
        <v>700</v>
      </c>
      <c r="G59" s="10">
        <f t="shared" si="6"/>
        <v>875</v>
      </c>
      <c r="H59" s="19">
        <f t="shared" si="7"/>
        <v>1050</v>
      </c>
      <c r="I59" s="10">
        <f t="shared" si="8"/>
        <v>1225</v>
      </c>
      <c r="J59" s="10">
        <f t="shared" si="9"/>
        <v>1295</v>
      </c>
    </row>
    <row r="60" spans="1:10" ht="19.95" customHeight="1">
      <c r="B60" s="7" t="s">
        <v>828</v>
      </c>
      <c r="C60" s="37" t="s">
        <v>829</v>
      </c>
      <c r="E60" s="10">
        <v>270</v>
      </c>
      <c r="F60" s="10">
        <f t="shared" si="5"/>
        <v>540</v>
      </c>
      <c r="G60" s="10">
        <f t="shared" si="6"/>
        <v>675</v>
      </c>
      <c r="H60" s="19">
        <f t="shared" si="7"/>
        <v>810</v>
      </c>
      <c r="I60" s="10">
        <f t="shared" si="8"/>
        <v>945</v>
      </c>
      <c r="J60" s="7">
        <f t="shared" si="9"/>
        <v>999</v>
      </c>
    </row>
    <row r="61" spans="1:10" ht="19.95" customHeight="1">
      <c r="A61" s="64">
        <v>2</v>
      </c>
      <c r="B61" s="76" t="s">
        <v>605</v>
      </c>
      <c r="C61" s="86" t="s">
        <v>598</v>
      </c>
      <c r="E61" s="70"/>
      <c r="F61" s="10">
        <f t="shared" si="5"/>
        <v>0</v>
      </c>
      <c r="G61" s="10">
        <f t="shared" si="6"/>
        <v>0</v>
      </c>
      <c r="H61" s="19">
        <f t="shared" si="7"/>
        <v>0</v>
      </c>
      <c r="I61" s="10">
        <f t="shared" si="8"/>
        <v>0</v>
      </c>
      <c r="J61" s="10">
        <f t="shared" si="9"/>
        <v>0</v>
      </c>
    </row>
    <row r="62" spans="1:10" ht="19.95" customHeight="1">
      <c r="A62" s="11">
        <v>3</v>
      </c>
      <c r="B62" s="7" t="s">
        <v>342</v>
      </c>
      <c r="C62" s="37" t="s">
        <v>343</v>
      </c>
      <c r="D62" s="37"/>
      <c r="E62" s="10">
        <v>365</v>
      </c>
      <c r="F62" s="10">
        <f t="shared" si="5"/>
        <v>730</v>
      </c>
      <c r="G62" s="10">
        <f t="shared" si="6"/>
        <v>912.5</v>
      </c>
      <c r="H62" s="19">
        <f t="shared" si="7"/>
        <v>1095</v>
      </c>
      <c r="I62" s="10">
        <f t="shared" si="8"/>
        <v>1277.5</v>
      </c>
      <c r="J62" s="10">
        <f t="shared" si="9"/>
        <v>1350.5</v>
      </c>
    </row>
    <row r="63" spans="1:10" ht="19.95" customHeight="1">
      <c r="A63" s="165">
        <v>2</v>
      </c>
      <c r="B63" s="14" t="s">
        <v>51</v>
      </c>
      <c r="D63" s="14"/>
      <c r="E63" s="10">
        <v>760</v>
      </c>
      <c r="F63" s="10">
        <f t="shared" si="5"/>
        <v>1520</v>
      </c>
      <c r="G63" s="10">
        <f t="shared" si="6"/>
        <v>1900</v>
      </c>
      <c r="H63" s="19">
        <f t="shared" si="7"/>
        <v>2280</v>
      </c>
      <c r="I63" s="10">
        <f t="shared" si="8"/>
        <v>2660</v>
      </c>
      <c r="J63" s="10">
        <f t="shared" si="9"/>
        <v>2812</v>
      </c>
    </row>
    <row r="64" spans="1:10" ht="19.95" customHeight="1">
      <c r="B64" s="7" t="s">
        <v>483</v>
      </c>
      <c r="E64" s="10">
        <v>500</v>
      </c>
      <c r="F64" s="10">
        <f t="shared" si="5"/>
        <v>1000</v>
      </c>
      <c r="G64" s="10">
        <f t="shared" si="6"/>
        <v>1250</v>
      </c>
      <c r="H64" s="19">
        <f t="shared" si="7"/>
        <v>1500</v>
      </c>
      <c r="I64" s="10">
        <f t="shared" si="8"/>
        <v>1750</v>
      </c>
      <c r="J64" s="10">
        <f t="shared" si="9"/>
        <v>1850</v>
      </c>
    </row>
    <row r="65" spans="1:10" ht="19.95" customHeight="1">
      <c r="B65" s="7" t="s">
        <v>827</v>
      </c>
      <c r="E65" s="10">
        <v>300</v>
      </c>
      <c r="F65" s="10">
        <f t="shared" si="5"/>
        <v>600</v>
      </c>
      <c r="G65" s="10">
        <f t="shared" si="6"/>
        <v>750</v>
      </c>
      <c r="H65" s="19">
        <f t="shared" si="7"/>
        <v>900</v>
      </c>
      <c r="I65" s="10">
        <f t="shared" si="8"/>
        <v>1050</v>
      </c>
      <c r="J65" s="7">
        <f t="shared" si="9"/>
        <v>1110</v>
      </c>
    </row>
    <row r="66" spans="1:10" ht="19.95" customHeight="1">
      <c r="A66" s="11">
        <v>3</v>
      </c>
      <c r="B66" s="7" t="s">
        <v>787</v>
      </c>
      <c r="E66" s="10">
        <v>620</v>
      </c>
      <c r="F66" s="10">
        <f t="shared" ref="F66:F104" si="10">(+E66*$F$2)+E66</f>
        <v>1240</v>
      </c>
      <c r="G66" s="10">
        <f t="shared" ref="G66:G104" si="11">(+E66*$G$2)+E66</f>
        <v>1550</v>
      </c>
      <c r="H66" s="19">
        <f t="shared" ref="H66:H104" si="12">+(E66*$H$2)+E66</f>
        <v>1860</v>
      </c>
      <c r="I66" s="10">
        <f t="shared" ref="I66:J104" si="13">+(E66*$I$2)+E66</f>
        <v>2170</v>
      </c>
      <c r="J66" s="10">
        <f t="shared" ref="J66:J91" si="14">+(E66*$J$2)+E66</f>
        <v>2294</v>
      </c>
    </row>
    <row r="67" spans="1:10" ht="19.95" customHeight="1">
      <c r="B67" s="7" t="s">
        <v>819</v>
      </c>
      <c r="E67" s="10">
        <v>485</v>
      </c>
      <c r="F67" s="10">
        <f t="shared" si="10"/>
        <v>970</v>
      </c>
      <c r="G67" s="10">
        <f t="shared" si="11"/>
        <v>1212.5</v>
      </c>
      <c r="H67" s="19">
        <f t="shared" si="12"/>
        <v>1455</v>
      </c>
      <c r="I67" s="10">
        <f t="shared" si="13"/>
        <v>1697.5</v>
      </c>
      <c r="J67" s="10">
        <f t="shared" si="14"/>
        <v>1794.5</v>
      </c>
    </row>
    <row r="68" spans="1:10" ht="19.95" customHeight="1">
      <c r="A68" s="11">
        <v>3</v>
      </c>
      <c r="B68" s="7" t="s">
        <v>476</v>
      </c>
      <c r="E68" s="10">
        <v>520</v>
      </c>
      <c r="F68" s="10">
        <f t="shared" si="10"/>
        <v>1040</v>
      </c>
      <c r="G68" s="10">
        <f t="shared" si="11"/>
        <v>1300</v>
      </c>
      <c r="H68" s="19">
        <f t="shared" si="12"/>
        <v>1560</v>
      </c>
      <c r="I68" s="10">
        <f t="shared" si="13"/>
        <v>1820</v>
      </c>
      <c r="J68" s="10">
        <f t="shared" si="14"/>
        <v>1924</v>
      </c>
    </row>
    <row r="69" spans="1:10" ht="19.95" customHeight="1">
      <c r="A69" s="11">
        <v>3</v>
      </c>
      <c r="B69" s="7" t="s">
        <v>477</v>
      </c>
      <c r="E69" s="10">
        <v>1650</v>
      </c>
      <c r="F69" s="10">
        <f t="shared" si="10"/>
        <v>3300</v>
      </c>
      <c r="G69" s="10">
        <f t="shared" si="11"/>
        <v>4125</v>
      </c>
      <c r="H69" s="19">
        <f t="shared" si="12"/>
        <v>4950</v>
      </c>
      <c r="I69" s="10">
        <f t="shared" si="13"/>
        <v>5775</v>
      </c>
      <c r="J69" s="10">
        <f t="shared" si="14"/>
        <v>6105</v>
      </c>
    </row>
    <row r="70" spans="1:10" ht="19.95" customHeight="1">
      <c r="A70" s="11">
        <v>9</v>
      </c>
      <c r="B70" s="7" t="s">
        <v>348</v>
      </c>
      <c r="C70" s="37" t="s">
        <v>349</v>
      </c>
      <c r="D70" s="37" t="s">
        <v>350</v>
      </c>
      <c r="E70" s="10">
        <v>400</v>
      </c>
      <c r="F70" s="10">
        <f t="shared" si="10"/>
        <v>800</v>
      </c>
      <c r="G70" s="10">
        <f t="shared" si="11"/>
        <v>1000</v>
      </c>
      <c r="H70" s="19">
        <f t="shared" si="12"/>
        <v>1200</v>
      </c>
      <c r="I70" s="10">
        <f t="shared" si="13"/>
        <v>1400</v>
      </c>
      <c r="J70" s="10">
        <f t="shared" si="14"/>
        <v>1480</v>
      </c>
    </row>
    <row r="71" spans="1:10" ht="19.95" customHeight="1">
      <c r="B71" s="7" t="s">
        <v>348</v>
      </c>
      <c r="E71" s="10">
        <v>2750</v>
      </c>
      <c r="F71" s="10">
        <f t="shared" si="10"/>
        <v>5500</v>
      </c>
      <c r="G71" s="10">
        <f t="shared" si="11"/>
        <v>6875</v>
      </c>
      <c r="H71" s="19">
        <f t="shared" si="12"/>
        <v>8250</v>
      </c>
      <c r="I71" s="10">
        <f t="shared" si="13"/>
        <v>9625</v>
      </c>
      <c r="J71" s="10">
        <f t="shared" si="14"/>
        <v>10175</v>
      </c>
    </row>
    <row r="72" spans="1:10" ht="19.95" customHeight="1">
      <c r="B72" s="7" t="s">
        <v>818</v>
      </c>
      <c r="E72" s="10">
        <v>305</v>
      </c>
      <c r="F72" s="10">
        <f t="shared" si="10"/>
        <v>610</v>
      </c>
      <c r="G72" s="10">
        <f t="shared" si="11"/>
        <v>762.5</v>
      </c>
      <c r="H72" s="19">
        <f t="shared" si="12"/>
        <v>915</v>
      </c>
      <c r="I72" s="10">
        <f t="shared" si="13"/>
        <v>1067.5</v>
      </c>
      <c r="J72" s="10">
        <f t="shared" si="14"/>
        <v>1128.5</v>
      </c>
    </row>
    <row r="73" spans="1:10" ht="19.95" customHeight="1">
      <c r="B73" s="7" t="s">
        <v>497</v>
      </c>
      <c r="E73" s="10">
        <v>1000</v>
      </c>
      <c r="F73" s="10">
        <f t="shared" si="10"/>
        <v>2000</v>
      </c>
      <c r="G73" s="10">
        <f t="shared" si="11"/>
        <v>2500</v>
      </c>
      <c r="H73" s="19">
        <f t="shared" si="12"/>
        <v>3000</v>
      </c>
      <c r="I73" s="10">
        <f t="shared" si="13"/>
        <v>3500</v>
      </c>
      <c r="J73" s="10">
        <f t="shared" si="14"/>
        <v>3700</v>
      </c>
    </row>
    <row r="74" spans="1:10" ht="19.95" customHeight="1">
      <c r="A74" s="11">
        <v>1</v>
      </c>
      <c r="B74" s="7" t="s">
        <v>770</v>
      </c>
      <c r="E74" s="10">
        <v>1515</v>
      </c>
      <c r="F74" s="10">
        <f t="shared" si="10"/>
        <v>3030</v>
      </c>
      <c r="G74" s="10">
        <f t="shared" si="11"/>
        <v>3787.5</v>
      </c>
      <c r="H74" s="19">
        <f t="shared" si="12"/>
        <v>4545</v>
      </c>
      <c r="I74" s="10">
        <f t="shared" si="13"/>
        <v>5302.5</v>
      </c>
      <c r="J74" s="10">
        <f t="shared" si="14"/>
        <v>5605.5</v>
      </c>
    </row>
    <row r="75" spans="1:10" ht="19.95" customHeight="1">
      <c r="B75" s="7" t="s">
        <v>485</v>
      </c>
      <c r="D75" s="7" t="s">
        <v>822</v>
      </c>
      <c r="E75" s="10">
        <v>330</v>
      </c>
      <c r="F75" s="10">
        <f t="shared" si="10"/>
        <v>660</v>
      </c>
      <c r="G75" s="10">
        <f t="shared" si="11"/>
        <v>825</v>
      </c>
      <c r="H75" s="19">
        <f t="shared" si="12"/>
        <v>990</v>
      </c>
      <c r="I75" s="10">
        <f t="shared" si="13"/>
        <v>1155</v>
      </c>
      <c r="J75" s="10">
        <f t="shared" si="14"/>
        <v>1221</v>
      </c>
    </row>
    <row r="76" spans="1:10" ht="19.95" customHeight="1">
      <c r="A76" s="165">
        <v>2</v>
      </c>
      <c r="B76" s="14" t="s">
        <v>74</v>
      </c>
      <c r="D76" s="37"/>
      <c r="E76" s="10">
        <v>420</v>
      </c>
      <c r="F76" s="10">
        <f t="shared" si="10"/>
        <v>840</v>
      </c>
      <c r="G76" s="10">
        <f t="shared" si="11"/>
        <v>1050</v>
      </c>
      <c r="H76" s="19">
        <f t="shared" si="12"/>
        <v>1260</v>
      </c>
      <c r="I76" s="10">
        <f t="shared" si="13"/>
        <v>1470</v>
      </c>
      <c r="J76" s="10">
        <f t="shared" si="14"/>
        <v>1554</v>
      </c>
    </row>
    <row r="77" spans="1:10" ht="19.95" customHeight="1">
      <c r="A77" s="165">
        <v>2</v>
      </c>
      <c r="B77" s="14" t="s">
        <v>70</v>
      </c>
      <c r="D77" s="37"/>
      <c r="E77" s="10">
        <v>140</v>
      </c>
      <c r="F77" s="10">
        <f t="shared" si="10"/>
        <v>280</v>
      </c>
      <c r="G77" s="10">
        <f t="shared" si="11"/>
        <v>350</v>
      </c>
      <c r="H77" s="19">
        <f t="shared" si="12"/>
        <v>420</v>
      </c>
      <c r="I77" s="10">
        <f t="shared" si="13"/>
        <v>490</v>
      </c>
      <c r="J77" s="10">
        <f t="shared" si="14"/>
        <v>518</v>
      </c>
    </row>
    <row r="78" spans="1:10" ht="19.95" customHeight="1">
      <c r="A78" s="165"/>
      <c r="B78" s="14" t="s">
        <v>830</v>
      </c>
      <c r="D78" s="37"/>
      <c r="E78" s="10">
        <v>265</v>
      </c>
      <c r="F78" s="10">
        <f t="shared" si="10"/>
        <v>530</v>
      </c>
      <c r="G78" s="10">
        <f t="shared" si="11"/>
        <v>662.5</v>
      </c>
      <c r="H78" s="19">
        <f t="shared" si="12"/>
        <v>795</v>
      </c>
      <c r="I78" s="10">
        <f t="shared" si="13"/>
        <v>927.5</v>
      </c>
      <c r="J78" s="10">
        <f t="shared" si="14"/>
        <v>980.5</v>
      </c>
    </row>
    <row r="79" spans="1:10" ht="19.95" customHeight="1">
      <c r="A79" s="165">
        <v>2</v>
      </c>
      <c r="B79" s="14" t="s">
        <v>71</v>
      </c>
      <c r="D79" s="37"/>
      <c r="E79" s="10">
        <v>235</v>
      </c>
      <c r="F79" s="10">
        <f t="shared" si="10"/>
        <v>470</v>
      </c>
      <c r="G79" s="10">
        <f t="shared" si="11"/>
        <v>587.5</v>
      </c>
      <c r="H79" s="19">
        <f t="shared" si="12"/>
        <v>705</v>
      </c>
      <c r="I79" s="10">
        <f t="shared" si="13"/>
        <v>822.5</v>
      </c>
      <c r="J79" s="10">
        <f t="shared" si="14"/>
        <v>869.5</v>
      </c>
    </row>
    <row r="80" spans="1:10" ht="19.95" customHeight="1">
      <c r="B80" s="7" t="s">
        <v>499</v>
      </c>
      <c r="E80" s="10">
        <v>500</v>
      </c>
      <c r="F80" s="10">
        <f t="shared" si="10"/>
        <v>1000</v>
      </c>
      <c r="G80" s="10">
        <f t="shared" si="11"/>
        <v>1250</v>
      </c>
      <c r="H80" s="19">
        <f t="shared" si="12"/>
        <v>1500</v>
      </c>
      <c r="I80" s="10">
        <f t="shared" si="13"/>
        <v>1750</v>
      </c>
      <c r="J80" s="10">
        <f t="shared" si="14"/>
        <v>1850</v>
      </c>
    </row>
    <row r="81" spans="1:10" ht="19.95" customHeight="1">
      <c r="A81" s="165">
        <v>2</v>
      </c>
      <c r="B81" s="14" t="s">
        <v>73</v>
      </c>
      <c r="D81" s="37"/>
      <c r="E81" s="10">
        <v>220</v>
      </c>
      <c r="F81" s="10">
        <f t="shared" si="10"/>
        <v>440</v>
      </c>
      <c r="G81" s="10">
        <f t="shared" si="11"/>
        <v>550</v>
      </c>
      <c r="H81" s="19">
        <f t="shared" si="12"/>
        <v>660</v>
      </c>
      <c r="I81" s="10">
        <f t="shared" si="13"/>
        <v>770</v>
      </c>
      <c r="J81" s="10">
        <f t="shared" si="14"/>
        <v>814</v>
      </c>
    </row>
    <row r="82" spans="1:10" ht="19.95" customHeight="1">
      <c r="A82" s="64">
        <v>2</v>
      </c>
      <c r="B82" s="76" t="s">
        <v>606</v>
      </c>
      <c r="C82" s="86"/>
      <c r="E82" s="70">
        <v>860</v>
      </c>
      <c r="F82" s="10">
        <f t="shared" si="10"/>
        <v>1720</v>
      </c>
      <c r="G82" s="10">
        <f t="shared" si="11"/>
        <v>2150</v>
      </c>
      <c r="H82" s="19">
        <f t="shared" si="12"/>
        <v>2580</v>
      </c>
      <c r="I82" s="10">
        <f t="shared" si="13"/>
        <v>3010</v>
      </c>
      <c r="J82" s="10">
        <f t="shared" si="14"/>
        <v>3182</v>
      </c>
    </row>
    <row r="83" spans="1:10" ht="19.95" customHeight="1">
      <c r="A83" s="165">
        <v>2</v>
      </c>
      <c r="B83" s="14" t="s">
        <v>75</v>
      </c>
      <c r="D83" s="37"/>
      <c r="E83" s="10">
        <v>1140</v>
      </c>
      <c r="F83" s="10">
        <f t="shared" si="10"/>
        <v>2280</v>
      </c>
      <c r="G83" s="10">
        <f t="shared" si="11"/>
        <v>2850</v>
      </c>
      <c r="H83" s="19">
        <f t="shared" si="12"/>
        <v>3420</v>
      </c>
      <c r="I83" s="10">
        <f t="shared" si="13"/>
        <v>3990</v>
      </c>
      <c r="J83" s="10">
        <f t="shared" si="14"/>
        <v>4218</v>
      </c>
    </row>
    <row r="84" spans="1:10" ht="19.95" customHeight="1">
      <c r="A84" s="165">
        <v>2</v>
      </c>
      <c r="B84" s="14" t="s">
        <v>112</v>
      </c>
      <c r="C84" s="37" t="s">
        <v>45</v>
      </c>
      <c r="D84" s="37"/>
      <c r="E84" s="10">
        <v>485</v>
      </c>
      <c r="F84" s="10">
        <f t="shared" si="10"/>
        <v>970</v>
      </c>
      <c r="G84" s="10">
        <f t="shared" si="11"/>
        <v>1212.5</v>
      </c>
      <c r="H84" s="19">
        <f t="shared" si="12"/>
        <v>1455</v>
      </c>
      <c r="I84" s="10">
        <f t="shared" si="13"/>
        <v>1697.5</v>
      </c>
      <c r="J84" s="10">
        <f t="shared" si="14"/>
        <v>1794.5</v>
      </c>
    </row>
    <row r="85" spans="1:10" ht="19.95" customHeight="1">
      <c r="B85" s="7" t="s">
        <v>820</v>
      </c>
      <c r="E85" s="10">
        <v>300</v>
      </c>
      <c r="F85" s="10">
        <f t="shared" si="10"/>
        <v>600</v>
      </c>
      <c r="G85" s="10">
        <f t="shared" si="11"/>
        <v>750</v>
      </c>
      <c r="H85" s="19">
        <f t="shared" si="12"/>
        <v>900</v>
      </c>
      <c r="I85" s="10">
        <f t="shared" si="13"/>
        <v>1050</v>
      </c>
      <c r="J85" s="10">
        <f t="shared" si="14"/>
        <v>1110</v>
      </c>
    </row>
    <row r="86" spans="1:10" ht="19.95" customHeight="1">
      <c r="A86" s="11">
        <v>5</v>
      </c>
      <c r="B86" s="7" t="s">
        <v>351</v>
      </c>
      <c r="C86" s="37" t="s">
        <v>352</v>
      </c>
      <c r="D86" s="37"/>
      <c r="E86" s="10">
        <v>520</v>
      </c>
      <c r="F86" s="10">
        <f t="shared" si="10"/>
        <v>1040</v>
      </c>
      <c r="G86" s="10">
        <f t="shared" si="11"/>
        <v>1300</v>
      </c>
      <c r="H86" s="19">
        <f t="shared" si="12"/>
        <v>1560</v>
      </c>
      <c r="I86" s="10">
        <f t="shared" si="13"/>
        <v>1820</v>
      </c>
      <c r="J86" s="10">
        <f t="shared" si="14"/>
        <v>1924</v>
      </c>
    </row>
    <row r="87" spans="1:10" ht="19.95" customHeight="1">
      <c r="A87" s="11">
        <v>3</v>
      </c>
      <c r="B87" s="7" t="s">
        <v>54</v>
      </c>
      <c r="E87" s="10">
        <v>760</v>
      </c>
      <c r="F87" s="10">
        <f t="shared" si="10"/>
        <v>1520</v>
      </c>
      <c r="G87" s="10">
        <f t="shared" si="11"/>
        <v>1900</v>
      </c>
      <c r="H87" s="19">
        <f t="shared" si="12"/>
        <v>2280</v>
      </c>
      <c r="I87" s="10">
        <f t="shared" si="13"/>
        <v>2660</v>
      </c>
      <c r="J87" s="10">
        <f t="shared" si="14"/>
        <v>2812</v>
      </c>
    </row>
    <row r="88" spans="1:10" ht="19.95" customHeight="1">
      <c r="B88" s="7" t="s">
        <v>835</v>
      </c>
      <c r="C88" s="37" t="s">
        <v>836</v>
      </c>
      <c r="E88" s="10">
        <v>430</v>
      </c>
      <c r="F88" s="10">
        <f t="shared" si="10"/>
        <v>860</v>
      </c>
      <c r="G88" s="10">
        <f t="shared" si="11"/>
        <v>1075</v>
      </c>
      <c r="H88" s="19">
        <f t="shared" si="12"/>
        <v>1290</v>
      </c>
      <c r="I88" s="10">
        <f t="shared" si="13"/>
        <v>1505</v>
      </c>
      <c r="J88" s="10">
        <f t="shared" si="14"/>
        <v>1591</v>
      </c>
    </row>
    <row r="89" spans="1:10" ht="19.95" customHeight="1">
      <c r="B89" s="7" t="s">
        <v>840</v>
      </c>
      <c r="E89" s="10">
        <v>675</v>
      </c>
      <c r="F89" s="10">
        <f t="shared" si="10"/>
        <v>1350</v>
      </c>
      <c r="G89" s="10">
        <f t="shared" si="11"/>
        <v>1687.5</v>
      </c>
      <c r="H89" s="19">
        <f t="shared" si="12"/>
        <v>2025</v>
      </c>
      <c r="I89" s="10">
        <f t="shared" si="13"/>
        <v>2362.5</v>
      </c>
      <c r="J89" s="7">
        <f t="shared" si="14"/>
        <v>2497.5</v>
      </c>
    </row>
    <row r="90" spans="1:10" ht="19.95" customHeight="1">
      <c r="B90" s="7" t="s">
        <v>841</v>
      </c>
      <c r="E90" s="10">
        <v>275</v>
      </c>
      <c r="F90" s="10">
        <f t="shared" si="10"/>
        <v>550</v>
      </c>
      <c r="G90" s="10">
        <f t="shared" si="11"/>
        <v>687.5</v>
      </c>
      <c r="H90" s="19">
        <f t="shared" si="12"/>
        <v>825</v>
      </c>
      <c r="I90" s="10">
        <f t="shared" si="13"/>
        <v>962.5</v>
      </c>
      <c r="J90" s="7">
        <f t="shared" si="14"/>
        <v>1017.5</v>
      </c>
    </row>
    <row r="91" spans="1:10" ht="19.95" customHeight="1">
      <c r="B91" s="7" t="s">
        <v>842</v>
      </c>
      <c r="C91" s="37" t="s">
        <v>843</v>
      </c>
      <c r="E91" s="10">
        <v>266</v>
      </c>
      <c r="F91" s="10">
        <f t="shared" si="10"/>
        <v>532</v>
      </c>
      <c r="G91" s="10">
        <f t="shared" si="11"/>
        <v>665</v>
      </c>
      <c r="H91" s="19">
        <f t="shared" si="12"/>
        <v>798</v>
      </c>
      <c r="I91" s="10">
        <f t="shared" si="13"/>
        <v>931</v>
      </c>
      <c r="J91" s="7">
        <f t="shared" si="14"/>
        <v>984.2</v>
      </c>
    </row>
    <row r="92" spans="1:10" ht="19.95" customHeight="1">
      <c r="B92" s="7" t="s">
        <v>873</v>
      </c>
      <c r="E92" s="10">
        <v>930</v>
      </c>
      <c r="F92" s="10">
        <f t="shared" si="10"/>
        <v>1860</v>
      </c>
      <c r="G92" s="10">
        <f t="shared" si="11"/>
        <v>2325</v>
      </c>
      <c r="H92" s="19">
        <f t="shared" si="12"/>
        <v>2790</v>
      </c>
      <c r="I92" s="10">
        <f t="shared" si="13"/>
        <v>3255</v>
      </c>
      <c r="J92" s="10">
        <f t="shared" si="13"/>
        <v>6510</v>
      </c>
    </row>
    <row r="93" spans="1:10" ht="19.95" customHeight="1">
      <c r="B93" s="7" t="s">
        <v>874</v>
      </c>
      <c r="E93" s="10">
        <v>410</v>
      </c>
      <c r="F93" s="10">
        <f t="shared" si="10"/>
        <v>820</v>
      </c>
      <c r="G93" s="10">
        <f t="shared" si="11"/>
        <v>1025</v>
      </c>
      <c r="H93" s="19">
        <f t="shared" si="12"/>
        <v>1230</v>
      </c>
      <c r="I93" s="10">
        <f t="shared" si="13"/>
        <v>1435</v>
      </c>
      <c r="J93" s="10">
        <f t="shared" si="13"/>
        <v>2870</v>
      </c>
    </row>
    <row r="94" spans="1:10" ht="19.95" customHeight="1">
      <c r="B94" s="7" t="s">
        <v>875</v>
      </c>
      <c r="C94" s="37" t="s">
        <v>876</v>
      </c>
      <c r="E94" s="10">
        <v>475</v>
      </c>
      <c r="F94" s="10">
        <f t="shared" si="10"/>
        <v>950</v>
      </c>
      <c r="G94" s="10">
        <f t="shared" si="11"/>
        <v>1187.5</v>
      </c>
      <c r="H94" s="19">
        <f t="shared" si="12"/>
        <v>1425</v>
      </c>
      <c r="I94" s="10">
        <f t="shared" si="13"/>
        <v>1662.5</v>
      </c>
      <c r="J94" s="10">
        <f t="shared" si="13"/>
        <v>3325</v>
      </c>
    </row>
    <row r="95" spans="1:10" ht="19.95" customHeight="1">
      <c r="B95" s="7" t="s">
        <v>874</v>
      </c>
      <c r="E95" s="10">
        <v>410</v>
      </c>
      <c r="F95" s="10">
        <f t="shared" si="10"/>
        <v>820</v>
      </c>
      <c r="G95" s="10">
        <f t="shared" si="11"/>
        <v>1025</v>
      </c>
      <c r="H95" s="19">
        <f t="shared" si="12"/>
        <v>1230</v>
      </c>
      <c r="I95" s="10">
        <f t="shared" si="13"/>
        <v>1435</v>
      </c>
      <c r="J95" s="10">
        <f t="shared" si="13"/>
        <v>2870</v>
      </c>
    </row>
    <row r="96" spans="1:10" ht="19.95" customHeight="1">
      <c r="B96" s="7" t="s">
        <v>877</v>
      </c>
      <c r="C96" s="37" t="s">
        <v>879</v>
      </c>
      <c r="E96" s="10">
        <v>225</v>
      </c>
      <c r="F96" s="10">
        <f t="shared" si="10"/>
        <v>450</v>
      </c>
      <c r="G96" s="10">
        <f t="shared" si="11"/>
        <v>562.5</v>
      </c>
      <c r="H96" s="19">
        <f t="shared" si="12"/>
        <v>675</v>
      </c>
      <c r="I96" s="10">
        <f t="shared" si="13"/>
        <v>787.5</v>
      </c>
      <c r="J96" s="7">
        <f t="shared" si="13"/>
        <v>1575</v>
      </c>
    </row>
    <row r="97" spans="1:10" ht="19.95" customHeight="1">
      <c r="B97" s="7" t="s">
        <v>878</v>
      </c>
      <c r="C97" s="37" t="s">
        <v>879</v>
      </c>
      <c r="E97" s="10">
        <v>410</v>
      </c>
      <c r="F97" s="10">
        <f t="shared" si="10"/>
        <v>820</v>
      </c>
      <c r="G97" s="10">
        <f t="shared" si="11"/>
        <v>1025</v>
      </c>
      <c r="H97" s="19">
        <f t="shared" si="12"/>
        <v>1230</v>
      </c>
      <c r="I97" s="10">
        <f t="shared" si="13"/>
        <v>1435</v>
      </c>
      <c r="J97" s="7">
        <f t="shared" si="13"/>
        <v>2870</v>
      </c>
    </row>
    <row r="98" spans="1:10" ht="19.95" customHeight="1">
      <c r="B98" s="7" t="s">
        <v>880</v>
      </c>
      <c r="E98" s="10">
        <v>1350</v>
      </c>
      <c r="F98" s="10">
        <f t="shared" si="10"/>
        <v>2700</v>
      </c>
      <c r="G98" s="10">
        <f t="shared" si="11"/>
        <v>3375</v>
      </c>
      <c r="H98" s="19">
        <f t="shared" si="12"/>
        <v>4050</v>
      </c>
      <c r="I98" s="10">
        <f t="shared" si="13"/>
        <v>4725</v>
      </c>
      <c r="J98" s="7">
        <f t="shared" si="13"/>
        <v>9450</v>
      </c>
    </row>
    <row r="99" spans="1:10" ht="19.95" customHeight="1">
      <c r="B99" s="7" t="s">
        <v>1241</v>
      </c>
      <c r="E99" s="10">
        <v>400</v>
      </c>
      <c r="F99" s="10">
        <f t="shared" si="10"/>
        <v>800</v>
      </c>
      <c r="G99" s="10">
        <f t="shared" si="11"/>
        <v>1000</v>
      </c>
      <c r="H99" s="19">
        <f t="shared" si="12"/>
        <v>1200</v>
      </c>
      <c r="I99" s="10">
        <f t="shared" si="13"/>
        <v>1400</v>
      </c>
      <c r="J99" s="7">
        <f t="shared" si="13"/>
        <v>2800</v>
      </c>
    </row>
    <row r="100" spans="1:10" ht="19.95" customHeight="1">
      <c r="A100" s="11">
        <v>10</v>
      </c>
      <c r="B100" s="7" t="s">
        <v>1476</v>
      </c>
      <c r="E100" s="10">
        <v>430</v>
      </c>
      <c r="F100" s="10">
        <f t="shared" si="10"/>
        <v>860</v>
      </c>
      <c r="G100" s="10">
        <f t="shared" si="11"/>
        <v>1075</v>
      </c>
      <c r="H100" s="19">
        <f t="shared" si="12"/>
        <v>1290</v>
      </c>
      <c r="I100" s="10">
        <f t="shared" si="13"/>
        <v>1505</v>
      </c>
      <c r="J100" s="7">
        <f t="shared" si="13"/>
        <v>3010</v>
      </c>
    </row>
    <row r="101" spans="1:10" ht="19.95" customHeight="1">
      <c r="A101" s="11">
        <v>10</v>
      </c>
      <c r="B101" s="7" t="s">
        <v>1477</v>
      </c>
      <c r="E101" s="10">
        <v>465</v>
      </c>
      <c r="F101" s="10">
        <f t="shared" si="10"/>
        <v>930</v>
      </c>
      <c r="G101" s="10">
        <f t="shared" si="11"/>
        <v>1162.5</v>
      </c>
      <c r="H101" s="19">
        <f t="shared" si="12"/>
        <v>1395</v>
      </c>
      <c r="I101" s="10">
        <f t="shared" si="13"/>
        <v>1627.5</v>
      </c>
      <c r="J101" s="7">
        <f t="shared" si="13"/>
        <v>3255</v>
      </c>
    </row>
    <row r="102" spans="1:10" ht="19.95" customHeight="1">
      <c r="E102" s="10">
        <v>15500</v>
      </c>
      <c r="F102" s="10">
        <f t="shared" si="10"/>
        <v>31000</v>
      </c>
      <c r="G102" s="10">
        <f t="shared" si="11"/>
        <v>38750</v>
      </c>
      <c r="H102" s="19">
        <f t="shared" si="12"/>
        <v>46500</v>
      </c>
      <c r="I102" s="10">
        <f t="shared" si="13"/>
        <v>54250</v>
      </c>
      <c r="J102" s="7">
        <f t="shared" si="13"/>
        <v>108500</v>
      </c>
    </row>
    <row r="103" spans="1:10" ht="19.95" customHeight="1">
      <c r="F103" s="10">
        <f t="shared" si="10"/>
        <v>0</v>
      </c>
      <c r="G103" s="10">
        <f t="shared" si="11"/>
        <v>0</v>
      </c>
      <c r="H103" s="19">
        <f t="shared" si="12"/>
        <v>0</v>
      </c>
      <c r="I103" s="10">
        <f t="shared" si="13"/>
        <v>0</v>
      </c>
      <c r="J103" s="7">
        <f t="shared" si="13"/>
        <v>0</v>
      </c>
    </row>
    <row r="104" spans="1:10" ht="19.95" customHeight="1">
      <c r="F104" s="10">
        <f t="shared" si="10"/>
        <v>0</v>
      </c>
      <c r="G104" s="10">
        <f t="shared" si="11"/>
        <v>0</v>
      </c>
      <c r="H104" s="19">
        <f t="shared" si="12"/>
        <v>0</v>
      </c>
      <c r="I104" s="10">
        <f t="shared" si="13"/>
        <v>0</v>
      </c>
      <c r="J104" s="7">
        <f t="shared" si="13"/>
        <v>0</v>
      </c>
    </row>
  </sheetData>
  <sortState ref="A3:J89">
    <sortCondition ref="B3:B89"/>
  </sortState>
  <mergeCells count="4">
    <mergeCell ref="A1:A2"/>
    <mergeCell ref="F1:I1"/>
    <mergeCell ref="B1:B2"/>
    <mergeCell ref="C1:D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G5"/>
  <sheetViews>
    <sheetView workbookViewId="0">
      <selection activeCell="D4" sqref="D4"/>
    </sheetView>
  </sheetViews>
  <sheetFormatPr defaultColWidth="18.77734375" defaultRowHeight="25.05" customHeight="1"/>
  <sheetData>
    <row r="1" spans="1:7" ht="25.05" customHeight="1">
      <c r="A1" s="175" t="s">
        <v>40</v>
      </c>
      <c r="B1" s="174" t="s">
        <v>401</v>
      </c>
      <c r="C1" s="174" t="s">
        <v>28</v>
      </c>
      <c r="D1" s="16"/>
      <c r="E1" s="172" t="s">
        <v>0</v>
      </c>
      <c r="F1" s="172"/>
      <c r="G1" s="172"/>
    </row>
    <row r="2" spans="1:7" ht="25.05" customHeight="1">
      <c r="A2" s="175"/>
      <c r="B2" s="174"/>
      <c r="C2" s="174"/>
      <c r="D2" s="52" t="s">
        <v>29</v>
      </c>
      <c r="E2" s="17">
        <v>1</v>
      </c>
      <c r="F2" s="17">
        <v>2</v>
      </c>
      <c r="G2" s="17">
        <v>2.5</v>
      </c>
    </row>
    <row r="3" spans="1:7" ht="25.05" customHeight="1">
      <c r="A3" s="35">
        <v>2</v>
      </c>
      <c r="B3" t="s">
        <v>402</v>
      </c>
      <c r="D3" s="1">
        <v>480</v>
      </c>
      <c r="E3" s="1">
        <f>+(D3*$E$2)+D3</f>
        <v>960</v>
      </c>
      <c r="F3" s="1">
        <f>+(D3*$F$2)+D3</f>
        <v>1440</v>
      </c>
      <c r="G3" s="1">
        <f>+(D3*$G$2)+D3</f>
        <v>1680</v>
      </c>
    </row>
    <row r="4" spans="1:7" ht="25.05" customHeight="1">
      <c r="A4" s="35">
        <v>3</v>
      </c>
      <c r="B4" t="s">
        <v>735</v>
      </c>
      <c r="D4" s="1">
        <f>300+50</f>
        <v>350</v>
      </c>
      <c r="E4" s="1">
        <f>+(D4*$E$2)+D4</f>
        <v>700</v>
      </c>
      <c r="F4" s="1">
        <f>+(D4*$F$2)+D4</f>
        <v>1050</v>
      </c>
      <c r="G4" s="1">
        <f>+(D4*$G$2)+D4</f>
        <v>1225</v>
      </c>
    </row>
    <row r="5" spans="1:7" ht="25.05" customHeight="1">
      <c r="A5" s="35">
        <v>3</v>
      </c>
      <c r="B5" t="s">
        <v>952</v>
      </c>
      <c r="D5" s="1">
        <v>270</v>
      </c>
      <c r="E5" s="1">
        <f>+(D5*$E$2)+D5</f>
        <v>540</v>
      </c>
      <c r="F5" s="1">
        <f>+(D5*$F$2)+D5</f>
        <v>810</v>
      </c>
      <c r="G5" s="1">
        <f>+(D5*$G$2)+D5</f>
        <v>945</v>
      </c>
    </row>
  </sheetData>
  <mergeCells count="4">
    <mergeCell ref="A1:A2"/>
    <mergeCell ref="B1:B2"/>
    <mergeCell ref="C1:C2"/>
    <mergeCell ref="E1:G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L88"/>
  <sheetViews>
    <sheetView workbookViewId="0">
      <pane xSplit="2" ySplit="2" topLeftCell="E3" activePane="bottomRight" state="frozen"/>
      <selection pane="topRight" activeCell="C1" sqref="C1"/>
      <selection pane="bottomLeft" activeCell="A3" sqref="A3"/>
      <selection pane="bottomRight" activeCell="H87" sqref="H87"/>
    </sheetView>
  </sheetViews>
  <sheetFormatPr defaultRowHeight="19.95" customHeight="1"/>
  <cols>
    <col min="1" max="1" width="8.88671875" style="153"/>
    <col min="2" max="2" width="19" customWidth="1"/>
    <col min="3" max="3" width="20.21875" customWidth="1"/>
    <col min="4" max="4" width="20.21875" style="35" customWidth="1"/>
    <col min="5" max="5" width="15.33203125" style="1" customWidth="1"/>
    <col min="6" max="6" width="15" style="1" customWidth="1"/>
    <col min="7" max="7" width="16.21875" style="1" customWidth="1"/>
    <col min="8" max="8" width="14.88671875" style="1" customWidth="1"/>
    <col min="9" max="9" width="15.33203125" style="1" customWidth="1"/>
  </cols>
  <sheetData>
    <row r="1" spans="1:12" ht="19.95" customHeight="1">
      <c r="A1" s="176" t="s">
        <v>40</v>
      </c>
      <c r="B1" s="174" t="s">
        <v>30</v>
      </c>
      <c r="C1" s="56"/>
      <c r="D1" s="174" t="s">
        <v>28</v>
      </c>
      <c r="E1" s="16"/>
      <c r="F1" s="172" t="s">
        <v>0</v>
      </c>
      <c r="G1" s="172"/>
      <c r="H1" s="172"/>
      <c r="I1" s="172"/>
    </row>
    <row r="2" spans="1:12" ht="19.95" customHeight="1">
      <c r="A2" s="176"/>
      <c r="B2" s="174"/>
      <c r="C2" s="56"/>
      <c r="D2" s="174"/>
      <c r="E2" s="51" t="s">
        <v>29</v>
      </c>
      <c r="F2" s="17">
        <v>1</v>
      </c>
      <c r="G2" s="17">
        <v>1.5</v>
      </c>
      <c r="H2" s="17">
        <v>2</v>
      </c>
      <c r="I2" s="17">
        <v>2.5</v>
      </c>
    </row>
    <row r="3" spans="1:12" ht="19.95" customHeight="1">
      <c r="A3" s="153">
        <v>2</v>
      </c>
      <c r="B3" t="s">
        <v>392</v>
      </c>
      <c r="F3" s="1">
        <f t="shared" ref="F3:F34" si="0">+(E3*$F$2)+E3</f>
        <v>0</v>
      </c>
      <c r="G3" s="1">
        <f t="shared" ref="G3:G34" si="1">+(E3*$G$2)+E3</f>
        <v>0</v>
      </c>
      <c r="H3" s="1">
        <f t="shared" ref="H3:H34" si="2">+(E3*$H$2)+E3</f>
        <v>0</v>
      </c>
      <c r="I3" s="1">
        <f t="shared" ref="I3:I34" si="3">+(E3*$I$2)+E3</f>
        <v>0</v>
      </c>
    </row>
    <row r="4" spans="1:12" ht="19.95" customHeight="1">
      <c r="B4" t="s">
        <v>848</v>
      </c>
      <c r="E4" s="1">
        <v>390</v>
      </c>
      <c r="F4" s="1">
        <f t="shared" si="0"/>
        <v>780</v>
      </c>
      <c r="G4" s="1">
        <f t="shared" si="1"/>
        <v>975</v>
      </c>
      <c r="H4" s="1">
        <f t="shared" si="2"/>
        <v>1170</v>
      </c>
      <c r="I4" s="1">
        <f t="shared" si="3"/>
        <v>1365</v>
      </c>
    </row>
    <row r="5" spans="1:12" ht="19.95" customHeight="1">
      <c r="A5" s="153">
        <v>2</v>
      </c>
      <c r="B5" t="s">
        <v>393</v>
      </c>
      <c r="E5" s="1">
        <v>627</v>
      </c>
      <c r="F5" s="1">
        <f t="shared" si="0"/>
        <v>1254</v>
      </c>
      <c r="G5" s="1">
        <f t="shared" si="1"/>
        <v>1567.5</v>
      </c>
      <c r="H5" s="1">
        <f t="shared" si="2"/>
        <v>1881</v>
      </c>
      <c r="I5" s="1">
        <f t="shared" si="3"/>
        <v>2194.5</v>
      </c>
    </row>
    <row r="6" spans="1:12" ht="19.95" customHeight="1">
      <c r="A6" s="153">
        <v>3</v>
      </c>
      <c r="B6" t="s">
        <v>458</v>
      </c>
      <c r="C6" t="s">
        <v>451</v>
      </c>
      <c r="E6" s="1">
        <v>280</v>
      </c>
      <c r="F6" s="1">
        <f t="shared" si="0"/>
        <v>560</v>
      </c>
      <c r="G6" s="1">
        <f t="shared" si="1"/>
        <v>700</v>
      </c>
      <c r="H6" s="1">
        <f t="shared" si="2"/>
        <v>840</v>
      </c>
      <c r="I6" s="1">
        <f t="shared" si="3"/>
        <v>980</v>
      </c>
    </row>
    <row r="7" spans="1:12" ht="19.95" customHeight="1">
      <c r="A7" s="153">
        <v>3</v>
      </c>
      <c r="B7" t="s">
        <v>456</v>
      </c>
      <c r="C7" t="s">
        <v>451</v>
      </c>
      <c r="E7" s="1">
        <v>268</v>
      </c>
      <c r="F7" s="1">
        <f t="shared" si="0"/>
        <v>536</v>
      </c>
      <c r="G7" s="1">
        <f t="shared" si="1"/>
        <v>670</v>
      </c>
      <c r="H7" s="1">
        <f t="shared" si="2"/>
        <v>804</v>
      </c>
      <c r="I7" s="1">
        <f t="shared" si="3"/>
        <v>938</v>
      </c>
    </row>
    <row r="8" spans="1:12" ht="19.95" customHeight="1">
      <c r="B8" t="s">
        <v>456</v>
      </c>
      <c r="E8" s="1">
        <v>480</v>
      </c>
      <c r="F8" s="1">
        <f t="shared" si="0"/>
        <v>960</v>
      </c>
      <c r="G8" s="1">
        <f t="shared" si="1"/>
        <v>1200</v>
      </c>
      <c r="H8" s="1">
        <f t="shared" si="2"/>
        <v>1440</v>
      </c>
      <c r="I8" s="1">
        <f t="shared" si="3"/>
        <v>1680</v>
      </c>
    </row>
    <row r="9" spans="1:12" ht="19.95" customHeight="1">
      <c r="B9" t="s">
        <v>456</v>
      </c>
      <c r="E9" s="1">
        <v>268</v>
      </c>
      <c r="F9" s="1">
        <f t="shared" si="0"/>
        <v>536</v>
      </c>
      <c r="G9" s="1">
        <f t="shared" si="1"/>
        <v>670</v>
      </c>
      <c r="H9" s="1">
        <f t="shared" si="2"/>
        <v>804</v>
      </c>
      <c r="I9" s="1">
        <f t="shared" si="3"/>
        <v>938</v>
      </c>
      <c r="L9" t="s">
        <v>392</v>
      </c>
    </row>
    <row r="10" spans="1:12" ht="19.95" customHeight="1">
      <c r="A10" s="153">
        <v>3</v>
      </c>
      <c r="B10" t="s">
        <v>487</v>
      </c>
      <c r="E10" s="1">
        <v>810</v>
      </c>
      <c r="F10" s="1">
        <f t="shared" si="0"/>
        <v>1620</v>
      </c>
      <c r="G10" s="1">
        <f t="shared" si="1"/>
        <v>2025</v>
      </c>
      <c r="H10" s="1">
        <f t="shared" si="2"/>
        <v>2430</v>
      </c>
      <c r="I10" s="1">
        <f t="shared" si="3"/>
        <v>2835</v>
      </c>
      <c r="J10">
        <v>2100</v>
      </c>
      <c r="L10" t="s">
        <v>393</v>
      </c>
    </row>
    <row r="11" spans="1:12" ht="19.95" customHeight="1">
      <c r="A11" s="153">
        <v>4</v>
      </c>
      <c r="B11" t="s">
        <v>382</v>
      </c>
      <c r="E11" s="1">
        <v>297</v>
      </c>
      <c r="F11" s="1">
        <f t="shared" si="0"/>
        <v>594</v>
      </c>
      <c r="G11" s="1">
        <f t="shared" si="1"/>
        <v>742.5</v>
      </c>
      <c r="H11" s="1">
        <f t="shared" si="2"/>
        <v>891</v>
      </c>
      <c r="I11" s="1">
        <f t="shared" si="3"/>
        <v>1039.5</v>
      </c>
      <c r="L11" t="s">
        <v>382</v>
      </c>
    </row>
    <row r="12" spans="1:12" ht="19.95" customHeight="1">
      <c r="A12" s="153">
        <v>4</v>
      </c>
      <c r="B12" t="s">
        <v>472</v>
      </c>
      <c r="E12" s="1">
        <v>273</v>
      </c>
      <c r="F12" s="1">
        <f t="shared" si="0"/>
        <v>546</v>
      </c>
      <c r="G12" s="1">
        <f t="shared" si="1"/>
        <v>682.5</v>
      </c>
      <c r="H12" s="1">
        <f t="shared" si="2"/>
        <v>819</v>
      </c>
      <c r="I12" s="1">
        <f t="shared" si="3"/>
        <v>955.5</v>
      </c>
      <c r="L12" t="s">
        <v>391</v>
      </c>
    </row>
    <row r="13" spans="1:12" ht="19.95" customHeight="1">
      <c r="B13" t="s">
        <v>809</v>
      </c>
      <c r="E13" s="1">
        <f>69+863</f>
        <v>932</v>
      </c>
      <c r="F13" s="1">
        <f t="shared" si="0"/>
        <v>1864</v>
      </c>
      <c r="G13" s="1">
        <f t="shared" si="1"/>
        <v>2330</v>
      </c>
      <c r="H13" s="1">
        <f t="shared" si="2"/>
        <v>2796</v>
      </c>
      <c r="I13" s="1">
        <f t="shared" si="3"/>
        <v>3262</v>
      </c>
      <c r="L13" t="s">
        <v>389</v>
      </c>
    </row>
    <row r="14" spans="1:12" ht="19.95" customHeight="1">
      <c r="B14" t="s">
        <v>808</v>
      </c>
      <c r="E14" s="1">
        <f>69+351</f>
        <v>420</v>
      </c>
      <c r="F14" s="1">
        <f t="shared" si="0"/>
        <v>840</v>
      </c>
      <c r="G14" s="1">
        <f t="shared" si="1"/>
        <v>1050</v>
      </c>
      <c r="H14" s="1">
        <f t="shared" si="2"/>
        <v>1260</v>
      </c>
      <c r="I14" s="1">
        <f t="shared" si="3"/>
        <v>1470</v>
      </c>
      <c r="L14" t="s">
        <v>383</v>
      </c>
    </row>
    <row r="15" spans="1:12" ht="19.95" customHeight="1">
      <c r="A15" s="153">
        <v>1</v>
      </c>
      <c r="B15" t="s">
        <v>384</v>
      </c>
      <c r="E15" s="1">
        <f>69+336</f>
        <v>405</v>
      </c>
      <c r="F15" s="1">
        <f t="shared" si="0"/>
        <v>810</v>
      </c>
      <c r="G15" s="1">
        <f t="shared" si="1"/>
        <v>1012.5</v>
      </c>
      <c r="H15" s="1">
        <f t="shared" si="2"/>
        <v>1215</v>
      </c>
      <c r="I15" s="1">
        <f t="shared" si="3"/>
        <v>1417.5</v>
      </c>
      <c r="L15" t="s">
        <v>385</v>
      </c>
    </row>
    <row r="16" spans="1:12" ht="19.95" customHeight="1">
      <c r="A16" s="153">
        <v>3</v>
      </c>
      <c r="B16" t="s">
        <v>381</v>
      </c>
      <c r="E16" s="1">
        <v>261</v>
      </c>
      <c r="F16" s="1">
        <f t="shared" si="0"/>
        <v>522</v>
      </c>
      <c r="G16" s="1">
        <f t="shared" si="1"/>
        <v>652.5</v>
      </c>
      <c r="H16" s="1">
        <f t="shared" si="2"/>
        <v>783</v>
      </c>
      <c r="I16" s="1">
        <f t="shared" si="3"/>
        <v>913.5</v>
      </c>
      <c r="L16" t="s">
        <v>387</v>
      </c>
    </row>
    <row r="17" spans="1:9" ht="19.95" customHeight="1">
      <c r="B17" t="s">
        <v>934</v>
      </c>
      <c r="E17" s="1">
        <v>257</v>
      </c>
      <c r="F17" s="1">
        <f t="shared" si="0"/>
        <v>514</v>
      </c>
      <c r="G17" s="1">
        <f t="shared" si="1"/>
        <v>642.5</v>
      </c>
      <c r="H17" s="1">
        <f t="shared" si="2"/>
        <v>771</v>
      </c>
      <c r="I17" s="1">
        <f t="shared" si="3"/>
        <v>899.5</v>
      </c>
    </row>
    <row r="18" spans="1:9" ht="19.95" customHeight="1">
      <c r="B18" t="s">
        <v>811</v>
      </c>
      <c r="E18" s="1">
        <f>69+668</f>
        <v>737</v>
      </c>
      <c r="F18" s="1">
        <f t="shared" si="0"/>
        <v>1474</v>
      </c>
      <c r="G18" s="1">
        <f t="shared" si="1"/>
        <v>1842.5</v>
      </c>
      <c r="H18" s="1">
        <f t="shared" si="2"/>
        <v>2211</v>
      </c>
      <c r="I18" s="1">
        <f t="shared" si="3"/>
        <v>2579.5</v>
      </c>
    </row>
    <row r="19" spans="1:9" ht="19.95" customHeight="1">
      <c r="B19" t="s">
        <v>793</v>
      </c>
      <c r="E19" s="1">
        <v>506</v>
      </c>
      <c r="F19" s="1">
        <f t="shared" si="0"/>
        <v>1012</v>
      </c>
      <c r="G19" s="1">
        <f t="shared" si="1"/>
        <v>1265</v>
      </c>
      <c r="H19" s="1">
        <f t="shared" si="2"/>
        <v>1518</v>
      </c>
      <c r="I19" s="1">
        <f t="shared" si="3"/>
        <v>1771</v>
      </c>
    </row>
    <row r="20" spans="1:9" ht="19.95" customHeight="1">
      <c r="A20" s="153">
        <v>3</v>
      </c>
      <c r="B20" t="s">
        <v>457</v>
      </c>
      <c r="C20" t="s">
        <v>450</v>
      </c>
      <c r="E20" s="1">
        <f>300+100</f>
        <v>400</v>
      </c>
      <c r="F20" s="1">
        <f t="shared" si="0"/>
        <v>800</v>
      </c>
      <c r="G20" s="1">
        <f t="shared" si="1"/>
        <v>1000</v>
      </c>
      <c r="H20" s="1">
        <f t="shared" si="2"/>
        <v>1200</v>
      </c>
      <c r="I20" s="1">
        <f t="shared" si="3"/>
        <v>1400</v>
      </c>
    </row>
    <row r="21" spans="1:9" ht="19.95" customHeight="1">
      <c r="A21" s="153">
        <v>2</v>
      </c>
      <c r="B21" t="s">
        <v>457</v>
      </c>
      <c r="E21" s="1">
        <v>480</v>
      </c>
      <c r="F21" s="1">
        <f t="shared" si="0"/>
        <v>960</v>
      </c>
      <c r="G21" s="1">
        <f t="shared" si="1"/>
        <v>1200</v>
      </c>
      <c r="H21" s="1">
        <f t="shared" si="2"/>
        <v>1440</v>
      </c>
      <c r="I21" s="1">
        <f t="shared" si="3"/>
        <v>1680</v>
      </c>
    </row>
    <row r="22" spans="1:9" ht="19.95" customHeight="1">
      <c r="A22" s="153">
        <v>3</v>
      </c>
      <c r="B22" t="s">
        <v>462</v>
      </c>
      <c r="C22" t="s">
        <v>450</v>
      </c>
      <c r="E22" s="1">
        <v>445</v>
      </c>
      <c r="F22" s="1">
        <f t="shared" si="0"/>
        <v>890</v>
      </c>
      <c r="G22" s="1">
        <f t="shared" si="1"/>
        <v>1112.5</v>
      </c>
      <c r="H22" s="1">
        <f t="shared" si="2"/>
        <v>1335</v>
      </c>
      <c r="I22" s="1">
        <f t="shared" si="3"/>
        <v>1557.5</v>
      </c>
    </row>
    <row r="23" spans="1:9" ht="19.95" customHeight="1">
      <c r="B23" t="s">
        <v>917</v>
      </c>
      <c r="E23" s="1">
        <v>843</v>
      </c>
      <c r="F23" s="1">
        <f t="shared" si="0"/>
        <v>1686</v>
      </c>
      <c r="G23" s="1">
        <f t="shared" si="1"/>
        <v>2107.5</v>
      </c>
      <c r="H23" s="1">
        <f t="shared" si="2"/>
        <v>2529</v>
      </c>
      <c r="I23" s="1">
        <f t="shared" si="3"/>
        <v>2950.5</v>
      </c>
    </row>
    <row r="24" spans="1:9" ht="19.95" customHeight="1">
      <c r="B24" t="s">
        <v>810</v>
      </c>
      <c r="E24" s="1">
        <f>69+742</f>
        <v>811</v>
      </c>
      <c r="F24" s="1">
        <f t="shared" si="0"/>
        <v>1622</v>
      </c>
      <c r="G24" s="1">
        <f t="shared" si="1"/>
        <v>2027.5</v>
      </c>
      <c r="H24" s="1">
        <f t="shared" si="2"/>
        <v>2433</v>
      </c>
      <c r="I24" s="1">
        <f t="shared" si="3"/>
        <v>2838.5</v>
      </c>
    </row>
    <row r="25" spans="1:9" ht="19.95" customHeight="1">
      <c r="A25" s="153">
        <v>1</v>
      </c>
      <c r="B25" t="s">
        <v>771</v>
      </c>
      <c r="C25" t="s">
        <v>460</v>
      </c>
      <c r="D25" s="35" t="s">
        <v>459</v>
      </c>
      <c r="E25" s="1">
        <f>620+100</f>
        <v>720</v>
      </c>
      <c r="F25" s="1">
        <f t="shared" si="0"/>
        <v>1440</v>
      </c>
      <c r="G25" s="1">
        <f t="shared" si="1"/>
        <v>1800</v>
      </c>
      <c r="H25" s="1">
        <f t="shared" si="2"/>
        <v>2160</v>
      </c>
      <c r="I25" s="1">
        <f t="shared" si="3"/>
        <v>2520</v>
      </c>
    </row>
    <row r="26" spans="1:9" ht="19.95" customHeight="1">
      <c r="A26" s="153">
        <v>2</v>
      </c>
      <c r="B26" t="s">
        <v>391</v>
      </c>
      <c r="E26" s="1">
        <v>1333</v>
      </c>
      <c r="F26" s="1">
        <f t="shared" si="0"/>
        <v>2666</v>
      </c>
      <c r="G26" s="1">
        <f t="shared" si="1"/>
        <v>3332.5</v>
      </c>
      <c r="H26" s="1">
        <f t="shared" si="2"/>
        <v>3999</v>
      </c>
      <c r="I26" s="1">
        <f t="shared" si="3"/>
        <v>4665.5</v>
      </c>
    </row>
    <row r="27" spans="1:9" ht="19.95" customHeight="1">
      <c r="A27" s="153">
        <v>4</v>
      </c>
      <c r="B27" t="s">
        <v>389</v>
      </c>
      <c r="E27" s="1">
        <v>383</v>
      </c>
      <c r="F27" s="1">
        <f t="shared" si="0"/>
        <v>766</v>
      </c>
      <c r="G27" s="1">
        <f t="shared" si="1"/>
        <v>957.5</v>
      </c>
      <c r="H27" s="1">
        <f t="shared" si="2"/>
        <v>1149</v>
      </c>
      <c r="I27" s="1">
        <f t="shared" si="3"/>
        <v>1340.5</v>
      </c>
    </row>
    <row r="28" spans="1:9" ht="19.95" customHeight="1">
      <c r="A28" s="153">
        <v>3</v>
      </c>
      <c r="B28" t="s">
        <v>383</v>
      </c>
      <c r="E28" s="1">
        <v>250</v>
      </c>
      <c r="F28" s="1">
        <f t="shared" si="0"/>
        <v>500</v>
      </c>
      <c r="G28" s="1">
        <f t="shared" si="1"/>
        <v>625</v>
      </c>
      <c r="H28" s="1">
        <f t="shared" si="2"/>
        <v>750</v>
      </c>
      <c r="I28" s="1">
        <f t="shared" si="3"/>
        <v>875</v>
      </c>
    </row>
    <row r="29" spans="1:9" ht="19.95" customHeight="1">
      <c r="A29" s="153">
        <v>3</v>
      </c>
      <c r="B29" t="s">
        <v>379</v>
      </c>
      <c r="E29" s="1">
        <v>650</v>
      </c>
      <c r="F29" s="1">
        <f t="shared" si="0"/>
        <v>1300</v>
      </c>
      <c r="G29" s="1">
        <f t="shared" si="1"/>
        <v>1625</v>
      </c>
      <c r="H29" s="1">
        <f t="shared" si="2"/>
        <v>1950</v>
      </c>
      <c r="I29" s="1">
        <f t="shared" si="3"/>
        <v>2275</v>
      </c>
    </row>
    <row r="30" spans="1:9" ht="19.95" customHeight="1">
      <c r="A30" s="153">
        <v>3</v>
      </c>
      <c r="B30" t="s">
        <v>454</v>
      </c>
      <c r="C30" t="s">
        <v>455</v>
      </c>
      <c r="E30" s="1">
        <v>380</v>
      </c>
      <c r="F30" s="1">
        <f t="shared" si="0"/>
        <v>760</v>
      </c>
      <c r="G30" s="1">
        <f t="shared" si="1"/>
        <v>950</v>
      </c>
      <c r="H30" s="1">
        <f t="shared" si="2"/>
        <v>1140</v>
      </c>
      <c r="I30" s="1">
        <f t="shared" si="3"/>
        <v>1330</v>
      </c>
    </row>
    <row r="31" spans="1:9" ht="19.95" customHeight="1">
      <c r="A31" s="153">
        <v>2</v>
      </c>
      <c r="B31" t="s">
        <v>394</v>
      </c>
      <c r="E31" s="1">
        <f>470+100</f>
        <v>570</v>
      </c>
      <c r="F31" s="1">
        <f t="shared" si="0"/>
        <v>1140</v>
      </c>
      <c r="G31" s="1">
        <f t="shared" si="1"/>
        <v>1425</v>
      </c>
      <c r="H31" s="1">
        <f t="shared" si="2"/>
        <v>1710</v>
      </c>
      <c r="I31" s="1">
        <f t="shared" si="3"/>
        <v>1995</v>
      </c>
    </row>
    <row r="32" spans="1:9" ht="19.95" customHeight="1">
      <c r="A32" s="153">
        <v>2</v>
      </c>
      <c r="B32" t="s">
        <v>792</v>
      </c>
      <c r="E32" s="1">
        <v>1055</v>
      </c>
      <c r="F32" s="1">
        <f t="shared" si="0"/>
        <v>2110</v>
      </c>
      <c r="G32" s="1">
        <f t="shared" si="1"/>
        <v>2637.5</v>
      </c>
      <c r="H32" s="1">
        <f t="shared" si="2"/>
        <v>3165</v>
      </c>
      <c r="I32" s="1">
        <f t="shared" si="3"/>
        <v>3692.5</v>
      </c>
    </row>
    <row r="33" spans="1:9" ht="19.95" customHeight="1">
      <c r="A33" s="153">
        <v>2</v>
      </c>
      <c r="B33" t="s">
        <v>363</v>
      </c>
      <c r="E33" s="1">
        <v>780</v>
      </c>
      <c r="F33" s="1">
        <f t="shared" si="0"/>
        <v>1560</v>
      </c>
      <c r="G33" s="1">
        <f t="shared" si="1"/>
        <v>1950</v>
      </c>
      <c r="H33" s="1">
        <f t="shared" si="2"/>
        <v>2340</v>
      </c>
      <c r="I33" s="1">
        <f t="shared" si="3"/>
        <v>2730</v>
      </c>
    </row>
    <row r="34" spans="1:9" ht="19.95" customHeight="1">
      <c r="A34" s="153">
        <v>2</v>
      </c>
      <c r="B34" t="s">
        <v>452</v>
      </c>
      <c r="C34" t="s">
        <v>453</v>
      </c>
      <c r="E34" s="1">
        <v>1414</v>
      </c>
      <c r="F34" s="1">
        <f t="shared" si="0"/>
        <v>2828</v>
      </c>
      <c r="G34" s="1">
        <f t="shared" si="1"/>
        <v>3535</v>
      </c>
      <c r="H34" s="1">
        <f t="shared" si="2"/>
        <v>4242</v>
      </c>
      <c r="I34" s="1">
        <f t="shared" si="3"/>
        <v>4949</v>
      </c>
    </row>
    <row r="35" spans="1:9" ht="19.95" customHeight="1">
      <c r="B35" t="s">
        <v>794</v>
      </c>
      <c r="E35" s="1">
        <v>878</v>
      </c>
      <c r="F35" s="1">
        <f t="shared" ref="F35:F53" si="4">+(E35*$F$2)+E35</f>
        <v>1756</v>
      </c>
      <c r="G35" s="1">
        <f t="shared" ref="G35:G53" si="5">+(E35*$G$2)+E35</f>
        <v>2195</v>
      </c>
      <c r="H35" s="1">
        <f t="shared" ref="H35:H53" si="6">+(E35*$H$2)+E35</f>
        <v>2634</v>
      </c>
      <c r="I35" s="1">
        <f t="shared" ref="I35:I53" si="7">+(E35*$I$2)+E35</f>
        <v>3073</v>
      </c>
    </row>
    <row r="36" spans="1:9" ht="19.95" customHeight="1">
      <c r="B36" t="s">
        <v>794</v>
      </c>
      <c r="E36" s="1">
        <f>65+878</f>
        <v>943</v>
      </c>
      <c r="F36" s="1">
        <f t="shared" si="4"/>
        <v>1886</v>
      </c>
      <c r="G36" s="1">
        <f t="shared" si="5"/>
        <v>2357.5</v>
      </c>
      <c r="H36" s="1">
        <f t="shared" si="6"/>
        <v>2829</v>
      </c>
      <c r="I36" s="1">
        <f t="shared" si="7"/>
        <v>3300.5</v>
      </c>
    </row>
    <row r="37" spans="1:9" ht="19.95" customHeight="1">
      <c r="B37" t="s">
        <v>847</v>
      </c>
      <c r="E37" s="1">
        <v>358</v>
      </c>
      <c r="F37" s="1">
        <f t="shared" si="4"/>
        <v>716</v>
      </c>
      <c r="G37" s="1">
        <f t="shared" si="5"/>
        <v>895</v>
      </c>
      <c r="H37" s="1">
        <f t="shared" si="6"/>
        <v>1074</v>
      </c>
      <c r="I37" s="1">
        <f t="shared" si="7"/>
        <v>1253</v>
      </c>
    </row>
    <row r="38" spans="1:9" ht="19.95" customHeight="1">
      <c r="B38" t="s">
        <v>795</v>
      </c>
      <c r="E38" s="1">
        <v>1093</v>
      </c>
      <c r="F38" s="1">
        <f t="shared" si="4"/>
        <v>2186</v>
      </c>
      <c r="G38" s="1">
        <f t="shared" si="5"/>
        <v>2732.5</v>
      </c>
      <c r="H38" s="1">
        <f t="shared" si="6"/>
        <v>3279</v>
      </c>
      <c r="I38" s="1">
        <f t="shared" si="7"/>
        <v>3825.5</v>
      </c>
    </row>
    <row r="39" spans="1:9" ht="19.95" customHeight="1">
      <c r="A39" s="153">
        <v>6</v>
      </c>
      <c r="B39" t="s">
        <v>386</v>
      </c>
      <c r="E39" s="1">
        <v>380</v>
      </c>
      <c r="F39" s="1">
        <f t="shared" si="4"/>
        <v>760</v>
      </c>
      <c r="G39" s="1">
        <f t="shared" si="5"/>
        <v>950</v>
      </c>
      <c r="H39" s="1">
        <f t="shared" si="6"/>
        <v>1140</v>
      </c>
      <c r="I39" s="1">
        <f t="shared" si="7"/>
        <v>1330</v>
      </c>
    </row>
    <row r="40" spans="1:9" ht="19.95" customHeight="1">
      <c r="A40" s="153">
        <v>4</v>
      </c>
      <c r="B40" t="s">
        <v>380</v>
      </c>
      <c r="C40" t="s">
        <v>451</v>
      </c>
      <c r="E40" s="1">
        <v>568</v>
      </c>
      <c r="F40" s="1">
        <f t="shared" si="4"/>
        <v>1136</v>
      </c>
      <c r="G40" s="1">
        <f t="shared" si="5"/>
        <v>1420</v>
      </c>
      <c r="H40" s="1">
        <f t="shared" si="6"/>
        <v>1704</v>
      </c>
      <c r="I40" s="1">
        <f t="shared" si="7"/>
        <v>1988</v>
      </c>
    </row>
    <row r="41" spans="1:9" ht="19.95" customHeight="1">
      <c r="A41" s="153">
        <v>3</v>
      </c>
      <c r="B41" t="s">
        <v>380</v>
      </c>
      <c r="E41" s="1">
        <v>975</v>
      </c>
      <c r="F41" s="1">
        <f t="shared" si="4"/>
        <v>1950</v>
      </c>
      <c r="G41" s="1">
        <f t="shared" si="5"/>
        <v>2437.5</v>
      </c>
      <c r="H41" s="1">
        <f t="shared" si="6"/>
        <v>2925</v>
      </c>
      <c r="I41" s="1">
        <f t="shared" si="7"/>
        <v>3412.5</v>
      </c>
    </row>
    <row r="42" spans="1:9" ht="19.95" customHeight="1">
      <c r="A42" s="153">
        <v>3</v>
      </c>
      <c r="B42" t="s">
        <v>385</v>
      </c>
      <c r="E42" s="1">
        <v>333</v>
      </c>
      <c r="F42" s="1">
        <f t="shared" si="4"/>
        <v>666</v>
      </c>
      <c r="G42" s="1">
        <f t="shared" si="5"/>
        <v>832.5</v>
      </c>
      <c r="H42" s="1">
        <f t="shared" si="6"/>
        <v>999</v>
      </c>
      <c r="I42" s="1">
        <f t="shared" si="7"/>
        <v>1165.5</v>
      </c>
    </row>
    <row r="43" spans="1:9" ht="19.95" customHeight="1">
      <c r="A43" s="153">
        <v>1</v>
      </c>
      <c r="B43" t="s">
        <v>461</v>
      </c>
      <c r="C43" t="s">
        <v>451</v>
      </c>
      <c r="E43" s="1">
        <v>2576</v>
      </c>
      <c r="F43" s="1">
        <f t="shared" si="4"/>
        <v>5152</v>
      </c>
      <c r="G43" s="1">
        <f t="shared" si="5"/>
        <v>6440</v>
      </c>
      <c r="H43" s="1">
        <f t="shared" si="6"/>
        <v>7728</v>
      </c>
      <c r="I43" s="1" t="s">
        <v>1068</v>
      </c>
    </row>
    <row r="44" spans="1:9" ht="19.95" customHeight="1">
      <c r="A44" s="153">
        <v>1</v>
      </c>
      <c r="B44" t="s">
        <v>390</v>
      </c>
      <c r="E44" s="1">
        <v>565</v>
      </c>
      <c r="F44" s="1">
        <f t="shared" si="4"/>
        <v>1130</v>
      </c>
      <c r="G44" s="1">
        <f t="shared" si="5"/>
        <v>1412.5</v>
      </c>
      <c r="H44" s="1">
        <f t="shared" si="6"/>
        <v>1695</v>
      </c>
      <c r="I44" s="1">
        <f t="shared" si="7"/>
        <v>1977.5</v>
      </c>
    </row>
    <row r="45" spans="1:9" ht="19.95" customHeight="1">
      <c r="A45" s="153">
        <v>3</v>
      </c>
      <c r="B45" t="s">
        <v>388</v>
      </c>
      <c r="E45" s="1">
        <v>471</v>
      </c>
      <c r="F45" s="1">
        <f t="shared" si="4"/>
        <v>942</v>
      </c>
      <c r="G45" s="1">
        <f t="shared" si="5"/>
        <v>1177.5</v>
      </c>
      <c r="H45" s="1">
        <f t="shared" si="6"/>
        <v>1413</v>
      </c>
      <c r="I45" s="1">
        <f t="shared" si="7"/>
        <v>1648.5</v>
      </c>
    </row>
    <row r="46" spans="1:9" ht="19.95" customHeight="1">
      <c r="A46" s="153">
        <v>6</v>
      </c>
      <c r="B46" t="s">
        <v>473</v>
      </c>
      <c r="E46" s="1">
        <v>380</v>
      </c>
      <c r="F46" s="1">
        <f t="shared" si="4"/>
        <v>760</v>
      </c>
      <c r="G46" s="1">
        <f t="shared" si="5"/>
        <v>950</v>
      </c>
      <c r="H46" s="1">
        <f t="shared" si="6"/>
        <v>1140</v>
      </c>
      <c r="I46" s="1">
        <f t="shared" si="7"/>
        <v>1330</v>
      </c>
    </row>
    <row r="47" spans="1:9" ht="19.95" customHeight="1">
      <c r="B47" t="s">
        <v>340</v>
      </c>
      <c r="E47" s="1">
        <v>850</v>
      </c>
      <c r="F47" s="1">
        <f t="shared" si="4"/>
        <v>1700</v>
      </c>
      <c r="G47" s="1">
        <f t="shared" si="5"/>
        <v>2125</v>
      </c>
      <c r="H47" s="1">
        <f t="shared" si="6"/>
        <v>2550</v>
      </c>
      <c r="I47" s="1">
        <f t="shared" si="7"/>
        <v>2975</v>
      </c>
    </row>
    <row r="48" spans="1:9" ht="19.95" customHeight="1">
      <c r="B48" t="s">
        <v>340</v>
      </c>
      <c r="E48" s="1">
        <v>604</v>
      </c>
      <c r="F48" s="1">
        <f t="shared" si="4"/>
        <v>1208</v>
      </c>
      <c r="G48" s="1">
        <f t="shared" si="5"/>
        <v>1510</v>
      </c>
      <c r="H48" s="1">
        <f t="shared" si="6"/>
        <v>1812</v>
      </c>
      <c r="I48" s="1">
        <f t="shared" si="7"/>
        <v>2114</v>
      </c>
    </row>
    <row r="49" spans="1:10" ht="19.95" customHeight="1">
      <c r="A49" s="153">
        <v>3</v>
      </c>
      <c r="B49" t="s">
        <v>449</v>
      </c>
      <c r="C49" t="s">
        <v>450</v>
      </c>
      <c r="E49" s="1">
        <v>232</v>
      </c>
      <c r="F49" s="1">
        <f t="shared" si="4"/>
        <v>464</v>
      </c>
      <c r="G49" s="1">
        <f t="shared" si="5"/>
        <v>580</v>
      </c>
      <c r="H49" s="1">
        <f t="shared" si="6"/>
        <v>696</v>
      </c>
      <c r="I49" s="1">
        <f t="shared" si="7"/>
        <v>812</v>
      </c>
    </row>
    <row r="50" spans="1:10" ht="19.95" customHeight="1">
      <c r="A50" s="153">
        <v>2</v>
      </c>
      <c r="B50" t="s">
        <v>387</v>
      </c>
      <c r="F50" s="1">
        <f t="shared" si="4"/>
        <v>0</v>
      </c>
      <c r="G50" s="1">
        <f t="shared" si="5"/>
        <v>0</v>
      </c>
      <c r="H50" s="1">
        <f t="shared" si="6"/>
        <v>0</v>
      </c>
      <c r="I50" s="1">
        <f t="shared" si="7"/>
        <v>0</v>
      </c>
    </row>
    <row r="51" spans="1:10" ht="19.95" customHeight="1">
      <c r="A51" s="153">
        <v>2</v>
      </c>
      <c r="B51" t="s">
        <v>362</v>
      </c>
      <c r="E51" s="1">
        <v>815</v>
      </c>
      <c r="F51" s="1">
        <f t="shared" si="4"/>
        <v>1630</v>
      </c>
      <c r="G51" s="1">
        <f t="shared" si="5"/>
        <v>2037.5</v>
      </c>
      <c r="H51" s="1">
        <f t="shared" si="6"/>
        <v>2445</v>
      </c>
      <c r="I51" s="1">
        <f t="shared" si="7"/>
        <v>2852.5</v>
      </c>
    </row>
    <row r="52" spans="1:10" ht="19.95" customHeight="1">
      <c r="A52" s="153">
        <v>2</v>
      </c>
      <c r="B52" t="s">
        <v>931</v>
      </c>
      <c r="C52" t="s">
        <v>932</v>
      </c>
      <c r="D52" s="35" t="s">
        <v>933</v>
      </c>
      <c r="E52" s="1">
        <v>1687</v>
      </c>
      <c r="F52" s="1">
        <f t="shared" si="4"/>
        <v>3374</v>
      </c>
      <c r="G52" s="1">
        <f t="shared" si="5"/>
        <v>4217.5</v>
      </c>
      <c r="H52" s="1">
        <f t="shared" si="6"/>
        <v>5061</v>
      </c>
      <c r="I52" s="1">
        <f t="shared" si="7"/>
        <v>5904.5</v>
      </c>
    </row>
    <row r="53" spans="1:10" ht="19.95" customHeight="1">
      <c r="B53" t="s">
        <v>846</v>
      </c>
      <c r="E53" s="1">
        <v>528</v>
      </c>
      <c r="F53" s="1">
        <f t="shared" si="4"/>
        <v>1056</v>
      </c>
      <c r="G53" s="1">
        <f t="shared" si="5"/>
        <v>1320</v>
      </c>
      <c r="H53" s="1">
        <f t="shared" si="6"/>
        <v>1584</v>
      </c>
      <c r="I53" s="1">
        <f t="shared" si="7"/>
        <v>1848</v>
      </c>
    </row>
    <row r="54" spans="1:10" ht="19.95" customHeight="1">
      <c r="B54" t="s">
        <v>454</v>
      </c>
      <c r="E54" s="1">
        <v>380</v>
      </c>
      <c r="F54" s="1">
        <f t="shared" ref="F54:F88" si="8">+(E54*$F$2)+E54</f>
        <v>760</v>
      </c>
      <c r="G54" s="1">
        <f t="shared" ref="G54:G88" si="9">+(E54*$G$2)+E54</f>
        <v>950</v>
      </c>
      <c r="H54" s="1">
        <f t="shared" ref="H54:H88" si="10">+(E54*$H$2)+E54</f>
        <v>1140</v>
      </c>
      <c r="I54" s="1">
        <f t="shared" ref="I54:I88" si="11">+(E54*$I$2)+E54</f>
        <v>1330</v>
      </c>
    </row>
    <row r="55" spans="1:10" ht="19.95" customHeight="1">
      <c r="B55" t="s">
        <v>978</v>
      </c>
      <c r="E55" s="1">
        <v>2666</v>
      </c>
      <c r="F55" s="1">
        <f t="shared" si="8"/>
        <v>5332</v>
      </c>
      <c r="G55" s="1">
        <f t="shared" si="9"/>
        <v>6665</v>
      </c>
      <c r="H55" s="170">
        <f t="shared" si="10"/>
        <v>7998</v>
      </c>
      <c r="I55" s="1">
        <f t="shared" si="11"/>
        <v>9331</v>
      </c>
      <c r="J55" t="s">
        <v>1372</v>
      </c>
    </row>
    <row r="56" spans="1:10" ht="19.95" customHeight="1">
      <c r="A56" s="153">
        <v>6</v>
      </c>
      <c r="B56" t="s">
        <v>1001</v>
      </c>
      <c r="E56" s="1">
        <v>267</v>
      </c>
      <c r="F56" s="1">
        <f t="shared" si="8"/>
        <v>534</v>
      </c>
      <c r="G56" s="1">
        <f t="shared" si="9"/>
        <v>667.5</v>
      </c>
      <c r="H56" s="1">
        <f t="shared" si="10"/>
        <v>801</v>
      </c>
      <c r="I56" s="1">
        <f t="shared" si="11"/>
        <v>934.5</v>
      </c>
    </row>
    <row r="57" spans="1:10" ht="19.95" customHeight="1">
      <c r="A57" s="153">
        <f>6-2-4</f>
        <v>0</v>
      </c>
      <c r="B57" t="s">
        <v>1002</v>
      </c>
      <c r="E57" s="1">
        <v>994</v>
      </c>
      <c r="F57" s="1">
        <f t="shared" si="8"/>
        <v>1988</v>
      </c>
      <c r="G57" s="1">
        <f t="shared" si="9"/>
        <v>2485</v>
      </c>
      <c r="H57" s="1">
        <f t="shared" si="10"/>
        <v>2982</v>
      </c>
      <c r="I57" s="1">
        <f t="shared" si="11"/>
        <v>3479</v>
      </c>
    </row>
    <row r="58" spans="1:10" ht="19.95" customHeight="1">
      <c r="A58" s="153">
        <v>5</v>
      </c>
      <c r="B58" t="s">
        <v>1069</v>
      </c>
      <c r="E58" s="1">
        <v>380</v>
      </c>
      <c r="F58" s="1">
        <f t="shared" si="8"/>
        <v>760</v>
      </c>
      <c r="G58" s="1">
        <f t="shared" si="9"/>
        <v>950</v>
      </c>
      <c r="H58" s="1">
        <f t="shared" si="10"/>
        <v>1140</v>
      </c>
      <c r="I58" s="1">
        <f t="shared" si="11"/>
        <v>1330</v>
      </c>
    </row>
    <row r="59" spans="1:10" ht="19.95" customHeight="1">
      <c r="A59" s="153">
        <v>2</v>
      </c>
      <c r="B59" t="s">
        <v>1070</v>
      </c>
      <c r="E59" s="1">
        <v>358</v>
      </c>
      <c r="F59" s="1">
        <f t="shared" si="8"/>
        <v>716</v>
      </c>
      <c r="G59" s="1">
        <f t="shared" si="9"/>
        <v>895</v>
      </c>
      <c r="H59" s="1">
        <f t="shared" si="10"/>
        <v>1074</v>
      </c>
      <c r="I59" s="1">
        <f t="shared" si="11"/>
        <v>1253</v>
      </c>
    </row>
    <row r="60" spans="1:10" ht="19.95" customHeight="1">
      <c r="A60" s="153">
        <v>6</v>
      </c>
      <c r="B60" t="s">
        <v>1212</v>
      </c>
      <c r="C60" t="s">
        <v>1213</v>
      </c>
      <c r="E60" s="1">
        <v>699</v>
      </c>
      <c r="F60" s="1">
        <f t="shared" si="8"/>
        <v>1398</v>
      </c>
      <c r="G60" s="1">
        <f t="shared" si="9"/>
        <v>1747.5</v>
      </c>
      <c r="H60" s="1">
        <f t="shared" si="10"/>
        <v>2097</v>
      </c>
      <c r="I60" s="1">
        <f t="shared" si="11"/>
        <v>2446.5</v>
      </c>
    </row>
    <row r="61" spans="1:10" ht="19.95" customHeight="1">
      <c r="A61" s="153">
        <v>4</v>
      </c>
      <c r="B61" t="s">
        <v>1214</v>
      </c>
      <c r="C61" t="s">
        <v>1215</v>
      </c>
      <c r="E61" s="1">
        <v>1573</v>
      </c>
      <c r="F61" s="1">
        <f t="shared" si="8"/>
        <v>3146</v>
      </c>
      <c r="G61" s="1">
        <f t="shared" si="9"/>
        <v>3932.5</v>
      </c>
      <c r="H61" s="1">
        <f t="shared" si="10"/>
        <v>4719</v>
      </c>
      <c r="I61" s="1">
        <f t="shared" si="11"/>
        <v>5505.5</v>
      </c>
    </row>
    <row r="62" spans="1:10" ht="19.95" customHeight="1">
      <c r="A62" s="153">
        <v>2</v>
      </c>
      <c r="B62" t="s">
        <v>1216</v>
      </c>
      <c r="C62" t="s">
        <v>1217</v>
      </c>
      <c r="E62" s="1">
        <v>922</v>
      </c>
      <c r="F62" s="1">
        <f t="shared" si="8"/>
        <v>1844</v>
      </c>
      <c r="G62" s="1">
        <f t="shared" si="9"/>
        <v>2305</v>
      </c>
      <c r="H62" s="1">
        <f t="shared" si="10"/>
        <v>2766</v>
      </c>
      <c r="I62" s="1">
        <f t="shared" si="11"/>
        <v>3227</v>
      </c>
    </row>
    <row r="63" spans="1:10" ht="19.95" customHeight="1">
      <c r="A63" s="153">
        <v>3</v>
      </c>
      <c r="B63" t="s">
        <v>1218</v>
      </c>
      <c r="C63" t="s">
        <v>1219</v>
      </c>
      <c r="E63" s="1">
        <v>640</v>
      </c>
      <c r="F63" s="1">
        <f t="shared" si="8"/>
        <v>1280</v>
      </c>
      <c r="G63" s="1">
        <f t="shared" si="9"/>
        <v>1600</v>
      </c>
      <c r="H63" s="1">
        <f t="shared" si="10"/>
        <v>1920</v>
      </c>
      <c r="I63" s="1">
        <f t="shared" si="11"/>
        <v>2240</v>
      </c>
    </row>
    <row r="64" spans="1:10" ht="19.95" customHeight="1">
      <c r="A64" s="153">
        <v>2</v>
      </c>
      <c r="B64" t="s">
        <v>1220</v>
      </c>
      <c r="C64" t="s">
        <v>1221</v>
      </c>
      <c r="E64" s="1">
        <v>1042</v>
      </c>
      <c r="F64" s="1">
        <f t="shared" si="8"/>
        <v>2084</v>
      </c>
      <c r="G64" s="1">
        <f t="shared" si="9"/>
        <v>2605</v>
      </c>
      <c r="H64" s="1">
        <f t="shared" si="10"/>
        <v>3126</v>
      </c>
      <c r="I64" s="1">
        <f t="shared" si="11"/>
        <v>3647</v>
      </c>
    </row>
    <row r="65" spans="1:9" ht="19.95" customHeight="1">
      <c r="A65" s="153">
        <v>3</v>
      </c>
      <c r="B65" t="s">
        <v>1283</v>
      </c>
      <c r="D65" s="35" t="s">
        <v>1284</v>
      </c>
      <c r="E65" s="1">
        <v>400</v>
      </c>
      <c r="F65" s="1">
        <f t="shared" si="8"/>
        <v>800</v>
      </c>
      <c r="G65" s="1">
        <f t="shared" si="9"/>
        <v>1000</v>
      </c>
      <c r="H65" s="1">
        <f t="shared" si="10"/>
        <v>1200</v>
      </c>
      <c r="I65" s="1">
        <f t="shared" si="11"/>
        <v>1400</v>
      </c>
    </row>
    <row r="66" spans="1:9" ht="19.95" customHeight="1">
      <c r="A66" s="153">
        <v>3</v>
      </c>
      <c r="B66" t="s">
        <v>1348</v>
      </c>
      <c r="D66" s="35">
        <v>11110683</v>
      </c>
      <c r="E66" s="1">
        <v>810</v>
      </c>
      <c r="F66" s="1">
        <f t="shared" si="8"/>
        <v>1620</v>
      </c>
      <c r="G66" s="1">
        <f t="shared" si="9"/>
        <v>2025</v>
      </c>
      <c r="H66" s="1">
        <f t="shared" si="10"/>
        <v>2430</v>
      </c>
      <c r="I66" s="1">
        <f t="shared" si="11"/>
        <v>2835</v>
      </c>
    </row>
    <row r="67" spans="1:9" ht="19.95" customHeight="1">
      <c r="A67" s="153">
        <f>1+3</f>
        <v>4</v>
      </c>
      <c r="B67" t="s">
        <v>1349</v>
      </c>
      <c r="E67" s="1">
        <v>850</v>
      </c>
      <c r="F67" s="1">
        <f t="shared" si="8"/>
        <v>1700</v>
      </c>
      <c r="G67" s="1">
        <f t="shared" si="9"/>
        <v>2125</v>
      </c>
      <c r="H67" s="1">
        <f t="shared" si="10"/>
        <v>2550</v>
      </c>
      <c r="I67" s="1">
        <f t="shared" si="11"/>
        <v>2975</v>
      </c>
    </row>
    <row r="68" spans="1:9" ht="19.95" customHeight="1">
      <c r="A68" s="153">
        <f>1-1</f>
        <v>0</v>
      </c>
      <c r="B68" t="s">
        <v>1350</v>
      </c>
      <c r="E68" s="1">
        <v>3600</v>
      </c>
      <c r="F68" s="1">
        <f t="shared" si="8"/>
        <v>7200</v>
      </c>
      <c r="G68" s="1">
        <f t="shared" si="9"/>
        <v>9000</v>
      </c>
      <c r="H68" s="1">
        <f t="shared" si="10"/>
        <v>10800</v>
      </c>
      <c r="I68" s="1">
        <f t="shared" si="11"/>
        <v>12600</v>
      </c>
    </row>
    <row r="69" spans="1:9" ht="19.95" customHeight="1">
      <c r="A69" s="153">
        <v>3</v>
      </c>
      <c r="B69" t="s">
        <v>1361</v>
      </c>
      <c r="E69" s="1">
        <v>322</v>
      </c>
      <c r="F69" s="1">
        <f t="shared" si="8"/>
        <v>644</v>
      </c>
      <c r="G69" s="1">
        <f t="shared" si="9"/>
        <v>805</v>
      </c>
      <c r="H69" s="1">
        <f t="shared" si="10"/>
        <v>966</v>
      </c>
      <c r="I69" s="1">
        <f t="shared" si="11"/>
        <v>1127</v>
      </c>
    </row>
    <row r="70" spans="1:9" ht="19.95" customHeight="1">
      <c r="A70" s="153">
        <v>3</v>
      </c>
      <c r="B70" t="s">
        <v>449</v>
      </c>
      <c r="E70" s="1">
        <v>223</v>
      </c>
      <c r="F70" s="1">
        <f t="shared" si="8"/>
        <v>446</v>
      </c>
      <c r="G70" s="1">
        <f t="shared" si="9"/>
        <v>557.5</v>
      </c>
      <c r="H70" s="1">
        <f t="shared" si="10"/>
        <v>669</v>
      </c>
      <c r="I70" s="1">
        <f t="shared" si="11"/>
        <v>780.5</v>
      </c>
    </row>
    <row r="71" spans="1:9" ht="19.95" customHeight="1">
      <c r="A71" s="153">
        <v>3</v>
      </c>
      <c r="B71" t="s">
        <v>1362</v>
      </c>
      <c r="E71" s="1">
        <v>442</v>
      </c>
      <c r="F71" s="1">
        <f t="shared" si="8"/>
        <v>884</v>
      </c>
      <c r="G71" s="1">
        <f t="shared" si="9"/>
        <v>1105</v>
      </c>
      <c r="H71" s="1">
        <f t="shared" si="10"/>
        <v>1326</v>
      </c>
      <c r="I71" s="1">
        <f t="shared" si="11"/>
        <v>1547</v>
      </c>
    </row>
    <row r="72" spans="1:9" ht="19.95" customHeight="1">
      <c r="B72" t="s">
        <v>1375</v>
      </c>
      <c r="E72" s="1">
        <v>775</v>
      </c>
      <c r="F72" s="1">
        <f t="shared" si="8"/>
        <v>1550</v>
      </c>
      <c r="G72" s="1">
        <f t="shared" si="9"/>
        <v>1937.5</v>
      </c>
      <c r="H72" s="1">
        <f t="shared" si="10"/>
        <v>2325</v>
      </c>
      <c r="I72" s="1">
        <f t="shared" si="11"/>
        <v>2712.5</v>
      </c>
    </row>
    <row r="73" spans="1:9" ht="19.95" customHeight="1">
      <c r="A73" s="153">
        <v>2</v>
      </c>
      <c r="B73" t="s">
        <v>1388</v>
      </c>
      <c r="E73" s="1">
        <v>1503</v>
      </c>
      <c r="F73" s="1">
        <f t="shared" si="8"/>
        <v>3006</v>
      </c>
      <c r="G73" s="1">
        <f t="shared" si="9"/>
        <v>3757.5</v>
      </c>
      <c r="H73" s="1">
        <f t="shared" si="10"/>
        <v>4509</v>
      </c>
      <c r="I73" s="1">
        <f t="shared" si="11"/>
        <v>5260.5</v>
      </c>
    </row>
    <row r="74" spans="1:9" ht="19.95" customHeight="1">
      <c r="A74" s="153">
        <v>1</v>
      </c>
      <c r="B74" t="s">
        <v>1389</v>
      </c>
      <c r="E74" s="1">
        <v>2107</v>
      </c>
      <c r="F74" s="1">
        <f t="shared" si="8"/>
        <v>4214</v>
      </c>
      <c r="G74" s="1">
        <f t="shared" si="9"/>
        <v>5267.5</v>
      </c>
      <c r="H74" s="1">
        <f t="shared" si="10"/>
        <v>6321</v>
      </c>
      <c r="I74" s="1">
        <f t="shared" si="11"/>
        <v>7374.5</v>
      </c>
    </row>
    <row r="75" spans="1:9" ht="19.95" customHeight="1">
      <c r="B75" t="s">
        <v>1391</v>
      </c>
      <c r="E75" s="1">
        <v>458</v>
      </c>
      <c r="F75" s="1">
        <f t="shared" si="8"/>
        <v>916</v>
      </c>
      <c r="G75" s="1">
        <f t="shared" si="9"/>
        <v>1145</v>
      </c>
      <c r="H75" s="1">
        <f t="shared" si="10"/>
        <v>1374</v>
      </c>
      <c r="I75" s="1">
        <f t="shared" si="11"/>
        <v>1603</v>
      </c>
    </row>
    <row r="76" spans="1:9" ht="19.95" customHeight="1">
      <c r="B76" t="s">
        <v>1392</v>
      </c>
      <c r="E76" s="1">
        <v>555</v>
      </c>
      <c r="F76" s="1">
        <f t="shared" si="8"/>
        <v>1110</v>
      </c>
      <c r="G76" s="1">
        <f t="shared" si="9"/>
        <v>1387.5</v>
      </c>
      <c r="H76" s="1">
        <f t="shared" si="10"/>
        <v>1665</v>
      </c>
      <c r="I76" s="1">
        <f t="shared" si="11"/>
        <v>1942.5</v>
      </c>
    </row>
    <row r="77" spans="1:9" ht="19.95" customHeight="1">
      <c r="A77" s="153">
        <v>3</v>
      </c>
      <c r="B77" t="s">
        <v>1394</v>
      </c>
      <c r="E77" s="1">
        <v>1727</v>
      </c>
      <c r="F77" s="1">
        <f t="shared" si="8"/>
        <v>3454</v>
      </c>
      <c r="G77" s="1">
        <f t="shared" si="9"/>
        <v>4317.5</v>
      </c>
      <c r="H77" s="1">
        <f t="shared" si="10"/>
        <v>5181</v>
      </c>
      <c r="I77" s="1">
        <f t="shared" si="11"/>
        <v>6044.5</v>
      </c>
    </row>
    <row r="78" spans="1:9" ht="19.95" customHeight="1">
      <c r="B78" t="s">
        <v>1395</v>
      </c>
      <c r="E78" s="1">
        <v>307</v>
      </c>
      <c r="F78" s="1">
        <f t="shared" si="8"/>
        <v>614</v>
      </c>
      <c r="G78" s="1">
        <f t="shared" si="9"/>
        <v>767.5</v>
      </c>
      <c r="H78" s="1">
        <f t="shared" si="10"/>
        <v>921</v>
      </c>
      <c r="I78" s="1">
        <f t="shared" si="11"/>
        <v>1074.5</v>
      </c>
    </row>
    <row r="79" spans="1:9" ht="19.95" customHeight="1">
      <c r="A79" s="153">
        <v>3</v>
      </c>
      <c r="B79" t="s">
        <v>1396</v>
      </c>
      <c r="E79" s="1">
        <v>780</v>
      </c>
      <c r="F79" s="1">
        <f t="shared" si="8"/>
        <v>1560</v>
      </c>
      <c r="G79" s="1">
        <f t="shared" si="9"/>
        <v>1950</v>
      </c>
      <c r="H79" s="1">
        <f t="shared" si="10"/>
        <v>2340</v>
      </c>
      <c r="I79" s="1">
        <f t="shared" si="11"/>
        <v>2730</v>
      </c>
    </row>
    <row r="80" spans="1:9" ht="19.95" customHeight="1">
      <c r="A80" s="153">
        <v>2</v>
      </c>
      <c r="B80" t="s">
        <v>1388</v>
      </c>
      <c r="E80" s="1">
        <v>1503</v>
      </c>
      <c r="F80" s="1">
        <f t="shared" si="8"/>
        <v>3006</v>
      </c>
      <c r="G80" s="1">
        <f t="shared" si="9"/>
        <v>3757.5</v>
      </c>
      <c r="H80" s="1">
        <f t="shared" si="10"/>
        <v>4509</v>
      </c>
      <c r="I80" s="1">
        <f t="shared" si="11"/>
        <v>5260.5</v>
      </c>
    </row>
    <row r="81" spans="2:9" ht="19.95" customHeight="1">
      <c r="B81" t="s">
        <v>1407</v>
      </c>
      <c r="E81" s="1">
        <v>1653</v>
      </c>
      <c r="F81" s="1">
        <f t="shared" si="8"/>
        <v>3306</v>
      </c>
      <c r="G81" s="1">
        <f t="shared" si="9"/>
        <v>4132.5</v>
      </c>
      <c r="H81" s="1">
        <f t="shared" si="10"/>
        <v>4959</v>
      </c>
      <c r="I81" s="1">
        <f t="shared" si="11"/>
        <v>5785.5</v>
      </c>
    </row>
    <row r="82" spans="2:9" ht="19.95" customHeight="1">
      <c r="B82" t="s">
        <v>459</v>
      </c>
      <c r="E82" s="1">
        <v>620</v>
      </c>
      <c r="F82" s="1">
        <f t="shared" si="8"/>
        <v>1240</v>
      </c>
      <c r="G82" s="1">
        <f t="shared" si="9"/>
        <v>1550</v>
      </c>
      <c r="H82" s="1">
        <f t="shared" si="10"/>
        <v>1860</v>
      </c>
      <c r="I82" s="1">
        <f t="shared" si="11"/>
        <v>2170</v>
      </c>
    </row>
    <row r="83" spans="2:9" ht="19.95" customHeight="1">
      <c r="D83" s="35" t="s">
        <v>1394</v>
      </c>
      <c r="E83" s="1">
        <v>1727</v>
      </c>
      <c r="F83" s="1">
        <f t="shared" si="8"/>
        <v>3454</v>
      </c>
      <c r="G83" s="1">
        <f t="shared" si="9"/>
        <v>4317.5</v>
      </c>
      <c r="H83" s="1">
        <f t="shared" si="10"/>
        <v>5181</v>
      </c>
      <c r="I83" s="1">
        <f t="shared" si="11"/>
        <v>6044.5</v>
      </c>
    </row>
    <row r="84" spans="2:9" ht="19.95" customHeight="1">
      <c r="E84" s="1">
        <v>4900</v>
      </c>
      <c r="F84" s="1">
        <f t="shared" si="8"/>
        <v>9800</v>
      </c>
      <c r="G84" s="1">
        <f t="shared" si="9"/>
        <v>12250</v>
      </c>
      <c r="H84" s="1">
        <f t="shared" si="10"/>
        <v>14700</v>
      </c>
      <c r="I84" s="1">
        <f t="shared" si="11"/>
        <v>17150</v>
      </c>
    </row>
    <row r="85" spans="2:9" ht="19.95" customHeight="1">
      <c r="E85" s="1">
        <v>11000</v>
      </c>
      <c r="F85" s="1">
        <f t="shared" si="8"/>
        <v>22000</v>
      </c>
      <c r="G85" s="1">
        <f t="shared" si="9"/>
        <v>27500</v>
      </c>
      <c r="H85" s="1">
        <f t="shared" si="10"/>
        <v>33000</v>
      </c>
      <c r="I85" s="1">
        <f t="shared" si="11"/>
        <v>38500</v>
      </c>
    </row>
    <row r="86" spans="2:9" ht="19.95" customHeight="1">
      <c r="E86" s="1">
        <v>420</v>
      </c>
      <c r="F86" s="1">
        <f t="shared" si="8"/>
        <v>840</v>
      </c>
      <c r="G86" s="1">
        <f t="shared" si="9"/>
        <v>1050</v>
      </c>
      <c r="H86" s="1">
        <f t="shared" si="10"/>
        <v>1260</v>
      </c>
      <c r="I86" s="1">
        <f t="shared" si="11"/>
        <v>1470</v>
      </c>
    </row>
    <row r="87" spans="2:9" ht="19.95" customHeight="1">
      <c r="E87" s="1">
        <v>1991</v>
      </c>
      <c r="F87" s="1">
        <f t="shared" si="8"/>
        <v>3982</v>
      </c>
      <c r="G87" s="1">
        <f t="shared" si="9"/>
        <v>4977.5</v>
      </c>
      <c r="H87" s="1">
        <f t="shared" si="10"/>
        <v>5973</v>
      </c>
      <c r="I87" s="1">
        <f t="shared" si="11"/>
        <v>6968.5</v>
      </c>
    </row>
    <row r="88" spans="2:9" ht="19.95" customHeight="1">
      <c r="E88" s="1">
        <v>7155</v>
      </c>
      <c r="F88" s="1">
        <f t="shared" si="8"/>
        <v>14310</v>
      </c>
      <c r="G88" s="1">
        <f t="shared" si="9"/>
        <v>17887.5</v>
      </c>
      <c r="H88" s="1">
        <f t="shared" si="10"/>
        <v>21465</v>
      </c>
      <c r="I88" s="1">
        <f t="shared" si="11"/>
        <v>25042.5</v>
      </c>
    </row>
  </sheetData>
  <sortState ref="A3:J53">
    <sortCondition descending="1" ref="B3:B53"/>
  </sortState>
  <mergeCells count="4">
    <mergeCell ref="B1:B2"/>
    <mergeCell ref="D1:D2"/>
    <mergeCell ref="F1:I1"/>
    <mergeCell ref="A1:A2"/>
  </mergeCells>
  <pageMargins left="0.7" right="0.7" top="0.75" bottom="0.75" header="0.3" footer="0.3"/>
  <pageSetup paperSize="9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H6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A4" sqref="A4"/>
    </sheetView>
  </sheetViews>
  <sheetFormatPr defaultColWidth="25.77734375" defaultRowHeight="25.05" customHeight="1"/>
  <cols>
    <col min="1" max="1" width="11.88671875" customWidth="1"/>
  </cols>
  <sheetData>
    <row r="1" spans="1:8" ht="25.05" customHeight="1">
      <c r="A1" s="175" t="s">
        <v>40</v>
      </c>
      <c r="B1" s="174" t="s">
        <v>1228</v>
      </c>
      <c r="C1" s="174" t="s">
        <v>28</v>
      </c>
      <c r="D1" s="16"/>
      <c r="E1" s="172" t="s">
        <v>0</v>
      </c>
      <c r="F1" s="172"/>
      <c r="G1" s="172"/>
      <c r="H1" s="172"/>
    </row>
    <row r="2" spans="1:8" ht="25.05" customHeight="1">
      <c r="A2" s="175"/>
      <c r="B2" s="174"/>
      <c r="C2" s="174"/>
      <c r="D2" s="136" t="s">
        <v>29</v>
      </c>
      <c r="E2" s="17">
        <v>1</v>
      </c>
      <c r="F2" s="17">
        <v>1.5</v>
      </c>
      <c r="G2" s="17">
        <v>2</v>
      </c>
      <c r="H2" s="17">
        <v>2.5</v>
      </c>
    </row>
    <row r="3" spans="1:8" ht="25.05" customHeight="1">
      <c r="A3" s="35">
        <v>3</v>
      </c>
      <c r="B3" t="s">
        <v>1229</v>
      </c>
      <c r="D3" s="1">
        <v>675</v>
      </c>
      <c r="E3" s="1">
        <f>+(D3*$E$2)+D3</f>
        <v>1350</v>
      </c>
      <c r="F3" s="1">
        <f>+(D3*$F$2)+D3</f>
        <v>1687.5</v>
      </c>
      <c r="G3" s="1">
        <f>+(D3*$G$2)+D3</f>
        <v>2025</v>
      </c>
      <c r="H3" s="1">
        <f>+(D3*$H$2)+D3</f>
        <v>2362.5</v>
      </c>
    </row>
    <row r="4" spans="1:8" ht="25.05" customHeight="1">
      <c r="A4" s="35"/>
      <c r="D4" s="1"/>
      <c r="E4" s="1">
        <f>+(D4*$E$2)+D4</f>
        <v>0</v>
      </c>
      <c r="F4" s="1">
        <f>+(D4*$F$2)+D4</f>
        <v>0</v>
      </c>
      <c r="G4" s="1">
        <f>+(D4*$G$2)+D4</f>
        <v>0</v>
      </c>
      <c r="H4" s="1">
        <f>+(D4*$H$2)+D4</f>
        <v>0</v>
      </c>
    </row>
    <row r="5" spans="1:8" ht="25.05" customHeight="1">
      <c r="A5" s="35"/>
      <c r="D5" s="1"/>
      <c r="E5" s="1">
        <f>+(D5*$E$2)+D5</f>
        <v>0</v>
      </c>
      <c r="F5" s="1">
        <f>+(D5*$F$2)+D5</f>
        <v>0</v>
      </c>
      <c r="G5" s="1">
        <f>+(D5*$G$2)+D5</f>
        <v>0</v>
      </c>
      <c r="H5" s="1">
        <f>+(D5*$H$2)+D5</f>
        <v>0</v>
      </c>
    </row>
    <row r="6" spans="1:8" ht="25.05" customHeight="1">
      <c r="A6" s="35"/>
      <c r="D6" s="1"/>
      <c r="E6" s="1">
        <f>+(D6*$E$2)+D6</f>
        <v>0</v>
      </c>
      <c r="F6" s="1">
        <f>+(D6*$F$2)+D6</f>
        <v>0</v>
      </c>
      <c r="G6" s="1">
        <f>+(D6*$G$2)+D6</f>
        <v>0</v>
      </c>
      <c r="H6" s="1">
        <f>+(D6*$H$2)+D6</f>
        <v>0</v>
      </c>
    </row>
  </sheetData>
  <mergeCells count="4">
    <mergeCell ref="A1:A2"/>
    <mergeCell ref="B1:B2"/>
    <mergeCell ref="C1:C2"/>
    <mergeCell ref="E1:H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G7"/>
  <sheetViews>
    <sheetView workbookViewId="0">
      <selection activeCell="C11" sqref="C11"/>
    </sheetView>
  </sheetViews>
  <sheetFormatPr defaultColWidth="18.77734375" defaultRowHeight="25.05" customHeight="1"/>
  <cols>
    <col min="1" max="1" width="11.88671875" customWidth="1"/>
  </cols>
  <sheetData>
    <row r="1" spans="1:7" ht="25.05" customHeight="1">
      <c r="A1" s="175" t="s">
        <v>40</v>
      </c>
      <c r="B1" s="174" t="s">
        <v>395</v>
      </c>
      <c r="C1" s="174" t="s">
        <v>28</v>
      </c>
      <c r="D1" s="16"/>
      <c r="E1" s="172" t="s">
        <v>0</v>
      </c>
      <c r="F1" s="172"/>
      <c r="G1" s="172"/>
    </row>
    <row r="2" spans="1:7" ht="25.05" customHeight="1">
      <c r="A2" s="175"/>
      <c r="B2" s="174"/>
      <c r="C2" s="174"/>
      <c r="D2" s="52" t="s">
        <v>29</v>
      </c>
      <c r="E2" s="17">
        <v>1</v>
      </c>
      <c r="F2" s="17">
        <v>2</v>
      </c>
      <c r="G2" s="17">
        <v>2.5</v>
      </c>
    </row>
    <row r="3" spans="1:7" ht="25.05" customHeight="1">
      <c r="A3" s="35">
        <v>1</v>
      </c>
      <c r="B3" t="s">
        <v>396</v>
      </c>
      <c r="D3" s="1"/>
      <c r="E3" s="1">
        <f>+(D3*$E$2)+D3</f>
        <v>0</v>
      </c>
      <c r="F3" s="1">
        <f>+(D3*$F$2)+D3</f>
        <v>0</v>
      </c>
      <c r="G3" s="1">
        <f>+(D3*$G$2)+D3</f>
        <v>0</v>
      </c>
    </row>
    <row r="4" spans="1:7" ht="25.05" customHeight="1">
      <c r="A4" s="35">
        <v>1</v>
      </c>
      <c r="B4" t="s">
        <v>397</v>
      </c>
      <c r="D4" s="1"/>
      <c r="E4" s="1">
        <f>+(D4*$E$2)+D4</f>
        <v>0</v>
      </c>
      <c r="F4" s="1">
        <f>+(D4*$F$2)+D4</f>
        <v>0</v>
      </c>
      <c r="G4" s="1">
        <f>+(D4*$G$2)+D4</f>
        <v>0</v>
      </c>
    </row>
    <row r="5" spans="1:7" ht="25.05" customHeight="1">
      <c r="A5" s="35">
        <v>1</v>
      </c>
      <c r="B5" t="s">
        <v>398</v>
      </c>
    </row>
    <row r="6" spans="1:7" ht="25.05" customHeight="1">
      <c r="A6" s="35">
        <v>1</v>
      </c>
      <c r="B6" t="s">
        <v>399</v>
      </c>
    </row>
    <row r="7" spans="1:7" ht="25.05" customHeight="1">
      <c r="A7" s="35">
        <v>1</v>
      </c>
      <c r="B7" t="s">
        <v>400</v>
      </c>
    </row>
  </sheetData>
  <mergeCells count="4">
    <mergeCell ref="A1:A2"/>
    <mergeCell ref="B1:B2"/>
    <mergeCell ref="C1:C2"/>
    <mergeCell ref="E1:G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G4"/>
  <sheetViews>
    <sheetView workbookViewId="0">
      <selection activeCell="E11" sqref="E11"/>
    </sheetView>
  </sheetViews>
  <sheetFormatPr defaultColWidth="18.77734375" defaultRowHeight="25.05" customHeight="1"/>
  <sheetData>
    <row r="1" spans="1:7" ht="25.05" customHeight="1">
      <c r="A1" s="175" t="s">
        <v>40</v>
      </c>
      <c r="B1" s="174" t="s">
        <v>403</v>
      </c>
      <c r="C1" s="174" t="s">
        <v>28</v>
      </c>
      <c r="D1" s="16"/>
      <c r="E1" s="172" t="s">
        <v>0</v>
      </c>
      <c r="F1" s="172"/>
      <c r="G1" s="172"/>
    </row>
    <row r="2" spans="1:7" ht="25.05" customHeight="1">
      <c r="A2" s="175"/>
      <c r="B2" s="174"/>
      <c r="C2" s="174"/>
      <c r="D2" s="52" t="s">
        <v>29</v>
      </c>
      <c r="E2" s="17">
        <v>1</v>
      </c>
      <c r="F2" s="17">
        <v>2</v>
      </c>
      <c r="G2" s="17">
        <v>2.5</v>
      </c>
    </row>
    <row r="3" spans="1:7" ht="25.05" customHeight="1">
      <c r="A3" s="35">
        <v>1</v>
      </c>
      <c r="B3" t="s">
        <v>404</v>
      </c>
      <c r="D3" s="1"/>
      <c r="E3" s="1">
        <f>+(D3*$E$2)+D3</f>
        <v>0</v>
      </c>
      <c r="F3" s="1">
        <f>+(D3*$F$2)+D3</f>
        <v>0</v>
      </c>
      <c r="G3" s="1">
        <f>+(D3*$G$2)+D3</f>
        <v>0</v>
      </c>
    </row>
    <row r="4" spans="1:7" ht="25.05" customHeight="1">
      <c r="A4" s="35">
        <v>3</v>
      </c>
      <c r="B4" t="s">
        <v>405</v>
      </c>
      <c r="D4" s="1"/>
      <c r="E4" s="1">
        <f>+(D4*$E$2)+D4</f>
        <v>0</v>
      </c>
      <c r="F4" s="1">
        <f>+(D4*$F$2)+D4</f>
        <v>0</v>
      </c>
      <c r="G4" s="1">
        <f>+(D4*$G$2)+D4</f>
        <v>0</v>
      </c>
    </row>
  </sheetData>
  <mergeCells count="4">
    <mergeCell ref="A1:A2"/>
    <mergeCell ref="B1:B2"/>
    <mergeCell ref="C1:C2"/>
    <mergeCell ref="E1:G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55"/>
  <sheetViews>
    <sheetView zoomScaleNormal="100" workbookViewId="0">
      <pane xSplit="3" ySplit="2" topLeftCell="D18" activePane="bottomRight" state="frozen"/>
      <selection pane="topRight" activeCell="D1" sqref="D1"/>
      <selection pane="bottomLeft" activeCell="A3" sqref="A3"/>
      <selection pane="bottomRight" activeCell="A20" sqref="A20:XFD20"/>
    </sheetView>
  </sheetViews>
  <sheetFormatPr defaultRowHeight="25.05" customHeight="1"/>
  <cols>
    <col min="1" max="1" width="11.5546875" style="11" customWidth="1"/>
    <col min="2" max="7" width="18.77734375" style="7" customWidth="1"/>
    <col min="8" max="8" width="8.88671875" style="7"/>
    <col min="9" max="9" width="20.33203125" style="7" customWidth="1"/>
    <col min="10" max="10" width="12.109375" style="10" customWidth="1"/>
    <col min="11" max="16384" width="8.88671875" style="7"/>
  </cols>
  <sheetData>
    <row r="1" spans="1:11" ht="25.05" customHeight="1">
      <c r="A1" s="173" t="s">
        <v>40</v>
      </c>
      <c r="B1" s="41"/>
      <c r="C1" s="163" t="s">
        <v>1</v>
      </c>
      <c r="D1" s="172" t="s">
        <v>0</v>
      </c>
      <c r="E1" s="172"/>
      <c r="F1" s="172"/>
      <c r="G1" s="172"/>
    </row>
    <row r="2" spans="1:11" ht="25.05" customHeight="1">
      <c r="A2" s="173"/>
      <c r="B2" s="164" t="s">
        <v>1420</v>
      </c>
      <c r="C2" s="7">
        <v>65</v>
      </c>
      <c r="D2" s="17">
        <v>1</v>
      </c>
      <c r="E2" s="17">
        <v>1.5</v>
      </c>
      <c r="F2" s="17">
        <v>2</v>
      </c>
      <c r="G2" s="17">
        <v>2.5</v>
      </c>
    </row>
    <row r="3" spans="1:11" ht="25.05" customHeight="1">
      <c r="A3" s="11">
        <v>25</v>
      </c>
      <c r="B3" s="167" t="s">
        <v>1421</v>
      </c>
      <c r="C3" s="168">
        <f>0.0967741935483871*$C$2</f>
        <v>6.290322580645161</v>
      </c>
      <c r="D3" s="10">
        <f>+(C3*$D$2)+C3</f>
        <v>12.580645161290322</v>
      </c>
      <c r="E3" s="10">
        <f>+(C3*$E$2)+D3</f>
        <v>22.016129032258064</v>
      </c>
      <c r="F3" s="10">
        <f>+(C3*$F$2)+C3</f>
        <v>18.870967741935484</v>
      </c>
      <c r="G3" s="10">
        <f>+(C3*$G$2)+C3</f>
        <v>22.016129032258064</v>
      </c>
      <c r="I3" s="10">
        <f>+D3*A3</f>
        <v>314.51612903225805</v>
      </c>
      <c r="J3" s="10">
        <f>+G3*A3</f>
        <v>550.40322580645159</v>
      </c>
    </row>
    <row r="4" spans="1:11" ht="25.05" customHeight="1">
      <c r="A4" s="11">
        <v>25</v>
      </c>
      <c r="B4" s="167" t="s">
        <v>1422</v>
      </c>
      <c r="C4" s="168">
        <f>0.0967741935483871*C2</f>
        <v>6.290322580645161</v>
      </c>
      <c r="D4" s="10">
        <f t="shared" ref="D4:D54" si="0">+(C4*$D$2)+C4</f>
        <v>12.580645161290322</v>
      </c>
      <c r="E4" s="10">
        <f t="shared" ref="E4:E54" si="1">+(C4*$E$2)+D4</f>
        <v>22.016129032258064</v>
      </c>
      <c r="F4" s="10">
        <f t="shared" ref="F4:F54" si="2">+(C4*$F$2)+C4</f>
        <v>18.870967741935484</v>
      </c>
      <c r="G4" s="10">
        <f t="shared" ref="G4:G54" si="3">+(C4*$G$2)+C4</f>
        <v>22.016129032258064</v>
      </c>
      <c r="I4" s="10">
        <f t="shared" ref="I4:I54" si="4">+D4*A4</f>
        <v>314.51612903225805</v>
      </c>
      <c r="J4" s="10">
        <f t="shared" ref="J4:J54" si="5">+G4*A4</f>
        <v>550.40322580645159</v>
      </c>
    </row>
    <row r="5" spans="1:11" ht="25.05" customHeight="1">
      <c r="A5" s="11">
        <v>25</v>
      </c>
      <c r="B5" s="167" t="s">
        <v>1423</v>
      </c>
      <c r="C5" s="168">
        <f>0.0967741935483871*C2</f>
        <v>6.290322580645161</v>
      </c>
      <c r="D5" s="10">
        <f t="shared" si="0"/>
        <v>12.580645161290322</v>
      </c>
      <c r="E5" s="10">
        <f t="shared" si="1"/>
        <v>22.016129032258064</v>
      </c>
      <c r="F5" s="10">
        <f t="shared" si="2"/>
        <v>18.870967741935484</v>
      </c>
      <c r="G5" s="10">
        <f t="shared" si="3"/>
        <v>22.016129032258064</v>
      </c>
      <c r="I5" s="10">
        <f t="shared" si="4"/>
        <v>314.51612903225805</v>
      </c>
      <c r="J5" s="10">
        <f t="shared" si="5"/>
        <v>550.40322580645159</v>
      </c>
    </row>
    <row r="6" spans="1:11" ht="25.05" customHeight="1">
      <c r="A6" s="11">
        <v>25</v>
      </c>
      <c r="B6" s="167" t="s">
        <v>1424</v>
      </c>
      <c r="C6" s="168">
        <f>0.0967741935483871*C2</f>
        <v>6.290322580645161</v>
      </c>
      <c r="D6" s="10">
        <f t="shared" si="0"/>
        <v>12.580645161290322</v>
      </c>
      <c r="E6" s="10">
        <f t="shared" si="1"/>
        <v>22.016129032258064</v>
      </c>
      <c r="F6" s="10">
        <f t="shared" si="2"/>
        <v>18.870967741935484</v>
      </c>
      <c r="G6" s="10">
        <f t="shared" si="3"/>
        <v>22.016129032258064</v>
      </c>
      <c r="H6" s="7">
        <v>320</v>
      </c>
      <c r="I6" s="10">
        <f t="shared" si="4"/>
        <v>314.51612903225805</v>
      </c>
      <c r="J6" s="10">
        <f t="shared" si="5"/>
        <v>550.40322580645159</v>
      </c>
      <c r="K6" s="7" t="s">
        <v>1372</v>
      </c>
    </row>
    <row r="7" spans="1:11" ht="25.05" customHeight="1">
      <c r="A7" s="11">
        <v>25</v>
      </c>
      <c r="B7" s="167" t="s">
        <v>1425</v>
      </c>
      <c r="C7" s="168">
        <f>0.0967741935483871*C2</f>
        <v>6.290322580645161</v>
      </c>
      <c r="D7" s="10">
        <f t="shared" si="0"/>
        <v>12.580645161290322</v>
      </c>
      <c r="E7" s="10">
        <f t="shared" si="1"/>
        <v>22.016129032258064</v>
      </c>
      <c r="F7" s="10">
        <f t="shared" si="2"/>
        <v>18.870967741935484</v>
      </c>
      <c r="G7" s="10">
        <f t="shared" si="3"/>
        <v>22.016129032258064</v>
      </c>
      <c r="I7" s="10">
        <f t="shared" si="4"/>
        <v>314.51612903225805</v>
      </c>
      <c r="J7" s="10">
        <f t="shared" si="5"/>
        <v>550.40322580645159</v>
      </c>
    </row>
    <row r="8" spans="1:11" ht="25.05" customHeight="1">
      <c r="A8" s="11">
        <v>25</v>
      </c>
      <c r="B8" s="167" t="s">
        <v>1426</v>
      </c>
      <c r="C8" s="168">
        <f>0.0967741935483871*C2</f>
        <v>6.290322580645161</v>
      </c>
      <c r="D8" s="10">
        <f t="shared" si="0"/>
        <v>12.580645161290322</v>
      </c>
      <c r="E8" s="10">
        <f t="shared" si="1"/>
        <v>22.016129032258064</v>
      </c>
      <c r="F8" s="10">
        <f t="shared" si="2"/>
        <v>18.870967741935484</v>
      </c>
      <c r="G8" s="10">
        <f t="shared" si="3"/>
        <v>22.016129032258064</v>
      </c>
      <c r="I8" s="10">
        <f t="shared" si="4"/>
        <v>314.51612903225805</v>
      </c>
      <c r="J8" s="10">
        <f t="shared" si="5"/>
        <v>550.40322580645159</v>
      </c>
    </row>
    <row r="9" spans="1:11" ht="25.05" customHeight="1">
      <c r="A9" s="11">
        <v>25</v>
      </c>
      <c r="B9" s="167" t="s">
        <v>1427</v>
      </c>
      <c r="C9" s="168">
        <f>0.0967741935483871*C2</f>
        <v>6.290322580645161</v>
      </c>
      <c r="D9" s="10">
        <f t="shared" si="0"/>
        <v>12.580645161290322</v>
      </c>
      <c r="E9" s="10">
        <f t="shared" si="1"/>
        <v>22.016129032258064</v>
      </c>
      <c r="F9" s="10">
        <f t="shared" si="2"/>
        <v>18.870967741935484</v>
      </c>
      <c r="G9" s="10">
        <f t="shared" si="3"/>
        <v>22.016129032258064</v>
      </c>
      <c r="I9" s="10">
        <f t="shared" si="4"/>
        <v>314.51612903225805</v>
      </c>
      <c r="J9" s="10">
        <f t="shared" si="5"/>
        <v>550.40322580645159</v>
      </c>
    </row>
    <row r="10" spans="1:11" ht="25.05" customHeight="1">
      <c r="A10" s="11">
        <v>25</v>
      </c>
      <c r="B10" s="167" t="s">
        <v>1428</v>
      </c>
      <c r="C10" s="168">
        <f>0.0967741935483871*C2</f>
        <v>6.290322580645161</v>
      </c>
      <c r="D10" s="10">
        <f t="shared" si="0"/>
        <v>12.580645161290322</v>
      </c>
      <c r="E10" s="10">
        <f t="shared" si="1"/>
        <v>22.016129032258064</v>
      </c>
      <c r="F10" s="10">
        <f t="shared" si="2"/>
        <v>18.870967741935484</v>
      </c>
      <c r="G10" s="10">
        <f t="shared" si="3"/>
        <v>22.016129032258064</v>
      </c>
      <c r="I10" s="10">
        <f t="shared" si="4"/>
        <v>314.51612903225805</v>
      </c>
      <c r="J10" s="10">
        <f t="shared" si="5"/>
        <v>550.40322580645159</v>
      </c>
    </row>
    <row r="11" spans="1:11" ht="25.05" customHeight="1">
      <c r="A11" s="11">
        <v>25</v>
      </c>
      <c r="B11" s="167" t="s">
        <v>1429</v>
      </c>
      <c r="C11" s="168">
        <f>0.0967741935483871*C2</f>
        <v>6.290322580645161</v>
      </c>
      <c r="D11" s="10">
        <f t="shared" si="0"/>
        <v>12.580645161290322</v>
      </c>
      <c r="E11" s="10">
        <f t="shared" si="1"/>
        <v>22.016129032258064</v>
      </c>
      <c r="F11" s="10">
        <f t="shared" si="2"/>
        <v>18.870967741935484</v>
      </c>
      <c r="G11" s="10">
        <f t="shared" si="3"/>
        <v>22.016129032258064</v>
      </c>
      <c r="I11" s="10">
        <f t="shared" si="4"/>
        <v>314.51612903225805</v>
      </c>
      <c r="J11" s="10">
        <f t="shared" si="5"/>
        <v>550.40322580645159</v>
      </c>
    </row>
    <row r="12" spans="1:11" ht="25.05" customHeight="1">
      <c r="A12" s="11">
        <v>25</v>
      </c>
      <c r="B12" s="167" t="s">
        <v>1430</v>
      </c>
      <c r="C12" s="168">
        <f>0.0967741935483871*C2</f>
        <v>6.290322580645161</v>
      </c>
      <c r="D12" s="10">
        <f t="shared" si="0"/>
        <v>12.580645161290322</v>
      </c>
      <c r="E12" s="10">
        <f t="shared" si="1"/>
        <v>22.016129032258064</v>
      </c>
      <c r="F12" s="10">
        <f t="shared" si="2"/>
        <v>18.870967741935484</v>
      </c>
      <c r="G12" s="10">
        <f t="shared" si="3"/>
        <v>22.016129032258064</v>
      </c>
      <c r="I12" s="10">
        <f t="shared" si="4"/>
        <v>314.51612903225805</v>
      </c>
      <c r="J12" s="10">
        <f t="shared" si="5"/>
        <v>550.40322580645159</v>
      </c>
    </row>
    <row r="13" spans="1:11" ht="25.05" customHeight="1">
      <c r="A13" s="11">
        <v>25</v>
      </c>
      <c r="B13" s="167" t="s">
        <v>1431</v>
      </c>
      <c r="C13" s="168">
        <f>0.0967741935483871*C2</f>
        <v>6.290322580645161</v>
      </c>
      <c r="D13" s="10">
        <f t="shared" si="0"/>
        <v>12.580645161290322</v>
      </c>
      <c r="E13" s="10">
        <f t="shared" si="1"/>
        <v>22.016129032258064</v>
      </c>
      <c r="F13" s="10">
        <f t="shared" si="2"/>
        <v>18.870967741935484</v>
      </c>
      <c r="G13" s="10">
        <f t="shared" si="3"/>
        <v>22.016129032258064</v>
      </c>
      <c r="I13" s="10">
        <f t="shared" si="4"/>
        <v>314.51612903225805</v>
      </c>
      <c r="J13" s="10">
        <f t="shared" si="5"/>
        <v>550.40322580645159</v>
      </c>
    </row>
    <row r="14" spans="1:11" ht="25.05" customHeight="1">
      <c r="A14" s="11">
        <v>25</v>
      </c>
      <c r="B14" s="167" t="s">
        <v>1432</v>
      </c>
      <c r="C14" s="168">
        <f>0.0967741935483871*C2</f>
        <v>6.290322580645161</v>
      </c>
      <c r="D14" s="10">
        <f t="shared" si="0"/>
        <v>12.580645161290322</v>
      </c>
      <c r="E14" s="10">
        <f t="shared" si="1"/>
        <v>22.016129032258064</v>
      </c>
      <c r="F14" s="10">
        <f t="shared" si="2"/>
        <v>18.870967741935484</v>
      </c>
      <c r="G14" s="10">
        <f t="shared" si="3"/>
        <v>22.016129032258064</v>
      </c>
      <c r="I14" s="10">
        <f t="shared" si="4"/>
        <v>314.51612903225805</v>
      </c>
      <c r="J14" s="10">
        <f t="shared" si="5"/>
        <v>550.40322580645159</v>
      </c>
    </row>
    <row r="15" spans="1:11" ht="25.05" customHeight="1">
      <c r="A15" s="11">
        <v>25</v>
      </c>
      <c r="B15" s="167" t="s">
        <v>1433</v>
      </c>
      <c r="C15" s="168">
        <f>0.0967741935483871*C2</f>
        <v>6.290322580645161</v>
      </c>
      <c r="D15" s="10">
        <f t="shared" si="0"/>
        <v>12.580645161290322</v>
      </c>
      <c r="E15" s="10">
        <f t="shared" si="1"/>
        <v>22.016129032258064</v>
      </c>
      <c r="F15" s="10">
        <f t="shared" si="2"/>
        <v>18.870967741935484</v>
      </c>
      <c r="G15" s="10">
        <f t="shared" si="3"/>
        <v>22.016129032258064</v>
      </c>
      <c r="I15" s="10">
        <f t="shared" si="4"/>
        <v>314.51612903225805</v>
      </c>
      <c r="J15" s="10">
        <f t="shared" si="5"/>
        <v>550.40322580645159</v>
      </c>
    </row>
    <row r="16" spans="1:11" ht="25.05" customHeight="1">
      <c r="A16" s="11">
        <v>25</v>
      </c>
      <c r="B16" s="167" t="s">
        <v>1434</v>
      </c>
      <c r="C16" s="168">
        <f>0.0967741935483871*C2</f>
        <v>6.290322580645161</v>
      </c>
      <c r="D16" s="10">
        <f t="shared" si="0"/>
        <v>12.580645161290322</v>
      </c>
      <c r="E16" s="10">
        <f t="shared" si="1"/>
        <v>22.016129032258064</v>
      </c>
      <c r="F16" s="10">
        <f t="shared" si="2"/>
        <v>18.870967741935484</v>
      </c>
      <c r="G16" s="10">
        <f t="shared" si="3"/>
        <v>22.016129032258064</v>
      </c>
      <c r="I16" s="10">
        <f t="shared" si="4"/>
        <v>314.51612903225805</v>
      </c>
      <c r="J16" s="10">
        <f t="shared" si="5"/>
        <v>550.40322580645159</v>
      </c>
    </row>
    <row r="17" spans="1:10" ht="25.05" customHeight="1">
      <c r="A17" s="11">
        <v>25</v>
      </c>
      <c r="B17" s="167" t="s">
        <v>1435</v>
      </c>
      <c r="C17" s="168">
        <f>0.0967741935483871*C2</f>
        <v>6.290322580645161</v>
      </c>
      <c r="D17" s="10">
        <f t="shared" si="0"/>
        <v>12.580645161290322</v>
      </c>
      <c r="E17" s="10">
        <f t="shared" si="1"/>
        <v>22.016129032258064</v>
      </c>
      <c r="F17" s="10">
        <f t="shared" si="2"/>
        <v>18.870967741935484</v>
      </c>
      <c r="G17" s="10">
        <f t="shared" si="3"/>
        <v>22.016129032258064</v>
      </c>
      <c r="I17" s="10">
        <f t="shared" si="4"/>
        <v>314.51612903225805</v>
      </c>
      <c r="J17" s="10">
        <f t="shared" si="5"/>
        <v>550.40322580645159</v>
      </c>
    </row>
    <row r="18" spans="1:10" ht="25.05" customHeight="1">
      <c r="A18" s="11">
        <v>25</v>
      </c>
      <c r="B18" s="167" t="s">
        <v>1436</v>
      </c>
      <c r="C18" s="168">
        <f>0.0967741935483871*C2</f>
        <v>6.290322580645161</v>
      </c>
      <c r="D18" s="10">
        <f t="shared" si="0"/>
        <v>12.580645161290322</v>
      </c>
      <c r="E18" s="10">
        <f t="shared" si="1"/>
        <v>22.016129032258064</v>
      </c>
      <c r="F18" s="10">
        <f t="shared" si="2"/>
        <v>18.870967741935484</v>
      </c>
      <c r="G18" s="10">
        <f t="shared" si="3"/>
        <v>22.016129032258064</v>
      </c>
      <c r="I18" s="10">
        <f t="shared" si="4"/>
        <v>314.51612903225805</v>
      </c>
      <c r="J18" s="10">
        <f t="shared" si="5"/>
        <v>550.40322580645159</v>
      </c>
    </row>
    <row r="19" spans="1:10" ht="25.05" customHeight="1">
      <c r="A19" s="11">
        <v>25</v>
      </c>
      <c r="B19" s="167" t="s">
        <v>1437</v>
      </c>
      <c r="C19" s="168">
        <f>0.0967741935483871*C2</f>
        <v>6.290322580645161</v>
      </c>
      <c r="D19" s="10">
        <f t="shared" si="0"/>
        <v>12.580645161290322</v>
      </c>
      <c r="E19" s="10">
        <f t="shared" si="1"/>
        <v>22.016129032258064</v>
      </c>
      <c r="F19" s="10">
        <f t="shared" si="2"/>
        <v>18.870967741935484</v>
      </c>
      <c r="G19" s="10">
        <f t="shared" si="3"/>
        <v>22.016129032258064</v>
      </c>
      <c r="I19" s="10">
        <f t="shared" si="4"/>
        <v>314.51612903225805</v>
      </c>
      <c r="J19" s="10">
        <f t="shared" si="5"/>
        <v>550.40322580645159</v>
      </c>
    </row>
    <row r="20" spans="1:10" ht="25.05" customHeight="1">
      <c r="A20" s="11">
        <v>25</v>
      </c>
      <c r="B20" s="167" t="s">
        <v>1438</v>
      </c>
      <c r="C20" s="168">
        <f>0.0967741935483871*C2</f>
        <v>6.290322580645161</v>
      </c>
      <c r="D20" s="10">
        <f t="shared" si="0"/>
        <v>12.580645161290322</v>
      </c>
      <c r="E20" s="10">
        <f t="shared" si="1"/>
        <v>22.016129032258064</v>
      </c>
      <c r="F20" s="10">
        <f t="shared" si="2"/>
        <v>18.870967741935484</v>
      </c>
      <c r="G20" s="10">
        <f t="shared" si="3"/>
        <v>22.016129032258064</v>
      </c>
      <c r="I20" s="10">
        <f t="shared" si="4"/>
        <v>314.51612903225805</v>
      </c>
      <c r="J20" s="10">
        <f t="shared" si="5"/>
        <v>550.40322580645159</v>
      </c>
    </row>
    <row r="21" spans="1:10" ht="25.05" customHeight="1">
      <c r="A21" s="11">
        <v>25</v>
      </c>
      <c r="B21" s="167" t="s">
        <v>1439</v>
      </c>
      <c r="C21" s="168">
        <f>0.0967741935483871*C2</f>
        <v>6.290322580645161</v>
      </c>
      <c r="D21" s="10">
        <f t="shared" si="0"/>
        <v>12.580645161290322</v>
      </c>
      <c r="E21" s="10">
        <f t="shared" si="1"/>
        <v>22.016129032258064</v>
      </c>
      <c r="F21" s="10">
        <f t="shared" si="2"/>
        <v>18.870967741935484</v>
      </c>
      <c r="G21" s="10">
        <f t="shared" si="3"/>
        <v>22.016129032258064</v>
      </c>
      <c r="I21" s="10">
        <f t="shared" si="4"/>
        <v>314.51612903225805</v>
      </c>
      <c r="J21" s="10">
        <f t="shared" si="5"/>
        <v>550.40322580645159</v>
      </c>
    </row>
    <row r="22" spans="1:10" ht="25.05" customHeight="1">
      <c r="A22" s="11">
        <v>25</v>
      </c>
      <c r="B22" s="169" t="s">
        <v>1440</v>
      </c>
      <c r="C22" s="168">
        <f>0.0967741935483871*C2</f>
        <v>6.290322580645161</v>
      </c>
      <c r="D22" s="10">
        <f t="shared" si="0"/>
        <v>12.580645161290322</v>
      </c>
      <c r="E22" s="10">
        <f t="shared" si="1"/>
        <v>22.016129032258064</v>
      </c>
      <c r="F22" s="10">
        <f t="shared" si="2"/>
        <v>18.870967741935484</v>
      </c>
      <c r="G22" s="10">
        <f t="shared" si="3"/>
        <v>22.016129032258064</v>
      </c>
      <c r="I22" s="10">
        <f t="shared" si="4"/>
        <v>314.51612903225805</v>
      </c>
      <c r="J22" s="10">
        <f t="shared" si="5"/>
        <v>550.40322580645159</v>
      </c>
    </row>
    <row r="23" spans="1:10" ht="25.05" customHeight="1">
      <c r="A23" s="11">
        <v>25</v>
      </c>
      <c r="B23" s="169" t="s">
        <v>1441</v>
      </c>
      <c r="C23" s="168">
        <f>0.0967741935483871*C2</f>
        <v>6.290322580645161</v>
      </c>
      <c r="D23" s="10">
        <f t="shared" si="0"/>
        <v>12.580645161290322</v>
      </c>
      <c r="E23" s="10">
        <f t="shared" si="1"/>
        <v>22.016129032258064</v>
      </c>
      <c r="F23" s="10">
        <f t="shared" si="2"/>
        <v>18.870967741935484</v>
      </c>
      <c r="G23" s="10">
        <f t="shared" si="3"/>
        <v>22.016129032258064</v>
      </c>
      <c r="I23" s="10">
        <f t="shared" si="4"/>
        <v>314.51612903225805</v>
      </c>
      <c r="J23" s="10">
        <f t="shared" si="5"/>
        <v>550.40322580645159</v>
      </c>
    </row>
    <row r="24" spans="1:10" ht="25.05" customHeight="1">
      <c r="A24" s="11">
        <v>25</v>
      </c>
      <c r="B24" s="169" t="s">
        <v>1442</v>
      </c>
      <c r="C24" s="168">
        <f>0.0967741935483871*C2</f>
        <v>6.290322580645161</v>
      </c>
      <c r="D24" s="10">
        <f t="shared" si="0"/>
        <v>12.580645161290322</v>
      </c>
      <c r="E24" s="10">
        <f t="shared" si="1"/>
        <v>22.016129032258064</v>
      </c>
      <c r="F24" s="10">
        <f t="shared" si="2"/>
        <v>18.870967741935484</v>
      </c>
      <c r="G24" s="10">
        <f t="shared" si="3"/>
        <v>22.016129032258064</v>
      </c>
      <c r="I24" s="10">
        <f t="shared" si="4"/>
        <v>314.51612903225805</v>
      </c>
      <c r="J24" s="10">
        <f t="shared" si="5"/>
        <v>550.40322580645159</v>
      </c>
    </row>
    <row r="25" spans="1:10" ht="25.05" customHeight="1">
      <c r="A25" s="11">
        <v>25</v>
      </c>
      <c r="B25" s="169" t="s">
        <v>1443</v>
      </c>
      <c r="C25" s="168">
        <f>0.0967741935483871*C2</f>
        <v>6.290322580645161</v>
      </c>
      <c r="D25" s="10">
        <f t="shared" si="0"/>
        <v>12.580645161290322</v>
      </c>
      <c r="E25" s="10">
        <f t="shared" si="1"/>
        <v>22.016129032258064</v>
      </c>
      <c r="F25" s="10">
        <f t="shared" si="2"/>
        <v>18.870967741935484</v>
      </c>
      <c r="G25" s="10">
        <f t="shared" si="3"/>
        <v>22.016129032258064</v>
      </c>
      <c r="I25" s="10">
        <f t="shared" si="4"/>
        <v>314.51612903225805</v>
      </c>
      <c r="J25" s="10">
        <f t="shared" si="5"/>
        <v>550.40322580645159</v>
      </c>
    </row>
    <row r="26" spans="1:10" ht="25.05" customHeight="1">
      <c r="A26" s="11">
        <v>25</v>
      </c>
      <c r="B26" s="169" t="s">
        <v>1444</v>
      </c>
      <c r="C26" s="168">
        <f>0.0967741935483871*C2</f>
        <v>6.290322580645161</v>
      </c>
      <c r="D26" s="10">
        <f t="shared" si="0"/>
        <v>12.580645161290322</v>
      </c>
      <c r="E26" s="10">
        <f t="shared" si="1"/>
        <v>22.016129032258064</v>
      </c>
      <c r="F26" s="10">
        <f t="shared" si="2"/>
        <v>18.870967741935484</v>
      </c>
      <c r="G26" s="10">
        <f t="shared" si="3"/>
        <v>22.016129032258064</v>
      </c>
      <c r="I26" s="10">
        <f t="shared" si="4"/>
        <v>314.51612903225805</v>
      </c>
      <c r="J26" s="10">
        <f t="shared" si="5"/>
        <v>550.40322580645159</v>
      </c>
    </row>
    <row r="27" spans="1:10" ht="25.05" customHeight="1">
      <c r="A27" s="11">
        <v>25</v>
      </c>
      <c r="B27" s="169" t="s">
        <v>1445</v>
      </c>
      <c r="C27" s="168">
        <f>0.0967741935483871*C2</f>
        <v>6.290322580645161</v>
      </c>
      <c r="D27" s="10">
        <f t="shared" si="0"/>
        <v>12.580645161290322</v>
      </c>
      <c r="E27" s="10">
        <f t="shared" si="1"/>
        <v>22.016129032258064</v>
      </c>
      <c r="F27" s="10">
        <f t="shared" si="2"/>
        <v>18.870967741935484</v>
      </c>
      <c r="G27" s="10">
        <f t="shared" si="3"/>
        <v>22.016129032258064</v>
      </c>
      <c r="I27" s="10">
        <f t="shared" si="4"/>
        <v>314.51612903225805</v>
      </c>
      <c r="J27" s="10">
        <f t="shared" si="5"/>
        <v>550.40322580645159</v>
      </c>
    </row>
    <row r="28" spans="1:10" ht="25.05" customHeight="1">
      <c r="A28" s="11">
        <v>25</v>
      </c>
      <c r="B28" s="169" t="s">
        <v>1446</v>
      </c>
      <c r="C28" s="168">
        <f>0.0967741935483871*C2</f>
        <v>6.290322580645161</v>
      </c>
      <c r="D28" s="10">
        <f t="shared" si="0"/>
        <v>12.580645161290322</v>
      </c>
      <c r="E28" s="10">
        <f t="shared" si="1"/>
        <v>22.016129032258064</v>
      </c>
      <c r="F28" s="10">
        <f t="shared" si="2"/>
        <v>18.870967741935484</v>
      </c>
      <c r="G28" s="10">
        <f t="shared" si="3"/>
        <v>22.016129032258064</v>
      </c>
      <c r="I28" s="10">
        <f t="shared" si="4"/>
        <v>314.51612903225805</v>
      </c>
      <c r="J28" s="10">
        <f t="shared" si="5"/>
        <v>550.40322580645159</v>
      </c>
    </row>
    <row r="29" spans="1:10" ht="25.05" customHeight="1">
      <c r="A29" s="11">
        <v>25</v>
      </c>
      <c r="B29" s="169" t="s">
        <v>1447</v>
      </c>
      <c r="C29" s="168">
        <f>0.0967741935483871*C2</f>
        <v>6.290322580645161</v>
      </c>
      <c r="D29" s="10">
        <f t="shared" si="0"/>
        <v>12.580645161290322</v>
      </c>
      <c r="E29" s="10">
        <f t="shared" si="1"/>
        <v>22.016129032258064</v>
      </c>
      <c r="F29" s="10">
        <f t="shared" si="2"/>
        <v>18.870967741935484</v>
      </c>
      <c r="G29" s="10">
        <f t="shared" si="3"/>
        <v>22.016129032258064</v>
      </c>
      <c r="I29" s="10">
        <f t="shared" si="4"/>
        <v>314.51612903225805</v>
      </c>
      <c r="J29" s="10">
        <f t="shared" si="5"/>
        <v>550.40322580645159</v>
      </c>
    </row>
    <row r="30" spans="1:10" ht="25.05" customHeight="1">
      <c r="A30" s="11">
        <v>25</v>
      </c>
      <c r="B30" s="169" t="s">
        <v>1448</v>
      </c>
      <c r="C30" s="168">
        <f>0.0967741935483871*C2</f>
        <v>6.290322580645161</v>
      </c>
      <c r="D30" s="10">
        <f t="shared" si="0"/>
        <v>12.580645161290322</v>
      </c>
      <c r="E30" s="10">
        <f t="shared" si="1"/>
        <v>22.016129032258064</v>
      </c>
      <c r="F30" s="10">
        <f t="shared" si="2"/>
        <v>18.870967741935484</v>
      </c>
      <c r="G30" s="10">
        <f t="shared" si="3"/>
        <v>22.016129032258064</v>
      </c>
      <c r="I30" s="10">
        <f t="shared" si="4"/>
        <v>314.51612903225805</v>
      </c>
      <c r="J30" s="10">
        <f t="shared" si="5"/>
        <v>550.40322580645159</v>
      </c>
    </row>
    <row r="31" spans="1:10" ht="25.05" customHeight="1">
      <c r="A31" s="11">
        <v>25</v>
      </c>
      <c r="B31" s="169" t="s">
        <v>1449</v>
      </c>
      <c r="C31" s="168">
        <f>0.0967741935483871*C2</f>
        <v>6.290322580645161</v>
      </c>
      <c r="D31" s="10">
        <f t="shared" si="0"/>
        <v>12.580645161290322</v>
      </c>
      <c r="E31" s="10">
        <f t="shared" si="1"/>
        <v>22.016129032258064</v>
      </c>
      <c r="F31" s="10">
        <f t="shared" si="2"/>
        <v>18.870967741935484</v>
      </c>
      <c r="G31" s="10">
        <f t="shared" si="3"/>
        <v>22.016129032258064</v>
      </c>
      <c r="I31" s="10">
        <f t="shared" si="4"/>
        <v>314.51612903225805</v>
      </c>
      <c r="J31" s="10">
        <f t="shared" si="5"/>
        <v>550.40322580645159</v>
      </c>
    </row>
    <row r="32" spans="1:10" ht="25.05" customHeight="1">
      <c r="A32" s="11">
        <v>25</v>
      </c>
      <c r="B32" s="169" t="s">
        <v>1450</v>
      </c>
      <c r="C32" s="168">
        <f>0.0967741935483871*C2</f>
        <v>6.290322580645161</v>
      </c>
      <c r="D32" s="10">
        <f t="shared" si="0"/>
        <v>12.580645161290322</v>
      </c>
      <c r="E32" s="10">
        <f t="shared" si="1"/>
        <v>22.016129032258064</v>
      </c>
      <c r="F32" s="10">
        <f t="shared" si="2"/>
        <v>18.870967741935484</v>
      </c>
      <c r="G32" s="10">
        <f t="shared" si="3"/>
        <v>22.016129032258064</v>
      </c>
      <c r="I32" s="10">
        <f t="shared" si="4"/>
        <v>314.51612903225805</v>
      </c>
      <c r="J32" s="10">
        <f t="shared" si="5"/>
        <v>550.40322580645159</v>
      </c>
    </row>
    <row r="33" spans="1:10" ht="25.05" customHeight="1">
      <c r="A33" s="11">
        <v>25</v>
      </c>
      <c r="B33" s="169" t="s">
        <v>1451</v>
      </c>
      <c r="C33" s="168">
        <f>0.0967741935483871*C2</f>
        <v>6.290322580645161</v>
      </c>
      <c r="D33" s="10">
        <f t="shared" si="0"/>
        <v>12.580645161290322</v>
      </c>
      <c r="E33" s="10">
        <f t="shared" si="1"/>
        <v>22.016129032258064</v>
      </c>
      <c r="F33" s="10">
        <f t="shared" si="2"/>
        <v>18.870967741935484</v>
      </c>
      <c r="G33" s="10">
        <f t="shared" si="3"/>
        <v>22.016129032258064</v>
      </c>
      <c r="I33" s="10">
        <f t="shared" si="4"/>
        <v>314.51612903225805</v>
      </c>
      <c r="J33" s="10">
        <f t="shared" si="5"/>
        <v>550.40322580645159</v>
      </c>
    </row>
    <row r="34" spans="1:10" ht="25.05" customHeight="1">
      <c r="A34" s="11">
        <v>25</v>
      </c>
      <c r="B34" s="169" t="s">
        <v>1452</v>
      </c>
      <c r="C34" s="168">
        <f>0.0967741935483871*C2</f>
        <v>6.290322580645161</v>
      </c>
      <c r="D34" s="10">
        <f t="shared" si="0"/>
        <v>12.580645161290322</v>
      </c>
      <c r="E34" s="10">
        <f t="shared" si="1"/>
        <v>22.016129032258064</v>
      </c>
      <c r="F34" s="10">
        <f t="shared" si="2"/>
        <v>18.870967741935484</v>
      </c>
      <c r="G34" s="10">
        <f t="shared" si="3"/>
        <v>22.016129032258064</v>
      </c>
      <c r="I34" s="10">
        <f t="shared" si="4"/>
        <v>314.51612903225805</v>
      </c>
      <c r="J34" s="10">
        <f t="shared" si="5"/>
        <v>550.40322580645159</v>
      </c>
    </row>
    <row r="35" spans="1:10" ht="25.05" customHeight="1">
      <c r="A35" s="11">
        <v>25</v>
      </c>
      <c r="B35" s="169" t="s">
        <v>1453</v>
      </c>
      <c r="C35" s="168">
        <f>0.0967741935483871*C2</f>
        <v>6.290322580645161</v>
      </c>
      <c r="D35" s="10">
        <f t="shared" si="0"/>
        <v>12.580645161290322</v>
      </c>
      <c r="E35" s="10">
        <f t="shared" si="1"/>
        <v>22.016129032258064</v>
      </c>
      <c r="F35" s="10">
        <f t="shared" si="2"/>
        <v>18.870967741935484</v>
      </c>
      <c r="G35" s="10">
        <f t="shared" si="3"/>
        <v>22.016129032258064</v>
      </c>
      <c r="I35" s="10">
        <f t="shared" si="4"/>
        <v>314.51612903225805</v>
      </c>
      <c r="J35" s="10">
        <f t="shared" si="5"/>
        <v>550.40322580645159</v>
      </c>
    </row>
    <row r="36" spans="1:10" ht="25.05" customHeight="1">
      <c r="A36" s="11">
        <v>25</v>
      </c>
      <c r="B36" s="169" t="s">
        <v>1454</v>
      </c>
      <c r="C36" s="168">
        <f>0.129032258064516*C2</f>
        <v>8.3870967741935392</v>
      </c>
      <c r="D36" s="10">
        <f t="shared" si="0"/>
        <v>16.774193548387078</v>
      </c>
      <c r="E36" s="10">
        <f t="shared" si="1"/>
        <v>29.354838709677388</v>
      </c>
      <c r="F36" s="10">
        <f t="shared" si="2"/>
        <v>25.161290322580619</v>
      </c>
      <c r="G36" s="10">
        <f t="shared" si="3"/>
        <v>29.354838709677388</v>
      </c>
      <c r="I36" s="10">
        <f t="shared" si="4"/>
        <v>419.35483870967698</v>
      </c>
      <c r="J36" s="10">
        <f t="shared" si="5"/>
        <v>733.87096774193469</v>
      </c>
    </row>
    <row r="37" spans="1:10" ht="25.05" customHeight="1">
      <c r="A37" s="11">
        <v>25</v>
      </c>
      <c r="B37" s="169" t="s">
        <v>1455</v>
      </c>
      <c r="C37" s="168">
        <f>0.129032258064516*C2</f>
        <v>8.3870967741935392</v>
      </c>
      <c r="D37" s="10">
        <f t="shared" si="0"/>
        <v>16.774193548387078</v>
      </c>
      <c r="E37" s="10">
        <f t="shared" si="1"/>
        <v>29.354838709677388</v>
      </c>
      <c r="F37" s="10">
        <f t="shared" si="2"/>
        <v>25.161290322580619</v>
      </c>
      <c r="G37" s="10">
        <f t="shared" si="3"/>
        <v>29.354838709677388</v>
      </c>
      <c r="I37" s="10">
        <f t="shared" si="4"/>
        <v>419.35483870967698</v>
      </c>
      <c r="J37" s="10">
        <f t="shared" si="5"/>
        <v>733.87096774193469</v>
      </c>
    </row>
    <row r="38" spans="1:10" ht="25.05" customHeight="1">
      <c r="A38" s="11">
        <v>25</v>
      </c>
      <c r="B38" s="169" t="s">
        <v>1456</v>
      </c>
      <c r="C38" s="168">
        <f>0.129032258064516*C2</f>
        <v>8.3870967741935392</v>
      </c>
      <c r="D38" s="10">
        <f t="shared" si="0"/>
        <v>16.774193548387078</v>
      </c>
      <c r="E38" s="10">
        <f t="shared" si="1"/>
        <v>29.354838709677388</v>
      </c>
      <c r="F38" s="10">
        <f t="shared" si="2"/>
        <v>25.161290322580619</v>
      </c>
      <c r="G38" s="10">
        <f t="shared" si="3"/>
        <v>29.354838709677388</v>
      </c>
      <c r="I38" s="10">
        <f t="shared" si="4"/>
        <v>419.35483870967698</v>
      </c>
      <c r="J38" s="10">
        <f t="shared" si="5"/>
        <v>733.87096774193469</v>
      </c>
    </row>
    <row r="39" spans="1:10" ht="25.05" customHeight="1">
      <c r="A39" s="11">
        <v>25</v>
      </c>
      <c r="B39" s="169" t="s">
        <v>1457</v>
      </c>
      <c r="C39" s="168">
        <f>0.129032258064516*C2</f>
        <v>8.3870967741935392</v>
      </c>
      <c r="D39" s="10">
        <f t="shared" si="0"/>
        <v>16.774193548387078</v>
      </c>
      <c r="E39" s="10">
        <f t="shared" si="1"/>
        <v>29.354838709677388</v>
      </c>
      <c r="F39" s="10">
        <f t="shared" si="2"/>
        <v>25.161290322580619</v>
      </c>
      <c r="G39" s="10">
        <f t="shared" si="3"/>
        <v>29.354838709677388</v>
      </c>
      <c r="I39" s="10">
        <f t="shared" si="4"/>
        <v>419.35483870967698</v>
      </c>
      <c r="J39" s="10">
        <f t="shared" si="5"/>
        <v>733.87096774193469</v>
      </c>
    </row>
    <row r="40" spans="1:10" ht="25.05" customHeight="1">
      <c r="A40" s="11">
        <v>25</v>
      </c>
      <c r="B40" s="169" t="s">
        <v>1458</v>
      </c>
      <c r="C40" s="168">
        <f>0.129032258064516*C2</f>
        <v>8.3870967741935392</v>
      </c>
      <c r="D40" s="10">
        <f t="shared" si="0"/>
        <v>16.774193548387078</v>
      </c>
      <c r="E40" s="10">
        <f t="shared" si="1"/>
        <v>29.354838709677388</v>
      </c>
      <c r="F40" s="10">
        <f t="shared" si="2"/>
        <v>25.161290322580619</v>
      </c>
      <c r="G40" s="10">
        <f t="shared" si="3"/>
        <v>29.354838709677388</v>
      </c>
      <c r="I40" s="10">
        <f t="shared" si="4"/>
        <v>419.35483870967698</v>
      </c>
      <c r="J40" s="10">
        <f t="shared" si="5"/>
        <v>733.87096774193469</v>
      </c>
    </row>
    <row r="41" spans="1:10" ht="25.05" customHeight="1">
      <c r="A41" s="11">
        <v>25</v>
      </c>
      <c r="B41" s="169" t="s">
        <v>1459</v>
      </c>
      <c r="C41" s="168">
        <f>0.129032258064516*C2</f>
        <v>8.3870967741935392</v>
      </c>
      <c r="D41" s="10">
        <f t="shared" si="0"/>
        <v>16.774193548387078</v>
      </c>
      <c r="E41" s="10">
        <f t="shared" si="1"/>
        <v>29.354838709677388</v>
      </c>
      <c r="F41" s="10">
        <f t="shared" si="2"/>
        <v>25.161290322580619</v>
      </c>
      <c r="G41" s="10">
        <f t="shared" si="3"/>
        <v>29.354838709677388</v>
      </c>
      <c r="I41" s="10">
        <f t="shared" si="4"/>
        <v>419.35483870967698</v>
      </c>
      <c r="J41" s="10">
        <f t="shared" si="5"/>
        <v>733.87096774193469</v>
      </c>
    </row>
    <row r="42" spans="1:10" ht="25.05" customHeight="1">
      <c r="A42" s="11">
        <v>25</v>
      </c>
      <c r="B42" s="169" t="s">
        <v>1460</v>
      </c>
      <c r="C42" s="168">
        <f>0.129032258064516*C2</f>
        <v>8.3870967741935392</v>
      </c>
      <c r="D42" s="10">
        <f t="shared" si="0"/>
        <v>16.774193548387078</v>
      </c>
      <c r="E42" s="10">
        <f t="shared" si="1"/>
        <v>29.354838709677388</v>
      </c>
      <c r="F42" s="10">
        <f t="shared" si="2"/>
        <v>25.161290322580619</v>
      </c>
      <c r="G42" s="10">
        <f t="shared" si="3"/>
        <v>29.354838709677388</v>
      </c>
      <c r="I42" s="10">
        <f t="shared" si="4"/>
        <v>419.35483870967698</v>
      </c>
      <c r="J42" s="10">
        <f t="shared" si="5"/>
        <v>733.87096774193469</v>
      </c>
    </row>
    <row r="43" spans="1:10" ht="25.05" customHeight="1">
      <c r="A43" s="11">
        <v>25</v>
      </c>
      <c r="B43" s="169" t="s">
        <v>1461</v>
      </c>
      <c r="C43" s="168">
        <f>0.129032258064516*C2</f>
        <v>8.3870967741935392</v>
      </c>
      <c r="D43" s="10">
        <f t="shared" si="0"/>
        <v>16.774193548387078</v>
      </c>
      <c r="E43" s="10">
        <f t="shared" si="1"/>
        <v>29.354838709677388</v>
      </c>
      <c r="F43" s="10">
        <f t="shared" si="2"/>
        <v>25.161290322580619</v>
      </c>
      <c r="G43" s="10">
        <f t="shared" si="3"/>
        <v>29.354838709677388</v>
      </c>
      <c r="I43" s="10">
        <f t="shared" si="4"/>
        <v>419.35483870967698</v>
      </c>
      <c r="J43" s="10">
        <f t="shared" si="5"/>
        <v>733.87096774193469</v>
      </c>
    </row>
    <row r="44" spans="1:10" ht="25.05" customHeight="1">
      <c r="A44" s="11">
        <v>25</v>
      </c>
      <c r="B44" s="169" t="s">
        <v>1462</v>
      </c>
      <c r="C44" s="168">
        <f>0.129032258064516*C2</f>
        <v>8.3870967741935392</v>
      </c>
      <c r="D44" s="10">
        <f t="shared" si="0"/>
        <v>16.774193548387078</v>
      </c>
      <c r="E44" s="10">
        <f t="shared" si="1"/>
        <v>29.354838709677388</v>
      </c>
      <c r="F44" s="10">
        <f t="shared" si="2"/>
        <v>25.161290322580619</v>
      </c>
      <c r="G44" s="10">
        <f t="shared" si="3"/>
        <v>29.354838709677388</v>
      </c>
      <c r="I44" s="10">
        <f t="shared" si="4"/>
        <v>419.35483870967698</v>
      </c>
      <c r="J44" s="10">
        <f t="shared" si="5"/>
        <v>733.87096774193469</v>
      </c>
    </row>
    <row r="45" spans="1:10" ht="25.05" customHeight="1">
      <c r="A45" s="11">
        <v>25</v>
      </c>
      <c r="B45" s="169" t="s">
        <v>1463</v>
      </c>
      <c r="C45" s="168">
        <f>0.129032258064516*C2</f>
        <v>8.3870967741935392</v>
      </c>
      <c r="D45" s="10">
        <f t="shared" si="0"/>
        <v>16.774193548387078</v>
      </c>
      <c r="E45" s="10">
        <f t="shared" si="1"/>
        <v>29.354838709677388</v>
      </c>
      <c r="F45" s="10">
        <f t="shared" si="2"/>
        <v>25.161290322580619</v>
      </c>
      <c r="G45" s="10">
        <f t="shared" si="3"/>
        <v>29.354838709677388</v>
      </c>
      <c r="I45" s="10">
        <f t="shared" si="4"/>
        <v>419.35483870967698</v>
      </c>
      <c r="J45" s="10">
        <f t="shared" si="5"/>
        <v>733.87096774193469</v>
      </c>
    </row>
    <row r="46" spans="1:10" ht="25.05" customHeight="1">
      <c r="A46" s="11">
        <v>25</v>
      </c>
      <c r="B46" s="169" t="s">
        <v>1464</v>
      </c>
      <c r="C46" s="168">
        <f>0.161290322580645*C2</f>
        <v>10.483870967741924</v>
      </c>
      <c r="D46" s="10">
        <f t="shared" si="0"/>
        <v>20.967741935483847</v>
      </c>
      <c r="E46" s="10">
        <f t="shared" si="1"/>
        <v>36.693548387096733</v>
      </c>
      <c r="F46" s="10">
        <f t="shared" si="2"/>
        <v>31.451612903225772</v>
      </c>
      <c r="G46" s="10">
        <f t="shared" si="3"/>
        <v>36.693548387096733</v>
      </c>
      <c r="I46" s="10">
        <f t="shared" si="4"/>
        <v>524.19354838709614</v>
      </c>
      <c r="J46" s="10">
        <f t="shared" si="5"/>
        <v>917.33870967741836</v>
      </c>
    </row>
    <row r="47" spans="1:10" ht="25.05" customHeight="1">
      <c r="A47" s="11">
        <v>25</v>
      </c>
      <c r="B47" s="169" t="s">
        <v>1465</v>
      </c>
      <c r="C47" s="168">
        <f>0.161290322580645*C2</f>
        <v>10.483870967741924</v>
      </c>
      <c r="D47" s="10">
        <f t="shared" si="0"/>
        <v>20.967741935483847</v>
      </c>
      <c r="E47" s="10">
        <f t="shared" si="1"/>
        <v>36.693548387096733</v>
      </c>
      <c r="F47" s="10">
        <f t="shared" si="2"/>
        <v>31.451612903225772</v>
      </c>
      <c r="G47" s="10">
        <f t="shared" si="3"/>
        <v>36.693548387096733</v>
      </c>
      <c r="I47" s="10">
        <f t="shared" si="4"/>
        <v>524.19354838709614</v>
      </c>
      <c r="J47" s="10">
        <f t="shared" si="5"/>
        <v>917.33870967741836</v>
      </c>
    </row>
    <row r="48" spans="1:10" ht="25.05" customHeight="1">
      <c r="A48" s="11">
        <v>25</v>
      </c>
      <c r="B48" s="169" t="s">
        <v>1466</v>
      </c>
      <c r="C48" s="168">
        <f>0.161290322580645*C2</f>
        <v>10.483870967741924</v>
      </c>
      <c r="D48" s="10">
        <f t="shared" si="0"/>
        <v>20.967741935483847</v>
      </c>
      <c r="E48" s="10">
        <f t="shared" si="1"/>
        <v>36.693548387096733</v>
      </c>
      <c r="F48" s="10">
        <f t="shared" si="2"/>
        <v>31.451612903225772</v>
      </c>
      <c r="G48" s="10">
        <f t="shared" si="3"/>
        <v>36.693548387096733</v>
      </c>
      <c r="I48" s="10">
        <f t="shared" si="4"/>
        <v>524.19354838709614</v>
      </c>
      <c r="J48" s="10">
        <f t="shared" si="5"/>
        <v>917.33870967741836</v>
      </c>
    </row>
    <row r="49" spans="1:10" ht="25.05" customHeight="1">
      <c r="A49" s="11">
        <v>25</v>
      </c>
      <c r="B49" s="169" t="s">
        <v>1467</v>
      </c>
      <c r="C49" s="168">
        <f>0.161290322580645*C2</f>
        <v>10.483870967741924</v>
      </c>
      <c r="D49" s="10">
        <f t="shared" si="0"/>
        <v>20.967741935483847</v>
      </c>
      <c r="E49" s="10">
        <f t="shared" si="1"/>
        <v>36.693548387096733</v>
      </c>
      <c r="F49" s="10">
        <f t="shared" si="2"/>
        <v>31.451612903225772</v>
      </c>
      <c r="G49" s="10">
        <f t="shared" si="3"/>
        <v>36.693548387096733</v>
      </c>
      <c r="I49" s="10">
        <f t="shared" si="4"/>
        <v>524.19354838709614</v>
      </c>
      <c r="J49" s="10">
        <f t="shared" si="5"/>
        <v>917.33870967741836</v>
      </c>
    </row>
    <row r="50" spans="1:10" ht="25.05" customHeight="1">
      <c r="A50" s="11">
        <v>25</v>
      </c>
      <c r="B50" s="169" t="s">
        <v>1468</v>
      </c>
      <c r="C50" s="168">
        <f>0.161290322580645*C2</f>
        <v>10.483870967741924</v>
      </c>
      <c r="D50" s="10">
        <f t="shared" si="0"/>
        <v>20.967741935483847</v>
      </c>
      <c r="E50" s="10">
        <f t="shared" si="1"/>
        <v>36.693548387096733</v>
      </c>
      <c r="F50" s="10">
        <f t="shared" si="2"/>
        <v>31.451612903225772</v>
      </c>
      <c r="G50" s="10">
        <f t="shared" si="3"/>
        <v>36.693548387096733</v>
      </c>
      <c r="I50" s="10">
        <f t="shared" si="4"/>
        <v>524.19354838709614</v>
      </c>
      <c r="J50" s="10">
        <f t="shared" si="5"/>
        <v>917.33870967741836</v>
      </c>
    </row>
    <row r="51" spans="1:10" ht="25.05" customHeight="1">
      <c r="A51" s="11">
        <v>25</v>
      </c>
      <c r="B51" s="169" t="s">
        <v>1469</v>
      </c>
      <c r="C51" s="168">
        <f>0.161290322580645*C2</f>
        <v>10.483870967741924</v>
      </c>
      <c r="D51" s="10">
        <f t="shared" si="0"/>
        <v>20.967741935483847</v>
      </c>
      <c r="E51" s="10">
        <f t="shared" si="1"/>
        <v>36.693548387096733</v>
      </c>
      <c r="F51" s="10">
        <f t="shared" si="2"/>
        <v>31.451612903225772</v>
      </c>
      <c r="G51" s="10">
        <f t="shared" si="3"/>
        <v>36.693548387096733</v>
      </c>
      <c r="I51" s="10">
        <f t="shared" si="4"/>
        <v>524.19354838709614</v>
      </c>
      <c r="J51" s="10">
        <f t="shared" si="5"/>
        <v>917.33870967741836</v>
      </c>
    </row>
    <row r="52" spans="1:10" ht="25.05" customHeight="1">
      <c r="A52" s="11">
        <v>25</v>
      </c>
      <c r="B52" s="169" t="s">
        <v>1470</v>
      </c>
      <c r="C52" s="168">
        <f>0.564516129032258*C2</f>
        <v>36.693548387096769</v>
      </c>
      <c r="D52" s="10">
        <f t="shared" si="0"/>
        <v>73.387096774193537</v>
      </c>
      <c r="E52" s="10">
        <f t="shared" si="1"/>
        <v>128.42741935483869</v>
      </c>
      <c r="F52" s="10">
        <f t="shared" si="2"/>
        <v>110.08064516129031</v>
      </c>
      <c r="G52" s="10">
        <f t="shared" si="3"/>
        <v>128.42741935483869</v>
      </c>
      <c r="I52" s="10">
        <f t="shared" si="4"/>
        <v>1834.6774193548385</v>
      </c>
      <c r="J52" s="10">
        <f t="shared" si="5"/>
        <v>3210.6854838709673</v>
      </c>
    </row>
    <row r="53" spans="1:10" ht="25.05" customHeight="1">
      <c r="A53" s="11">
        <v>25</v>
      </c>
      <c r="B53" s="169" t="s">
        <v>1471</v>
      </c>
      <c r="C53" s="168">
        <f>0.564516129032258*C2</f>
        <v>36.693548387096769</v>
      </c>
      <c r="D53" s="10">
        <f t="shared" si="0"/>
        <v>73.387096774193537</v>
      </c>
      <c r="E53" s="10">
        <f t="shared" si="1"/>
        <v>128.42741935483869</v>
      </c>
      <c r="F53" s="10">
        <f t="shared" si="2"/>
        <v>110.08064516129031</v>
      </c>
      <c r="G53" s="10">
        <f t="shared" si="3"/>
        <v>128.42741935483869</v>
      </c>
      <c r="I53" s="10">
        <f t="shared" si="4"/>
        <v>1834.6774193548385</v>
      </c>
      <c r="J53" s="10">
        <f t="shared" si="5"/>
        <v>3210.6854838709673</v>
      </c>
    </row>
    <row r="54" spans="1:10" ht="25.05" customHeight="1">
      <c r="A54" s="11">
        <v>25</v>
      </c>
      <c r="B54" s="169" t="s">
        <v>1472</v>
      </c>
      <c r="C54" s="168">
        <f>0.564516129032258*C2</f>
        <v>36.693548387096769</v>
      </c>
      <c r="D54" s="10">
        <f t="shared" si="0"/>
        <v>73.387096774193537</v>
      </c>
      <c r="E54" s="10">
        <f t="shared" si="1"/>
        <v>128.42741935483869</v>
      </c>
      <c r="F54" s="10">
        <f t="shared" si="2"/>
        <v>110.08064516129031</v>
      </c>
      <c r="G54" s="10">
        <f t="shared" si="3"/>
        <v>128.42741935483869</v>
      </c>
      <c r="I54" s="10">
        <f t="shared" si="4"/>
        <v>1834.6774193548385</v>
      </c>
      <c r="J54" s="10">
        <f t="shared" si="5"/>
        <v>3210.6854838709673</v>
      </c>
    </row>
    <row r="55" spans="1:10" ht="25.05" customHeight="1">
      <c r="C55" s="7">
        <v>1500</v>
      </c>
      <c r="D55" s="10">
        <f t="shared" ref="D55" si="6">+(C55*$D$2)+C55</f>
        <v>3000</v>
      </c>
      <c r="E55" s="10">
        <f t="shared" ref="E55" si="7">+(C55*$E$2)+D55</f>
        <v>5250</v>
      </c>
      <c r="F55" s="10">
        <f t="shared" ref="F55" si="8">+(C55*$F$2)+C55</f>
        <v>4500</v>
      </c>
      <c r="G55" s="10">
        <f t="shared" ref="G55" si="9">+(C55*$G$2)+C55</f>
        <v>5250</v>
      </c>
      <c r="I55" s="12">
        <f>SUM(I3:I54)</f>
        <v>23221.774193548357</v>
      </c>
      <c r="J55" s="12">
        <f>SUM(J3:J54)</f>
        <v>40638.104838709653</v>
      </c>
    </row>
  </sheetData>
  <mergeCells count="2">
    <mergeCell ref="A1:A2"/>
    <mergeCell ref="D1:G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G4"/>
  <sheetViews>
    <sheetView workbookViewId="0">
      <selection activeCell="B4" sqref="B4"/>
    </sheetView>
  </sheetViews>
  <sheetFormatPr defaultColWidth="18.77734375" defaultRowHeight="25.05" customHeight="1"/>
  <sheetData>
    <row r="1" spans="1:7" ht="25.05" customHeight="1">
      <c r="A1" s="175" t="s">
        <v>40</v>
      </c>
      <c r="B1" s="174" t="s">
        <v>406</v>
      </c>
      <c r="C1" s="174" t="s">
        <v>28</v>
      </c>
      <c r="D1" s="16"/>
      <c r="E1" s="172" t="s">
        <v>0</v>
      </c>
      <c r="F1" s="172"/>
      <c r="G1" s="172"/>
    </row>
    <row r="2" spans="1:7" ht="25.05" customHeight="1">
      <c r="A2" s="175"/>
      <c r="B2" s="174"/>
      <c r="C2" s="174"/>
      <c r="D2" s="52" t="s">
        <v>29</v>
      </c>
      <c r="E2" s="17">
        <v>1</v>
      </c>
      <c r="F2" s="17">
        <v>2</v>
      </c>
      <c r="G2" s="17">
        <v>2.5</v>
      </c>
    </row>
    <row r="3" spans="1:7" ht="25.05" customHeight="1">
      <c r="A3" s="35">
        <v>3</v>
      </c>
      <c r="B3" t="s">
        <v>407</v>
      </c>
      <c r="D3" s="1"/>
      <c r="E3" s="1">
        <f>+(D3*$E$2)+D3</f>
        <v>0</v>
      </c>
      <c r="F3" s="1">
        <f>+(D3*$F$2)+D3</f>
        <v>0</v>
      </c>
      <c r="G3" s="1">
        <f>+(D3*$G$2)+D3</f>
        <v>0</v>
      </c>
    </row>
    <row r="4" spans="1:7" ht="25.05" customHeight="1">
      <c r="A4" s="35"/>
      <c r="D4" s="1"/>
      <c r="E4" s="1">
        <f>+(D4*$E$2)+D4</f>
        <v>0</v>
      </c>
      <c r="F4" s="1">
        <f>+(D4*$F$2)+D4</f>
        <v>0</v>
      </c>
      <c r="G4" s="1">
        <f>+(D4*$G$2)+D4</f>
        <v>0</v>
      </c>
    </row>
  </sheetData>
  <mergeCells count="4">
    <mergeCell ref="A1:A2"/>
    <mergeCell ref="B1:B2"/>
    <mergeCell ref="C1:C2"/>
    <mergeCell ref="E1:G1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H5"/>
  <sheetViews>
    <sheetView workbookViewId="0">
      <selection activeCell="A4" sqref="A4"/>
    </sheetView>
  </sheetViews>
  <sheetFormatPr defaultColWidth="18.77734375" defaultRowHeight="25.05" customHeight="1"/>
  <sheetData>
    <row r="1" spans="1:8" ht="25.05" customHeight="1">
      <c r="A1" s="175" t="s">
        <v>40</v>
      </c>
      <c r="B1" s="174" t="s">
        <v>1377</v>
      </c>
      <c r="C1" s="174" t="s">
        <v>28</v>
      </c>
      <c r="D1" s="16"/>
      <c r="E1" s="172" t="s">
        <v>0</v>
      </c>
      <c r="F1" s="172"/>
      <c r="G1" s="172"/>
      <c r="H1" s="172"/>
    </row>
    <row r="2" spans="1:8" ht="25.05" customHeight="1">
      <c r="A2" s="175"/>
      <c r="B2" s="174"/>
      <c r="C2" s="174"/>
      <c r="D2" s="154" t="s">
        <v>29</v>
      </c>
      <c r="E2" s="17">
        <v>1</v>
      </c>
      <c r="F2" s="17">
        <v>1.5</v>
      </c>
      <c r="G2" s="17">
        <v>2</v>
      </c>
      <c r="H2" s="17">
        <v>2.5</v>
      </c>
    </row>
    <row r="3" spans="1:8" ht="25.05" customHeight="1">
      <c r="A3" s="35">
        <f>10-7</f>
        <v>3</v>
      </c>
      <c r="B3" t="s">
        <v>1378</v>
      </c>
      <c r="D3" s="1">
        <v>450</v>
      </c>
      <c r="E3" s="1">
        <f>+(D3*$E$2)+D3</f>
        <v>900</v>
      </c>
      <c r="F3" s="1">
        <f>+(D3*$F$2)+D3</f>
        <v>1125</v>
      </c>
      <c r="G3" s="1">
        <f>+(D3*$G$2)+D3</f>
        <v>1350</v>
      </c>
      <c r="H3" s="1">
        <f>+(D3*$H$2)+D3</f>
        <v>1575</v>
      </c>
    </row>
    <row r="4" spans="1:8" ht="25.05" customHeight="1">
      <c r="A4" s="35"/>
      <c r="D4" s="1"/>
      <c r="E4" s="1">
        <f>+(D4*$E$2)+D4</f>
        <v>0</v>
      </c>
      <c r="F4" s="1">
        <f>+(D4*$F$2)+D4</f>
        <v>0</v>
      </c>
      <c r="G4" s="1">
        <f>+(D4*$G$2)+D4</f>
        <v>0</v>
      </c>
      <c r="H4" s="1">
        <f>+(D4*$H$2)+D4</f>
        <v>0</v>
      </c>
    </row>
    <row r="5" spans="1:8" ht="25.05" customHeight="1">
      <c r="A5" s="35"/>
      <c r="E5" s="1">
        <f>+(D5*$E$2)+D5</f>
        <v>0</v>
      </c>
      <c r="F5" s="1">
        <f>+(D5*$F$2)+D5</f>
        <v>0</v>
      </c>
      <c r="G5" s="1">
        <f>+(D5*$G$2)+D5</f>
        <v>0</v>
      </c>
      <c r="H5" s="1">
        <f>+(D5*$H$2)+D5</f>
        <v>0</v>
      </c>
    </row>
  </sheetData>
  <mergeCells count="4">
    <mergeCell ref="A1:A2"/>
    <mergeCell ref="B1:B2"/>
    <mergeCell ref="C1:C2"/>
    <mergeCell ref="E1:H1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H5"/>
  <sheetViews>
    <sheetView workbookViewId="0">
      <selection activeCell="H5" sqref="H5"/>
    </sheetView>
  </sheetViews>
  <sheetFormatPr defaultColWidth="18.77734375" defaultRowHeight="25.05" customHeight="1"/>
  <sheetData>
    <row r="1" spans="1:8" ht="25.05" customHeight="1">
      <c r="A1" s="175" t="s">
        <v>40</v>
      </c>
      <c r="B1" s="174" t="s">
        <v>408</v>
      </c>
      <c r="C1" s="174" t="s">
        <v>28</v>
      </c>
      <c r="D1" s="16"/>
      <c r="E1" s="172" t="s">
        <v>0</v>
      </c>
      <c r="F1" s="172"/>
      <c r="G1" s="172"/>
      <c r="H1" s="172"/>
    </row>
    <row r="2" spans="1:8" ht="25.05" customHeight="1">
      <c r="A2" s="175"/>
      <c r="B2" s="174"/>
      <c r="C2" s="174"/>
      <c r="D2" s="52" t="s">
        <v>29</v>
      </c>
      <c r="E2" s="17">
        <v>1</v>
      </c>
      <c r="F2" s="17">
        <v>1.5</v>
      </c>
      <c r="G2" s="17">
        <v>2</v>
      </c>
      <c r="H2" s="17">
        <v>2.5</v>
      </c>
    </row>
    <row r="3" spans="1:8" ht="25.05" customHeight="1">
      <c r="A3" s="35">
        <v>1</v>
      </c>
      <c r="B3" t="s">
        <v>409</v>
      </c>
      <c r="D3" s="1">
        <v>1317.12</v>
      </c>
      <c r="E3" s="1">
        <f>+(D3*$E$2)+D3</f>
        <v>2634.24</v>
      </c>
      <c r="F3" s="1">
        <f>+(D3*$F$2)+D3</f>
        <v>3292.7999999999997</v>
      </c>
      <c r="G3" s="1">
        <f>+(D3*$G$2)+D3</f>
        <v>3951.3599999999997</v>
      </c>
      <c r="H3" s="1">
        <f>+(D3*$H$2)+D3</f>
        <v>4609.92</v>
      </c>
    </row>
    <row r="4" spans="1:8" ht="25.05" customHeight="1">
      <c r="A4" s="35">
        <v>2</v>
      </c>
      <c r="B4" t="s">
        <v>410</v>
      </c>
      <c r="D4" s="1">
        <v>1439.2</v>
      </c>
      <c r="E4" s="1">
        <f>+(D4*$E$2)+D4</f>
        <v>2878.4</v>
      </c>
      <c r="F4" s="1">
        <f>+(D4*$F$2)+D4</f>
        <v>3598</v>
      </c>
      <c r="G4" s="1">
        <f>+(D4*$G$2)+D4</f>
        <v>4317.6000000000004</v>
      </c>
      <c r="H4" s="1">
        <f>+(D4*$H$2)+D4</f>
        <v>5037.2</v>
      </c>
    </row>
    <row r="5" spans="1:8" ht="25.05" customHeight="1">
      <c r="A5" s="35">
        <v>1</v>
      </c>
      <c r="B5" t="s">
        <v>928</v>
      </c>
      <c r="D5">
        <v>1167.04</v>
      </c>
      <c r="E5" s="1">
        <f>+(D5*$E$2)+D5</f>
        <v>2334.08</v>
      </c>
      <c r="F5" s="1">
        <f>+(D5*$F$2)+D5</f>
        <v>2917.6</v>
      </c>
      <c r="G5" s="1">
        <f>+(D5*$G$2)+D5</f>
        <v>3501.12</v>
      </c>
      <c r="H5" s="1">
        <f>+(D5*$H$2)+D5</f>
        <v>4084.64</v>
      </c>
    </row>
  </sheetData>
  <mergeCells count="4">
    <mergeCell ref="A1:A2"/>
    <mergeCell ref="B1:B2"/>
    <mergeCell ref="C1:C2"/>
    <mergeCell ref="E1:H1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H14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D10" sqref="D10"/>
    </sheetView>
  </sheetViews>
  <sheetFormatPr defaultColWidth="18.77734375" defaultRowHeight="25.05" customHeight="1"/>
  <cols>
    <col min="2" max="2" width="22.5546875" customWidth="1"/>
  </cols>
  <sheetData>
    <row r="1" spans="1:8" ht="25.05" customHeight="1">
      <c r="A1" s="175" t="s">
        <v>40</v>
      </c>
      <c r="B1" s="174" t="s">
        <v>418</v>
      </c>
      <c r="C1" s="174" t="s">
        <v>28</v>
      </c>
      <c r="D1" s="16"/>
      <c r="E1" s="172" t="s">
        <v>0</v>
      </c>
      <c r="F1" s="172"/>
      <c r="G1" s="172"/>
    </row>
    <row r="2" spans="1:8" ht="25.05" customHeight="1">
      <c r="A2" s="175"/>
      <c r="B2" s="174"/>
      <c r="C2" s="174"/>
      <c r="D2" s="52" t="s">
        <v>29</v>
      </c>
      <c r="E2" s="17">
        <v>1</v>
      </c>
      <c r="F2" s="17">
        <v>2</v>
      </c>
      <c r="G2" s="17">
        <v>2.5</v>
      </c>
      <c r="H2" s="17">
        <v>3</v>
      </c>
    </row>
    <row r="3" spans="1:8" ht="25.05" customHeight="1">
      <c r="A3" s="35">
        <v>20</v>
      </c>
      <c r="B3" s="53">
        <v>612600081335</v>
      </c>
      <c r="D3" s="1">
        <v>350</v>
      </c>
      <c r="E3" s="1">
        <f>+(D3*$E$2)+D3</f>
        <v>700</v>
      </c>
      <c r="F3" s="1">
        <f>+(D3*$F$2)+D3</f>
        <v>1050</v>
      </c>
      <c r="G3" s="1">
        <f>+(D3*$G$2)+D3</f>
        <v>1225</v>
      </c>
      <c r="H3" s="1">
        <f>+(D3*$H$2)+D3</f>
        <v>1400</v>
      </c>
    </row>
    <row r="4" spans="1:8" ht="25.05" customHeight="1">
      <c r="A4" s="35">
        <v>10</v>
      </c>
      <c r="B4" s="15" t="s">
        <v>411</v>
      </c>
      <c r="D4" s="1">
        <v>420</v>
      </c>
      <c r="E4" s="1">
        <f>+(D4*$E$2)+D4</f>
        <v>840</v>
      </c>
      <c r="F4" s="1">
        <f>+(D4*$F$2)+D4</f>
        <v>1260</v>
      </c>
      <c r="G4" s="1">
        <f>+(D4*$G$2)+D4</f>
        <v>1470</v>
      </c>
      <c r="H4" s="1">
        <f t="shared" ref="H4:H14" si="0">+(D4*$H$2)+D4</f>
        <v>1680</v>
      </c>
    </row>
    <row r="5" spans="1:8" ht="25.05" customHeight="1">
      <c r="A5" s="35">
        <v>10</v>
      </c>
      <c r="B5" s="15" t="s">
        <v>412</v>
      </c>
      <c r="C5" t="s">
        <v>413</v>
      </c>
      <c r="D5" s="1">
        <v>420</v>
      </c>
      <c r="E5" s="1">
        <f t="shared" ref="E5:E14" si="1">+(D5*$E$2)+D5</f>
        <v>840</v>
      </c>
      <c r="F5" s="1">
        <f>+(D5*$F$2)+D5</f>
        <v>1260</v>
      </c>
      <c r="G5" s="1">
        <f>+(D5*$G$2)+D5</f>
        <v>1470</v>
      </c>
      <c r="H5" s="1">
        <f t="shared" si="0"/>
        <v>1680</v>
      </c>
    </row>
    <row r="6" spans="1:8" ht="25.05" customHeight="1">
      <c r="A6" s="35">
        <v>40</v>
      </c>
      <c r="B6" s="15" t="s">
        <v>414</v>
      </c>
      <c r="C6" t="s">
        <v>415</v>
      </c>
      <c r="D6" s="1">
        <v>150</v>
      </c>
      <c r="E6" s="1">
        <f t="shared" si="1"/>
        <v>300</v>
      </c>
      <c r="F6" s="1">
        <f>+(D6*$F$2)+D6</f>
        <v>450</v>
      </c>
      <c r="G6" s="1">
        <f>+(D6*$G$2)+D6</f>
        <v>525</v>
      </c>
      <c r="H6" s="1">
        <f t="shared" si="0"/>
        <v>600</v>
      </c>
    </row>
    <row r="7" spans="1:8" ht="25.05" customHeight="1">
      <c r="A7" s="35">
        <v>40</v>
      </c>
      <c r="B7" s="15" t="s">
        <v>416</v>
      </c>
      <c r="C7" t="s">
        <v>417</v>
      </c>
      <c r="D7" s="1">
        <v>150</v>
      </c>
      <c r="E7" s="1">
        <f t="shared" si="1"/>
        <v>300</v>
      </c>
      <c r="F7" s="1">
        <f>+(D7*$F$2)+D7</f>
        <v>450</v>
      </c>
      <c r="G7" s="1">
        <f>+(D7*$G$2)+D7</f>
        <v>525</v>
      </c>
      <c r="H7" s="1">
        <f t="shared" si="0"/>
        <v>600</v>
      </c>
    </row>
    <row r="8" spans="1:8" ht="25.05" customHeight="1">
      <c r="A8" s="35"/>
      <c r="B8" s="15" t="s">
        <v>500</v>
      </c>
      <c r="D8" s="1">
        <v>785</v>
      </c>
      <c r="E8" s="1">
        <f t="shared" si="1"/>
        <v>1570</v>
      </c>
      <c r="F8" s="1">
        <f t="shared" ref="F8:F14" si="2">+(D8*$F$2)+D8</f>
        <v>2355</v>
      </c>
      <c r="G8" s="1">
        <f t="shared" ref="G8:G14" si="3">+(D8*$G$2)+D8</f>
        <v>2747.5</v>
      </c>
      <c r="H8" s="1">
        <f t="shared" si="0"/>
        <v>3140</v>
      </c>
    </row>
    <row r="9" spans="1:8" ht="25.05" customHeight="1">
      <c r="A9" s="35">
        <v>6</v>
      </c>
      <c r="B9" s="15" t="s">
        <v>1418</v>
      </c>
      <c r="C9" t="s">
        <v>1419</v>
      </c>
      <c r="D9" s="1">
        <v>600</v>
      </c>
      <c r="E9" s="1">
        <f t="shared" si="1"/>
        <v>1200</v>
      </c>
      <c r="F9" s="1">
        <f t="shared" si="2"/>
        <v>1800</v>
      </c>
      <c r="G9" s="1">
        <f t="shared" si="3"/>
        <v>2100</v>
      </c>
      <c r="H9" s="1">
        <f t="shared" si="0"/>
        <v>2400</v>
      </c>
    </row>
    <row r="10" spans="1:8" ht="25.05" customHeight="1">
      <c r="D10" s="1">
        <v>420</v>
      </c>
      <c r="E10" s="1">
        <f t="shared" si="1"/>
        <v>840</v>
      </c>
      <c r="F10" s="1">
        <f t="shared" si="2"/>
        <v>1260</v>
      </c>
      <c r="G10" s="1">
        <f t="shared" si="3"/>
        <v>1470</v>
      </c>
      <c r="H10" s="1">
        <f t="shared" si="0"/>
        <v>1680</v>
      </c>
    </row>
    <row r="11" spans="1:8" ht="25.05" customHeight="1">
      <c r="D11" s="1">
        <v>1075</v>
      </c>
      <c r="E11" s="1">
        <f t="shared" si="1"/>
        <v>2150</v>
      </c>
      <c r="F11" s="1">
        <f t="shared" si="2"/>
        <v>3225</v>
      </c>
      <c r="G11" s="1">
        <f t="shared" si="3"/>
        <v>3762.5</v>
      </c>
      <c r="H11" s="1">
        <f t="shared" si="0"/>
        <v>4300</v>
      </c>
    </row>
    <row r="12" spans="1:8" ht="25.05" customHeight="1">
      <c r="B12" t="s">
        <v>1082</v>
      </c>
      <c r="D12" s="1">
        <v>3330</v>
      </c>
      <c r="E12" s="1">
        <f t="shared" si="1"/>
        <v>6660</v>
      </c>
      <c r="F12" s="1">
        <f t="shared" si="2"/>
        <v>9990</v>
      </c>
      <c r="G12" s="1">
        <f t="shared" si="3"/>
        <v>11655</v>
      </c>
      <c r="H12" s="1">
        <f t="shared" si="0"/>
        <v>13320</v>
      </c>
    </row>
    <row r="13" spans="1:8" ht="25.05" customHeight="1">
      <c r="D13" s="1">
        <v>6500</v>
      </c>
      <c r="E13" s="1">
        <f t="shared" si="1"/>
        <v>13000</v>
      </c>
      <c r="F13" s="1">
        <f t="shared" si="2"/>
        <v>19500</v>
      </c>
      <c r="G13" s="1">
        <f t="shared" si="3"/>
        <v>22750</v>
      </c>
      <c r="H13" s="1">
        <f t="shared" si="0"/>
        <v>26000</v>
      </c>
    </row>
    <row r="14" spans="1:8" ht="25.05" customHeight="1">
      <c r="D14" s="1">
        <v>800</v>
      </c>
      <c r="E14" s="1">
        <f t="shared" si="1"/>
        <v>1600</v>
      </c>
      <c r="F14" s="1">
        <f t="shared" si="2"/>
        <v>2400</v>
      </c>
      <c r="G14" s="1">
        <f t="shared" si="3"/>
        <v>2800</v>
      </c>
      <c r="H14" s="1">
        <f t="shared" si="0"/>
        <v>3200</v>
      </c>
    </row>
  </sheetData>
  <mergeCells count="4">
    <mergeCell ref="A1:A2"/>
    <mergeCell ref="B1:B2"/>
    <mergeCell ref="C1:C2"/>
    <mergeCell ref="E1:G1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G9"/>
  <sheetViews>
    <sheetView workbookViewId="0">
      <selection activeCell="B9" sqref="B9"/>
    </sheetView>
  </sheetViews>
  <sheetFormatPr defaultColWidth="18.77734375" defaultRowHeight="25.05" customHeight="1"/>
  <cols>
    <col min="3" max="3" width="26.88671875" customWidth="1"/>
    <col min="4" max="4" width="18.77734375" style="1"/>
  </cols>
  <sheetData>
    <row r="1" spans="1:7" ht="25.05" customHeight="1">
      <c r="A1" s="175" t="s">
        <v>40</v>
      </c>
      <c r="B1" s="174" t="s">
        <v>474</v>
      </c>
      <c r="C1" s="174" t="s">
        <v>28</v>
      </c>
      <c r="D1" s="16"/>
      <c r="E1" s="172" t="s">
        <v>0</v>
      </c>
      <c r="F1" s="172"/>
      <c r="G1" s="172"/>
    </row>
    <row r="2" spans="1:7" ht="25.05" customHeight="1">
      <c r="A2" s="175"/>
      <c r="B2" s="174"/>
      <c r="C2" s="174"/>
      <c r="D2" s="61" t="s">
        <v>29</v>
      </c>
      <c r="E2" s="17">
        <v>1</v>
      </c>
      <c r="F2" s="17">
        <v>2</v>
      </c>
      <c r="G2" s="17">
        <v>2.5</v>
      </c>
    </row>
    <row r="3" spans="1:7" s="7" customFormat="1" ht="25.05" customHeight="1">
      <c r="A3" s="11"/>
      <c r="B3" s="72" t="s">
        <v>484</v>
      </c>
      <c r="D3" s="10">
        <v>490</v>
      </c>
      <c r="E3" s="10">
        <f>+(D3*$E$2)+D3</f>
        <v>980</v>
      </c>
      <c r="F3" s="10">
        <f>+(D3*$F$2)+D3</f>
        <v>1470</v>
      </c>
      <c r="G3" s="10">
        <f>+(D3*$G$2)+D3</f>
        <v>1715</v>
      </c>
    </row>
    <row r="4" spans="1:7" s="7" customFormat="1" ht="25.05" customHeight="1">
      <c r="A4" s="11"/>
      <c r="B4" s="14" t="s">
        <v>485</v>
      </c>
      <c r="D4" s="10">
        <v>430</v>
      </c>
      <c r="E4" s="10">
        <f t="shared" ref="E4:E9" si="0">+(D4*$E$2)+D4</f>
        <v>860</v>
      </c>
      <c r="F4" s="10">
        <f t="shared" ref="F4:F9" si="1">+(D4*$F$2)+D4</f>
        <v>1290</v>
      </c>
      <c r="G4" s="10">
        <f t="shared" ref="G4:G9" si="2">+(D4*$G$2)+D4</f>
        <v>1505</v>
      </c>
    </row>
    <row r="5" spans="1:7" ht="25.05" customHeight="1">
      <c r="A5" s="64">
        <v>2</v>
      </c>
      <c r="B5" s="73" t="s">
        <v>566</v>
      </c>
      <c r="C5" s="63" t="s">
        <v>570</v>
      </c>
      <c r="D5" s="62">
        <v>665</v>
      </c>
      <c r="E5" s="10">
        <f t="shared" si="0"/>
        <v>1330</v>
      </c>
      <c r="F5" s="10">
        <f t="shared" si="1"/>
        <v>1995</v>
      </c>
      <c r="G5" s="10">
        <f t="shared" si="2"/>
        <v>2327.5</v>
      </c>
    </row>
    <row r="6" spans="1:7" ht="25.05" customHeight="1">
      <c r="A6" s="64">
        <v>1</v>
      </c>
      <c r="B6" s="73" t="s">
        <v>567</v>
      </c>
      <c r="C6" s="63" t="s">
        <v>571</v>
      </c>
      <c r="D6" s="62"/>
      <c r="E6" s="10">
        <f t="shared" si="0"/>
        <v>0</v>
      </c>
      <c r="F6" s="10">
        <f t="shared" si="1"/>
        <v>0</v>
      </c>
      <c r="G6" s="10">
        <f t="shared" si="2"/>
        <v>0</v>
      </c>
    </row>
    <row r="7" spans="1:7" ht="25.05" customHeight="1">
      <c r="A7" s="64">
        <v>2</v>
      </c>
      <c r="B7" s="73" t="s">
        <v>568</v>
      </c>
      <c r="C7" s="63" t="s">
        <v>572</v>
      </c>
      <c r="D7" s="62"/>
      <c r="E7" s="10">
        <f t="shared" si="0"/>
        <v>0</v>
      </c>
      <c r="F7" s="10">
        <f t="shared" si="1"/>
        <v>0</v>
      </c>
      <c r="G7" s="10">
        <f t="shared" si="2"/>
        <v>0</v>
      </c>
    </row>
    <row r="8" spans="1:7" ht="25.05" customHeight="1">
      <c r="A8" s="64">
        <v>1</v>
      </c>
      <c r="B8" s="73" t="s">
        <v>569</v>
      </c>
      <c r="C8" s="63" t="s">
        <v>573</v>
      </c>
      <c r="D8" s="62">
        <v>580</v>
      </c>
      <c r="E8" s="10">
        <f t="shared" si="0"/>
        <v>1160</v>
      </c>
      <c r="F8" s="10">
        <f t="shared" si="1"/>
        <v>1740</v>
      </c>
      <c r="G8" s="10">
        <f t="shared" si="2"/>
        <v>2030</v>
      </c>
    </row>
    <row r="9" spans="1:7" ht="25.05" customHeight="1">
      <c r="D9" s="1">
        <v>400</v>
      </c>
      <c r="E9" s="10">
        <f t="shared" si="0"/>
        <v>800</v>
      </c>
      <c r="F9" s="10">
        <f t="shared" si="1"/>
        <v>1200</v>
      </c>
      <c r="G9" s="10">
        <f t="shared" si="2"/>
        <v>1400</v>
      </c>
    </row>
  </sheetData>
  <mergeCells count="4">
    <mergeCell ref="A1:A2"/>
    <mergeCell ref="B1:B2"/>
    <mergeCell ref="C1:C2"/>
    <mergeCell ref="E1:G1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G33"/>
  <sheetViews>
    <sheetView zoomScale="94" zoomScaleNormal="94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17" sqref="A17:A18"/>
    </sheetView>
  </sheetViews>
  <sheetFormatPr defaultRowHeight="25.05" customHeight="1"/>
  <cols>
    <col min="1" max="1" width="8.88671875" style="7"/>
    <col min="2" max="2" width="23.21875" style="7" customWidth="1"/>
    <col min="3" max="3" width="35.44140625" style="7" customWidth="1"/>
    <col min="4" max="4" width="18.77734375" style="10" customWidth="1"/>
    <col min="5" max="7" width="18.77734375" style="7" customWidth="1"/>
    <col min="8" max="16384" width="8.88671875" style="7"/>
  </cols>
  <sheetData>
    <row r="1" spans="1:7" ht="25.05" customHeight="1">
      <c r="A1" s="174" t="s">
        <v>40</v>
      </c>
      <c r="B1" s="174" t="s">
        <v>364</v>
      </c>
      <c r="C1" s="174" t="s">
        <v>28</v>
      </c>
      <c r="D1" s="16"/>
      <c r="E1" s="172" t="s">
        <v>0</v>
      </c>
      <c r="F1" s="172"/>
      <c r="G1" s="172"/>
    </row>
    <row r="2" spans="1:7" ht="25.05" customHeight="1">
      <c r="A2" s="174"/>
      <c r="B2" s="174"/>
      <c r="C2" s="174"/>
      <c r="D2" s="61" t="s">
        <v>29</v>
      </c>
      <c r="E2" s="17">
        <v>1</v>
      </c>
      <c r="F2" s="17">
        <v>2</v>
      </c>
      <c r="G2" s="17">
        <v>2.5</v>
      </c>
    </row>
    <row r="3" spans="1:7" ht="25.05" customHeight="1">
      <c r="B3" s="11" t="s">
        <v>478</v>
      </c>
      <c r="D3" s="10">
        <v>1600</v>
      </c>
      <c r="E3" s="10">
        <f>+(D3*$E$2)+D3</f>
        <v>3200</v>
      </c>
      <c r="F3" s="10">
        <f>+(D3*$F$2)+D3</f>
        <v>4800</v>
      </c>
      <c r="G3" s="10">
        <f>+(D3*$G$2)+D3</f>
        <v>5600</v>
      </c>
    </row>
    <row r="4" spans="1:7" ht="25.05" customHeight="1">
      <c r="B4" s="11" t="s">
        <v>495</v>
      </c>
      <c r="D4" s="10">
        <v>700</v>
      </c>
      <c r="E4" s="10">
        <f t="shared" ref="E4:E20" si="0">+(D4*$E$2)+D4</f>
        <v>1400</v>
      </c>
      <c r="F4" s="10">
        <f t="shared" ref="F4:F20" si="1">+(D4*$F$2)+D4</f>
        <v>2100</v>
      </c>
      <c r="G4" s="10">
        <f t="shared" ref="G4:G20" si="2">+(D4*$G$2)+D4</f>
        <v>2450</v>
      </c>
    </row>
    <row r="5" spans="1:7" ht="25.05" customHeight="1">
      <c r="B5" s="11" t="s">
        <v>496</v>
      </c>
      <c r="D5" s="10">
        <v>1325</v>
      </c>
      <c r="E5" s="10">
        <f t="shared" si="0"/>
        <v>2650</v>
      </c>
      <c r="F5" s="10">
        <f t="shared" si="1"/>
        <v>3975</v>
      </c>
      <c r="G5" s="10">
        <f t="shared" si="2"/>
        <v>4637.5</v>
      </c>
    </row>
    <row r="6" spans="1:7" ht="25.05" customHeight="1">
      <c r="A6" s="64">
        <v>2</v>
      </c>
      <c r="B6" s="64" t="s">
        <v>523</v>
      </c>
      <c r="C6" s="65" t="s">
        <v>524</v>
      </c>
      <c r="D6" s="70">
        <v>565</v>
      </c>
      <c r="E6" s="10">
        <f t="shared" si="0"/>
        <v>1130</v>
      </c>
      <c r="F6" s="10">
        <f t="shared" si="1"/>
        <v>1695</v>
      </c>
      <c r="G6" s="10">
        <f t="shared" si="2"/>
        <v>1977.5</v>
      </c>
    </row>
    <row r="7" spans="1:7" ht="25.05" customHeight="1">
      <c r="A7" s="64">
        <v>3</v>
      </c>
      <c r="B7" s="64" t="s">
        <v>525</v>
      </c>
      <c r="C7" s="66"/>
      <c r="D7" s="70">
        <v>575</v>
      </c>
      <c r="E7" s="10">
        <f t="shared" si="0"/>
        <v>1150</v>
      </c>
      <c r="F7" s="10">
        <f t="shared" si="1"/>
        <v>1725</v>
      </c>
      <c r="G7" s="10">
        <f t="shared" si="2"/>
        <v>2012.5</v>
      </c>
    </row>
    <row r="8" spans="1:7" ht="25.05" customHeight="1">
      <c r="A8" s="64">
        <v>2</v>
      </c>
      <c r="B8" s="64" t="s">
        <v>526</v>
      </c>
      <c r="C8" s="66"/>
      <c r="D8" s="70">
        <v>900</v>
      </c>
      <c r="E8" s="10">
        <f t="shared" si="0"/>
        <v>1800</v>
      </c>
      <c r="F8" s="10">
        <f t="shared" si="1"/>
        <v>2700</v>
      </c>
      <c r="G8" s="10">
        <f t="shared" si="2"/>
        <v>3150</v>
      </c>
    </row>
    <row r="9" spans="1:7" ht="25.05" customHeight="1">
      <c r="A9" s="64">
        <v>2</v>
      </c>
      <c r="B9" s="64" t="s">
        <v>527</v>
      </c>
      <c r="C9" s="66" t="s">
        <v>528</v>
      </c>
      <c r="D9" s="70">
        <v>490</v>
      </c>
      <c r="E9" s="10">
        <f t="shared" si="0"/>
        <v>980</v>
      </c>
      <c r="F9" s="10">
        <f t="shared" si="1"/>
        <v>1470</v>
      </c>
      <c r="G9" s="10">
        <f t="shared" si="2"/>
        <v>1715</v>
      </c>
    </row>
    <row r="10" spans="1:7" ht="25.05" customHeight="1">
      <c r="A10" s="64">
        <v>6</v>
      </c>
      <c r="B10" s="64" t="s">
        <v>529</v>
      </c>
      <c r="C10" s="66" t="s">
        <v>530</v>
      </c>
      <c r="D10" s="70"/>
      <c r="E10" s="10">
        <f t="shared" si="0"/>
        <v>0</v>
      </c>
      <c r="F10" s="10">
        <f t="shared" si="1"/>
        <v>0</v>
      </c>
      <c r="G10" s="10">
        <f t="shared" si="2"/>
        <v>0</v>
      </c>
    </row>
    <row r="11" spans="1:7" ht="25.05" customHeight="1">
      <c r="A11" s="64">
        <v>2</v>
      </c>
      <c r="B11" s="64" t="s">
        <v>531</v>
      </c>
      <c r="C11" s="67" t="s">
        <v>532</v>
      </c>
      <c r="D11" s="70">
        <v>500</v>
      </c>
      <c r="E11" s="10">
        <f t="shared" si="0"/>
        <v>1000</v>
      </c>
      <c r="F11" s="10">
        <f t="shared" si="1"/>
        <v>1500</v>
      </c>
      <c r="G11" s="10">
        <f t="shared" si="2"/>
        <v>1750</v>
      </c>
    </row>
    <row r="12" spans="1:7" ht="25.05" customHeight="1">
      <c r="A12" s="64">
        <v>3</v>
      </c>
      <c r="B12" s="64" t="s">
        <v>533</v>
      </c>
      <c r="C12" s="66" t="s">
        <v>534</v>
      </c>
      <c r="D12" s="70">
        <v>580</v>
      </c>
      <c r="E12" s="10">
        <f t="shared" si="0"/>
        <v>1160</v>
      </c>
      <c r="F12" s="10">
        <f t="shared" si="1"/>
        <v>1740</v>
      </c>
      <c r="G12" s="10">
        <f t="shared" si="2"/>
        <v>2030</v>
      </c>
    </row>
    <row r="13" spans="1:7" ht="25.05" customHeight="1">
      <c r="A13" s="64">
        <v>4</v>
      </c>
      <c r="B13" s="64" t="s">
        <v>535</v>
      </c>
      <c r="C13" s="66" t="s">
        <v>536</v>
      </c>
      <c r="D13" s="70">
        <v>280</v>
      </c>
      <c r="E13" s="10">
        <f t="shared" si="0"/>
        <v>560</v>
      </c>
      <c r="F13" s="10">
        <f t="shared" si="1"/>
        <v>840</v>
      </c>
      <c r="G13" s="10">
        <f t="shared" si="2"/>
        <v>980</v>
      </c>
    </row>
    <row r="14" spans="1:7" ht="25.05" customHeight="1">
      <c r="A14" s="64">
        <v>2</v>
      </c>
      <c r="B14" s="64" t="s">
        <v>537</v>
      </c>
      <c r="C14" s="66"/>
      <c r="D14" s="70">
        <v>850</v>
      </c>
      <c r="E14" s="10">
        <f t="shared" si="0"/>
        <v>1700</v>
      </c>
      <c r="F14" s="10">
        <f t="shared" si="1"/>
        <v>2550</v>
      </c>
      <c r="G14" s="10">
        <f t="shared" si="2"/>
        <v>2975</v>
      </c>
    </row>
    <row r="15" spans="1:7" ht="25.05" customHeight="1">
      <c r="A15" s="64">
        <v>2</v>
      </c>
      <c r="B15" s="64" t="s">
        <v>538</v>
      </c>
      <c r="C15" s="66" t="s">
        <v>539</v>
      </c>
      <c r="D15" s="70"/>
      <c r="E15" s="10">
        <f t="shared" si="0"/>
        <v>0</v>
      </c>
      <c r="F15" s="10">
        <f t="shared" si="1"/>
        <v>0</v>
      </c>
      <c r="G15" s="10">
        <f t="shared" si="2"/>
        <v>0</v>
      </c>
    </row>
    <row r="16" spans="1:7" ht="25.05" customHeight="1">
      <c r="A16" s="64">
        <v>1</v>
      </c>
      <c r="B16" s="64" t="s">
        <v>540</v>
      </c>
      <c r="C16" s="66" t="s">
        <v>541</v>
      </c>
      <c r="D16" s="70">
        <v>1360</v>
      </c>
      <c r="E16" s="10">
        <f t="shared" si="0"/>
        <v>2720</v>
      </c>
      <c r="F16" s="10">
        <f t="shared" si="1"/>
        <v>4080</v>
      </c>
      <c r="G16" s="10">
        <f t="shared" si="2"/>
        <v>4760</v>
      </c>
    </row>
    <row r="17" spans="1:7" ht="25.05" customHeight="1">
      <c r="A17" s="64">
        <v>1</v>
      </c>
      <c r="B17" s="64" t="s">
        <v>542</v>
      </c>
      <c r="C17" s="66" t="s">
        <v>543</v>
      </c>
      <c r="D17" s="70"/>
      <c r="E17" s="10">
        <f t="shared" si="0"/>
        <v>0</v>
      </c>
      <c r="F17" s="10">
        <f t="shared" si="1"/>
        <v>0</v>
      </c>
      <c r="G17" s="10">
        <f t="shared" si="2"/>
        <v>0</v>
      </c>
    </row>
    <row r="18" spans="1:7" ht="25.05" customHeight="1">
      <c r="A18" s="64">
        <v>2</v>
      </c>
      <c r="B18" s="64" t="s">
        <v>544</v>
      </c>
      <c r="C18" s="66" t="s">
        <v>545</v>
      </c>
      <c r="D18" s="70">
        <v>400</v>
      </c>
      <c r="E18" s="10">
        <f t="shared" si="0"/>
        <v>800</v>
      </c>
      <c r="F18" s="10">
        <f t="shared" si="1"/>
        <v>1200</v>
      </c>
      <c r="G18" s="10" t="s">
        <v>772</v>
      </c>
    </row>
    <row r="19" spans="1:7" ht="25.05" customHeight="1">
      <c r="A19" s="64">
        <v>2</v>
      </c>
      <c r="B19" s="64" t="s">
        <v>546</v>
      </c>
      <c r="C19" s="66" t="s">
        <v>547</v>
      </c>
      <c r="D19" s="70">
        <v>650</v>
      </c>
      <c r="E19" s="10">
        <f t="shared" si="0"/>
        <v>1300</v>
      </c>
      <c r="F19" s="10">
        <f t="shared" si="1"/>
        <v>1950</v>
      </c>
      <c r="G19" s="10">
        <f t="shared" si="2"/>
        <v>2275</v>
      </c>
    </row>
    <row r="20" spans="1:7" ht="25.05" customHeight="1">
      <c r="A20" s="64">
        <v>2</v>
      </c>
      <c r="B20" s="64" t="s">
        <v>495</v>
      </c>
      <c r="C20" s="66" t="s">
        <v>548</v>
      </c>
      <c r="D20" s="70">
        <v>750</v>
      </c>
      <c r="E20" s="10">
        <f t="shared" si="0"/>
        <v>1500</v>
      </c>
      <c r="F20" s="10">
        <f t="shared" si="1"/>
        <v>2250</v>
      </c>
      <c r="G20" s="10">
        <f t="shared" si="2"/>
        <v>2625</v>
      </c>
    </row>
    <row r="21" spans="1:7" ht="25.05" customHeight="1">
      <c r="A21" s="64">
        <v>2</v>
      </c>
      <c r="B21" s="64" t="s">
        <v>549</v>
      </c>
      <c r="C21" s="66" t="s">
        <v>550</v>
      </c>
      <c r="D21" s="70">
        <v>1350</v>
      </c>
      <c r="E21" s="10">
        <f t="shared" ref="E21:E30" si="3">+(D21*$E$2)+D21</f>
        <v>2700</v>
      </c>
      <c r="F21" s="10">
        <f t="shared" ref="F21:F30" si="4">+(D21*$F$2)+D21</f>
        <v>4050</v>
      </c>
      <c r="G21" s="10">
        <f t="shared" ref="G21:G30" si="5">+(D21*$G$2)+D21</f>
        <v>4725</v>
      </c>
    </row>
    <row r="22" spans="1:7" ht="25.05" customHeight="1">
      <c r="A22" s="64">
        <v>2</v>
      </c>
      <c r="B22" s="64" t="s">
        <v>551</v>
      </c>
      <c r="C22" s="67" t="s">
        <v>552</v>
      </c>
      <c r="D22" s="70">
        <v>360</v>
      </c>
      <c r="E22" s="10">
        <f t="shared" si="3"/>
        <v>720</v>
      </c>
      <c r="F22" s="10">
        <f t="shared" si="4"/>
        <v>1080</v>
      </c>
      <c r="G22" s="10">
        <f t="shared" si="5"/>
        <v>1260</v>
      </c>
    </row>
    <row r="23" spans="1:7" ht="25.05" customHeight="1">
      <c r="A23" s="64">
        <v>2</v>
      </c>
      <c r="B23" s="64" t="s">
        <v>553</v>
      </c>
      <c r="C23" s="66" t="s">
        <v>554</v>
      </c>
      <c r="D23" s="70">
        <v>1385</v>
      </c>
      <c r="E23" s="10">
        <f t="shared" si="3"/>
        <v>2770</v>
      </c>
      <c r="F23" s="10">
        <f t="shared" si="4"/>
        <v>4155</v>
      </c>
      <c r="G23" s="10">
        <f t="shared" si="5"/>
        <v>4847.5</v>
      </c>
    </row>
    <row r="24" spans="1:7" ht="25.05" customHeight="1">
      <c r="A24" s="64">
        <v>1</v>
      </c>
      <c r="B24" s="64" t="s">
        <v>555</v>
      </c>
      <c r="C24" s="66" t="s">
        <v>556</v>
      </c>
      <c r="D24" s="70">
        <v>311</v>
      </c>
      <c r="E24" s="10">
        <f t="shared" si="3"/>
        <v>622</v>
      </c>
      <c r="F24" s="10">
        <f t="shared" si="4"/>
        <v>933</v>
      </c>
      <c r="G24" s="10">
        <f t="shared" si="5"/>
        <v>1088.5</v>
      </c>
    </row>
    <row r="25" spans="1:7" ht="25.05" customHeight="1">
      <c r="A25" s="64">
        <v>2</v>
      </c>
      <c r="B25" s="64" t="s">
        <v>557</v>
      </c>
      <c r="C25" s="66" t="s">
        <v>558</v>
      </c>
      <c r="D25" s="70"/>
      <c r="E25" s="10">
        <f t="shared" si="3"/>
        <v>0</v>
      </c>
      <c r="F25" s="10">
        <f t="shared" si="4"/>
        <v>0</v>
      </c>
      <c r="G25" s="10">
        <f t="shared" si="5"/>
        <v>0</v>
      </c>
    </row>
    <row r="26" spans="1:7" ht="25.05" customHeight="1">
      <c r="A26" s="64">
        <v>2</v>
      </c>
      <c r="B26" s="64" t="s">
        <v>551</v>
      </c>
      <c r="C26" s="67" t="s">
        <v>559</v>
      </c>
      <c r="D26" s="70"/>
      <c r="E26" s="10">
        <f t="shared" si="3"/>
        <v>0</v>
      </c>
      <c r="F26" s="10">
        <f t="shared" si="4"/>
        <v>0</v>
      </c>
      <c r="G26" s="10">
        <f t="shared" si="5"/>
        <v>0</v>
      </c>
    </row>
    <row r="27" spans="1:7" ht="25.05" customHeight="1">
      <c r="A27" s="64">
        <v>4</v>
      </c>
      <c r="B27" s="64" t="s">
        <v>560</v>
      </c>
      <c r="C27" s="66" t="s">
        <v>561</v>
      </c>
      <c r="D27" s="70"/>
      <c r="E27" s="10">
        <f t="shared" si="3"/>
        <v>0</v>
      </c>
      <c r="F27" s="10">
        <f t="shared" si="4"/>
        <v>0</v>
      </c>
      <c r="G27" s="10">
        <f t="shared" si="5"/>
        <v>0</v>
      </c>
    </row>
    <row r="28" spans="1:7" ht="25.05" customHeight="1">
      <c r="A28" s="64">
        <v>1</v>
      </c>
      <c r="B28" s="64" t="s">
        <v>562</v>
      </c>
      <c r="C28" s="66" t="s">
        <v>563</v>
      </c>
      <c r="D28" s="70"/>
      <c r="E28" s="10">
        <f t="shared" si="3"/>
        <v>0</v>
      </c>
      <c r="F28" s="10">
        <f t="shared" si="4"/>
        <v>0</v>
      </c>
      <c r="G28" s="10">
        <f t="shared" si="5"/>
        <v>0</v>
      </c>
    </row>
    <row r="29" spans="1:7" ht="25.05" customHeight="1">
      <c r="A29" s="64">
        <v>1</v>
      </c>
      <c r="B29" s="64" t="s">
        <v>564</v>
      </c>
      <c r="C29" s="66" t="s">
        <v>565</v>
      </c>
      <c r="D29" s="70">
        <v>650</v>
      </c>
      <c r="E29" s="10">
        <f t="shared" si="3"/>
        <v>1300</v>
      </c>
      <c r="F29" s="10">
        <f t="shared" si="4"/>
        <v>1950</v>
      </c>
      <c r="G29" s="10">
        <f t="shared" si="5"/>
        <v>2275</v>
      </c>
    </row>
    <row r="30" spans="1:7" ht="25.05" customHeight="1">
      <c r="A30" s="68"/>
      <c r="B30" s="68" t="s">
        <v>906</v>
      </c>
      <c r="C30" s="68"/>
      <c r="D30" s="69">
        <v>380</v>
      </c>
      <c r="E30" s="10">
        <f t="shared" si="3"/>
        <v>760</v>
      </c>
      <c r="F30" s="10">
        <f t="shared" si="4"/>
        <v>1140</v>
      </c>
      <c r="G30" s="10">
        <f t="shared" si="5"/>
        <v>1330</v>
      </c>
    </row>
    <row r="31" spans="1:7" ht="25.05" customHeight="1">
      <c r="B31" s="7" t="s">
        <v>1207</v>
      </c>
      <c r="D31" s="10">
        <v>390</v>
      </c>
      <c r="E31" s="10"/>
      <c r="F31" s="10"/>
      <c r="G31" s="10"/>
    </row>
    <row r="32" spans="1:7" ht="25.05" customHeight="1">
      <c r="A32" s="7">
        <v>0</v>
      </c>
      <c r="B32" s="7" t="s">
        <v>1413</v>
      </c>
      <c r="D32" s="10">
        <v>3280</v>
      </c>
      <c r="E32" s="10"/>
      <c r="F32" s="10"/>
      <c r="G32" s="10"/>
    </row>
    <row r="33" spans="5:7" ht="25.05" customHeight="1">
      <c r="E33" s="10"/>
      <c r="F33" s="10"/>
      <c r="G33" s="10"/>
    </row>
  </sheetData>
  <mergeCells count="4">
    <mergeCell ref="B1:B2"/>
    <mergeCell ref="C1:C2"/>
    <mergeCell ref="E1:G1"/>
    <mergeCell ref="A1:A2"/>
  </mergeCells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H14"/>
  <sheetViews>
    <sheetView workbookViewId="0">
      <selection activeCell="F3" sqref="F3"/>
    </sheetView>
  </sheetViews>
  <sheetFormatPr defaultColWidth="18.77734375" defaultRowHeight="25.05" customHeight="1"/>
  <cols>
    <col min="3" max="3" width="31.109375" customWidth="1"/>
    <col min="4" max="4" width="18.77734375" style="1"/>
    <col min="7" max="7" width="18.77734375" style="139"/>
  </cols>
  <sheetData>
    <row r="1" spans="1:8" ht="25.05" customHeight="1">
      <c r="A1" s="174" t="s">
        <v>40</v>
      </c>
      <c r="B1" s="174" t="s">
        <v>475</v>
      </c>
      <c r="C1" s="174" t="s">
        <v>28</v>
      </c>
      <c r="D1" s="16"/>
      <c r="E1" s="172" t="s">
        <v>0</v>
      </c>
      <c r="F1" s="172"/>
      <c r="G1" s="172"/>
      <c r="H1" s="172"/>
    </row>
    <row r="2" spans="1:8" ht="25.05" customHeight="1">
      <c r="A2" s="174"/>
      <c r="B2" s="174"/>
      <c r="C2" s="174"/>
      <c r="D2" s="61" t="s">
        <v>29</v>
      </c>
      <c r="E2" s="17">
        <v>1</v>
      </c>
      <c r="F2" s="17">
        <v>1.5</v>
      </c>
      <c r="G2" s="137">
        <v>2</v>
      </c>
      <c r="H2" s="17">
        <v>2.5</v>
      </c>
    </row>
    <row r="3" spans="1:8" ht="25.05" customHeight="1">
      <c r="A3" s="64">
        <v>2</v>
      </c>
      <c r="B3" s="71" t="s">
        <v>574</v>
      </c>
      <c r="C3" s="67" t="s">
        <v>582</v>
      </c>
      <c r="D3" s="70">
        <v>1070</v>
      </c>
      <c r="E3" s="10">
        <f>+(D3*$E$2)+D3</f>
        <v>2140</v>
      </c>
      <c r="F3" s="10">
        <f>+(D3*$F$2)+D3</f>
        <v>2675</v>
      </c>
      <c r="G3" s="138">
        <f>+(D3*$G$2)+D3</f>
        <v>3210</v>
      </c>
      <c r="H3" s="10">
        <f>+(D3*$H$2)+D3</f>
        <v>3745</v>
      </c>
    </row>
    <row r="4" spans="1:8" ht="25.05" customHeight="1">
      <c r="A4" s="64">
        <v>1</v>
      </c>
      <c r="B4" s="71" t="s">
        <v>580</v>
      </c>
      <c r="C4" s="67" t="s">
        <v>583</v>
      </c>
      <c r="D4" s="70">
        <v>268</v>
      </c>
      <c r="E4" s="10">
        <f>+(D4*$E$2)+D4</f>
        <v>536</v>
      </c>
      <c r="F4" s="10">
        <f t="shared" ref="F4:F14" si="0">+(D4*$F$2)+D4</f>
        <v>670</v>
      </c>
      <c r="G4" s="138">
        <f>+(D4*$G$2)+D4</f>
        <v>804</v>
      </c>
      <c r="H4" s="10">
        <f>+(D4*$H$2)+D4</f>
        <v>938</v>
      </c>
    </row>
    <row r="5" spans="1:8" ht="25.05" customHeight="1">
      <c r="A5" s="64">
        <v>3</v>
      </c>
      <c r="B5" s="71" t="s">
        <v>575</v>
      </c>
      <c r="C5" s="67" t="s">
        <v>584</v>
      </c>
      <c r="D5" s="70">
        <v>780</v>
      </c>
      <c r="E5" s="10">
        <f>+(D5*$E$2)+D5</f>
        <v>1560</v>
      </c>
      <c r="F5" s="10">
        <f t="shared" si="0"/>
        <v>1950</v>
      </c>
      <c r="G5" s="138">
        <f>+(D5*$G$2)+D5</f>
        <v>2340</v>
      </c>
      <c r="H5" s="10">
        <f>+(D5*$H$2)+D5</f>
        <v>2730</v>
      </c>
    </row>
    <row r="6" spans="1:8" ht="25.05" customHeight="1">
      <c r="A6" s="64">
        <v>0</v>
      </c>
      <c r="B6" s="71" t="s">
        <v>576</v>
      </c>
      <c r="C6" s="67" t="s">
        <v>585</v>
      </c>
      <c r="D6" s="70"/>
      <c r="E6" s="10">
        <f t="shared" ref="E6:E11" si="1">+(D6*$E$2)+D6</f>
        <v>0</v>
      </c>
      <c r="F6" s="10">
        <f t="shared" si="0"/>
        <v>0</v>
      </c>
      <c r="G6" s="138">
        <f t="shared" ref="G6:G11" si="2">+(D6*$G$2)+D6</f>
        <v>0</v>
      </c>
      <c r="H6" s="10">
        <f t="shared" ref="H6:H11" si="3">+(D6*$H$2)+D6</f>
        <v>0</v>
      </c>
    </row>
    <row r="7" spans="1:8" ht="25.05" customHeight="1">
      <c r="A7" s="64">
        <v>0</v>
      </c>
      <c r="B7" s="71" t="s">
        <v>577</v>
      </c>
      <c r="C7" s="67" t="s">
        <v>586</v>
      </c>
      <c r="D7" s="70"/>
      <c r="E7" s="10">
        <f t="shared" si="1"/>
        <v>0</v>
      </c>
      <c r="F7" s="10">
        <f t="shared" si="0"/>
        <v>0</v>
      </c>
      <c r="G7" s="138">
        <f t="shared" si="2"/>
        <v>0</v>
      </c>
      <c r="H7" s="10">
        <f t="shared" si="3"/>
        <v>0</v>
      </c>
    </row>
    <row r="8" spans="1:8" ht="25.05" customHeight="1">
      <c r="A8" s="64">
        <v>3</v>
      </c>
      <c r="B8" s="71" t="s">
        <v>578</v>
      </c>
      <c r="C8" s="74" t="s">
        <v>587</v>
      </c>
      <c r="D8" s="70">
        <v>400</v>
      </c>
      <c r="E8" s="10">
        <f t="shared" si="1"/>
        <v>800</v>
      </c>
      <c r="F8" s="10">
        <f t="shared" si="0"/>
        <v>1000</v>
      </c>
      <c r="G8" s="138">
        <f t="shared" si="2"/>
        <v>1200</v>
      </c>
      <c r="H8" s="10">
        <f t="shared" si="3"/>
        <v>1400</v>
      </c>
    </row>
    <row r="9" spans="1:8" ht="25.05" customHeight="1">
      <c r="A9" s="64">
        <v>3</v>
      </c>
      <c r="B9" s="75" t="s">
        <v>581</v>
      </c>
      <c r="C9" s="67" t="s">
        <v>588</v>
      </c>
      <c r="D9" s="70">
        <v>1100</v>
      </c>
      <c r="E9" s="10">
        <f t="shared" si="1"/>
        <v>2200</v>
      </c>
      <c r="F9" s="10">
        <f t="shared" si="0"/>
        <v>2750</v>
      </c>
      <c r="G9" s="138">
        <f t="shared" si="2"/>
        <v>3300</v>
      </c>
      <c r="H9" s="10">
        <f t="shared" si="3"/>
        <v>3850</v>
      </c>
    </row>
    <row r="10" spans="1:8" ht="25.05" customHeight="1">
      <c r="A10" s="64">
        <v>1</v>
      </c>
      <c r="B10" s="71" t="s">
        <v>579</v>
      </c>
      <c r="C10" s="67" t="s">
        <v>589</v>
      </c>
      <c r="D10" s="70"/>
      <c r="E10" s="10">
        <f t="shared" si="1"/>
        <v>0</v>
      </c>
      <c r="F10" s="10">
        <f t="shared" si="0"/>
        <v>0</v>
      </c>
      <c r="G10" s="138">
        <f t="shared" si="2"/>
        <v>0</v>
      </c>
      <c r="H10" s="10">
        <f t="shared" si="3"/>
        <v>0</v>
      </c>
    </row>
    <row r="11" spans="1:8" ht="25.05" customHeight="1">
      <c r="A11" s="64">
        <v>2</v>
      </c>
      <c r="B11" s="71" t="s">
        <v>729</v>
      </c>
      <c r="C11" s="71" t="s">
        <v>730</v>
      </c>
      <c r="D11" s="1">
        <v>530</v>
      </c>
      <c r="E11" s="10">
        <f t="shared" si="1"/>
        <v>1060</v>
      </c>
      <c r="F11" s="10">
        <f t="shared" si="0"/>
        <v>1325</v>
      </c>
      <c r="G11" s="138">
        <f t="shared" si="2"/>
        <v>1590</v>
      </c>
      <c r="H11" s="10">
        <f t="shared" si="3"/>
        <v>1855</v>
      </c>
    </row>
    <row r="12" spans="1:8" ht="25.05" customHeight="1">
      <c r="A12" s="64">
        <v>3</v>
      </c>
      <c r="B12" s="71" t="s">
        <v>1227</v>
      </c>
      <c r="D12" s="1">
        <v>655</v>
      </c>
      <c r="E12" s="10">
        <f>+(D12*$E$2)+D12</f>
        <v>1310</v>
      </c>
      <c r="F12" s="10">
        <f t="shared" si="0"/>
        <v>1637.5</v>
      </c>
      <c r="G12" s="138">
        <f>+(D12*$G$2)+D12</f>
        <v>1965</v>
      </c>
      <c r="H12" s="10">
        <f>+(D12*$H$2)+D12</f>
        <v>2292.5</v>
      </c>
    </row>
    <row r="13" spans="1:8" ht="25.05" customHeight="1">
      <c r="A13" s="64">
        <v>0</v>
      </c>
      <c r="B13" s="71" t="s">
        <v>1230</v>
      </c>
      <c r="D13" s="1">
        <v>675</v>
      </c>
      <c r="E13" s="10">
        <f>+(D13*$E$2)+D13</f>
        <v>1350</v>
      </c>
      <c r="F13" s="10">
        <f t="shared" si="0"/>
        <v>1687.5</v>
      </c>
      <c r="G13" s="138">
        <f>+(D13*$G$2)+D13</f>
        <v>2025</v>
      </c>
      <c r="H13" s="10">
        <f>+(D13*$H$2)+D13</f>
        <v>2362.5</v>
      </c>
    </row>
    <row r="14" spans="1:8" ht="25.05" customHeight="1">
      <c r="B14" s="71" t="s">
        <v>1259</v>
      </c>
      <c r="D14" s="1">
        <v>850</v>
      </c>
      <c r="E14" s="10">
        <f>+(D14*$E$2)+D14</f>
        <v>1700</v>
      </c>
      <c r="F14" s="10">
        <f t="shared" si="0"/>
        <v>2125</v>
      </c>
      <c r="G14" s="139">
        <f>+(D14*$G$2)+D14</f>
        <v>2550</v>
      </c>
      <c r="H14" s="10">
        <f>+(D14*$H$2)+D14</f>
        <v>2975</v>
      </c>
    </row>
  </sheetData>
  <mergeCells count="4">
    <mergeCell ref="A1:A2"/>
    <mergeCell ref="B1:B2"/>
    <mergeCell ref="C1:C2"/>
    <mergeCell ref="E1:H1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G5"/>
  <sheetViews>
    <sheetView workbookViewId="0">
      <selection activeCell="F6" sqref="F6"/>
    </sheetView>
  </sheetViews>
  <sheetFormatPr defaultColWidth="18.77734375" defaultRowHeight="25.05" customHeight="1"/>
  <sheetData>
    <row r="1" spans="1:7" ht="25.05" customHeight="1">
      <c r="A1" s="174" t="s">
        <v>40</v>
      </c>
      <c r="B1" s="174" t="s">
        <v>479</v>
      </c>
      <c r="C1" s="174" t="s">
        <v>28</v>
      </c>
      <c r="D1" s="16"/>
      <c r="E1" s="172" t="s">
        <v>0</v>
      </c>
      <c r="F1" s="172"/>
      <c r="G1" s="172"/>
    </row>
    <row r="2" spans="1:7" ht="25.05" customHeight="1">
      <c r="A2" s="174"/>
      <c r="B2" s="174"/>
      <c r="C2" s="174"/>
      <c r="D2" s="58" t="s">
        <v>29</v>
      </c>
      <c r="E2" s="17">
        <v>1</v>
      </c>
      <c r="F2" s="17">
        <v>2</v>
      </c>
      <c r="G2" s="17">
        <v>2.5</v>
      </c>
    </row>
    <row r="3" spans="1:7" ht="25.05" customHeight="1">
      <c r="A3" s="7"/>
      <c r="B3" s="7">
        <v>14622355</v>
      </c>
      <c r="C3" s="7"/>
      <c r="D3" s="10">
        <v>880</v>
      </c>
      <c r="E3" s="10">
        <f>+(D3*$E$2)+D3</f>
        <v>1760</v>
      </c>
      <c r="F3" s="10">
        <f>+(D3*$F$2)+D3</f>
        <v>2640</v>
      </c>
      <c r="G3" s="10">
        <f>+(D3*$G$2)+D3</f>
        <v>3080</v>
      </c>
    </row>
    <row r="4" spans="1:7" ht="25.05" customHeight="1">
      <c r="A4" s="7"/>
      <c r="B4" s="7" t="s">
        <v>846</v>
      </c>
      <c r="C4" s="7"/>
      <c r="D4" s="10">
        <v>528</v>
      </c>
      <c r="E4" s="10">
        <f>+(D4*$E$2)+D4</f>
        <v>1056</v>
      </c>
      <c r="F4" s="10">
        <f>+(D4*$F$2)+D4</f>
        <v>1584</v>
      </c>
      <c r="G4" s="10">
        <f>+(D4*$G$2)+D4</f>
        <v>1848</v>
      </c>
    </row>
    <row r="5" spans="1:7" ht="25.05" customHeight="1">
      <c r="B5" t="s">
        <v>929</v>
      </c>
      <c r="D5" s="1">
        <v>528</v>
      </c>
    </row>
  </sheetData>
  <mergeCells count="4">
    <mergeCell ref="A1:A2"/>
    <mergeCell ref="B1:B2"/>
    <mergeCell ref="C1:C2"/>
    <mergeCell ref="E1:G1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J81"/>
  <sheetViews>
    <sheetView workbookViewId="0">
      <pane xSplit="1" ySplit="2" topLeftCell="B66" activePane="bottomRight" state="frozen"/>
      <selection pane="topRight" activeCell="B1" sqref="B1"/>
      <selection pane="bottomLeft" activeCell="A3" sqref="A3"/>
      <selection pane="bottomRight" activeCell="D76" sqref="D76"/>
    </sheetView>
  </sheetViews>
  <sheetFormatPr defaultRowHeight="19.95" customHeight="1"/>
  <cols>
    <col min="1" max="1" width="8.88671875" style="7"/>
    <col min="2" max="2" width="14.33203125" style="11" customWidth="1"/>
    <col min="3" max="3" width="69.21875" style="14" customWidth="1"/>
    <col min="4" max="4" width="14.109375" style="10" customWidth="1"/>
    <col min="5" max="5" width="16.109375" style="7" customWidth="1"/>
    <col min="6" max="6" width="15.44140625" style="7" customWidth="1"/>
    <col min="7" max="7" width="13.88671875" style="7" customWidth="1"/>
    <col min="8" max="8" width="15.33203125" style="7" customWidth="1"/>
    <col min="9" max="9" width="14.6640625" style="7" customWidth="1"/>
    <col min="10" max="10" width="9" style="7" bestFit="1" customWidth="1"/>
    <col min="11" max="16384" width="8.88671875" style="7"/>
  </cols>
  <sheetData>
    <row r="1" spans="1:10" s="41" customFormat="1" ht="19.95" customHeight="1">
      <c r="A1" s="174" t="s">
        <v>40</v>
      </c>
      <c r="B1" s="174" t="s">
        <v>31</v>
      </c>
      <c r="C1" s="174" t="s">
        <v>28</v>
      </c>
      <c r="D1" s="16"/>
      <c r="E1" s="172" t="s">
        <v>0</v>
      </c>
      <c r="F1" s="172"/>
      <c r="G1" s="172"/>
      <c r="H1" s="172"/>
    </row>
    <row r="2" spans="1:10" s="41" customFormat="1" ht="19.95" customHeight="1">
      <c r="A2" s="174"/>
      <c r="B2" s="174"/>
      <c r="C2" s="174"/>
      <c r="D2" s="77" t="s">
        <v>29</v>
      </c>
      <c r="E2" s="17">
        <v>1</v>
      </c>
      <c r="F2" s="17">
        <v>1.5</v>
      </c>
      <c r="G2" s="17">
        <v>2</v>
      </c>
      <c r="H2" s="17">
        <v>2.5</v>
      </c>
    </row>
    <row r="3" spans="1:10" ht="19.95" customHeight="1">
      <c r="A3" s="64">
        <v>2</v>
      </c>
      <c r="B3" s="71" t="s">
        <v>650</v>
      </c>
      <c r="C3" s="80" t="s">
        <v>651</v>
      </c>
      <c r="E3" s="10">
        <f t="shared" ref="E3:E12" si="0">+(D3*$E$2)+D3</f>
        <v>0</v>
      </c>
      <c r="F3" s="79">
        <f t="shared" ref="F3:F12" si="1">+(D3*$F$2)+D3</f>
        <v>0</v>
      </c>
      <c r="G3" s="10">
        <f t="shared" ref="G3" si="2">+(D3*$G$2)+D3</f>
        <v>0</v>
      </c>
      <c r="H3" s="10">
        <f t="shared" ref="H3:H12" si="3">+(D3*$H$2)+D3</f>
        <v>0</v>
      </c>
      <c r="J3" s="12"/>
    </row>
    <row r="4" spans="1:10" ht="19.95" customHeight="1">
      <c r="A4" s="64">
        <v>2</v>
      </c>
      <c r="B4" s="71" t="s">
        <v>619</v>
      </c>
      <c r="C4" s="80" t="s">
        <v>685</v>
      </c>
      <c r="D4" s="10">
        <v>1129.8</v>
      </c>
      <c r="E4" s="10">
        <f t="shared" si="0"/>
        <v>2259.6</v>
      </c>
      <c r="F4" s="79">
        <f t="shared" si="1"/>
        <v>2824.5</v>
      </c>
      <c r="G4" s="10">
        <f>+(D4*$G$2)+D4</f>
        <v>3389.3999999999996</v>
      </c>
      <c r="H4" s="10">
        <f t="shared" si="3"/>
        <v>3954.3</v>
      </c>
      <c r="J4" s="12"/>
    </row>
    <row r="5" spans="1:10" ht="19.95" customHeight="1">
      <c r="A5" s="64">
        <v>2</v>
      </c>
      <c r="B5" s="71" t="s">
        <v>614</v>
      </c>
      <c r="C5" s="80" t="s">
        <v>680</v>
      </c>
      <c r="D5" s="10">
        <v>1243.2</v>
      </c>
      <c r="E5" s="10">
        <f t="shared" si="0"/>
        <v>2486.4</v>
      </c>
      <c r="F5" s="79">
        <f t="shared" si="1"/>
        <v>3108</v>
      </c>
      <c r="G5" s="10">
        <f>+(D5*$G$2)+D5</f>
        <v>3729.6000000000004</v>
      </c>
      <c r="H5" s="10">
        <f t="shared" si="3"/>
        <v>4351.2</v>
      </c>
      <c r="J5" s="12"/>
    </row>
    <row r="6" spans="1:10" ht="19.95" customHeight="1">
      <c r="A6" s="64">
        <v>2</v>
      </c>
      <c r="B6" s="71" t="s">
        <v>613</v>
      </c>
      <c r="C6" s="80" t="s">
        <v>679</v>
      </c>
      <c r="D6" s="10">
        <v>1297.2</v>
      </c>
      <c r="E6" s="10">
        <f t="shared" si="0"/>
        <v>2594.4</v>
      </c>
      <c r="F6" s="79">
        <f t="shared" si="1"/>
        <v>3243</v>
      </c>
      <c r="G6" s="10">
        <f t="shared" ref="G6:G69" si="4">+(D6*$G$2)+D6</f>
        <v>3891.6000000000004</v>
      </c>
      <c r="H6" s="10">
        <f t="shared" si="3"/>
        <v>4540.2</v>
      </c>
      <c r="J6" s="12"/>
    </row>
    <row r="7" spans="1:10" ht="19.95" customHeight="1">
      <c r="A7" s="64">
        <v>2</v>
      </c>
      <c r="B7" s="71" t="s">
        <v>623</v>
      </c>
      <c r="C7" s="80" t="s">
        <v>689</v>
      </c>
      <c r="D7" s="10">
        <v>1297.2</v>
      </c>
      <c r="E7" s="10">
        <f t="shared" si="0"/>
        <v>2594.4</v>
      </c>
      <c r="F7" s="79">
        <f t="shared" si="1"/>
        <v>3243</v>
      </c>
      <c r="G7" s="10">
        <f t="shared" si="4"/>
        <v>3891.6000000000004</v>
      </c>
      <c r="H7" s="10">
        <f t="shared" si="3"/>
        <v>4540.2</v>
      </c>
      <c r="I7" s="7">
        <v>3895</v>
      </c>
      <c r="J7" s="12"/>
    </row>
    <row r="8" spans="1:10" ht="19.95" customHeight="1">
      <c r="A8" s="64">
        <v>2</v>
      </c>
      <c r="B8" s="71" t="s">
        <v>621</v>
      </c>
      <c r="C8" s="80" t="s">
        <v>687</v>
      </c>
      <c r="D8" s="10">
        <v>1591.5</v>
      </c>
      <c r="E8" s="10">
        <f t="shared" si="0"/>
        <v>3183</v>
      </c>
      <c r="F8" s="79">
        <f t="shared" si="1"/>
        <v>3978.75</v>
      </c>
      <c r="G8" s="10">
        <f t="shared" si="4"/>
        <v>4774.5</v>
      </c>
      <c r="H8" s="10">
        <f t="shared" si="3"/>
        <v>5570.25</v>
      </c>
      <c r="J8" s="12"/>
    </row>
    <row r="9" spans="1:10" ht="19.95" customHeight="1">
      <c r="A9" s="64">
        <v>2</v>
      </c>
      <c r="B9" s="71" t="s">
        <v>610</v>
      </c>
      <c r="C9" s="80" t="s">
        <v>675</v>
      </c>
      <c r="D9" s="10">
        <v>1275.5999999999999</v>
      </c>
      <c r="E9" s="10">
        <f t="shared" si="0"/>
        <v>2551.1999999999998</v>
      </c>
      <c r="F9" s="79">
        <f t="shared" si="1"/>
        <v>3189</v>
      </c>
      <c r="G9" s="10">
        <f t="shared" si="4"/>
        <v>3826.7999999999997</v>
      </c>
      <c r="H9" s="10">
        <f t="shared" si="3"/>
        <v>4464.6000000000004</v>
      </c>
      <c r="J9" s="12"/>
    </row>
    <row r="10" spans="1:10" ht="19.95" customHeight="1">
      <c r="A10" s="64">
        <v>2</v>
      </c>
      <c r="B10" s="71" t="s">
        <v>611</v>
      </c>
      <c r="C10" s="80" t="s">
        <v>676</v>
      </c>
      <c r="D10" s="10">
        <v>1405.2</v>
      </c>
      <c r="E10" s="10">
        <f t="shared" si="0"/>
        <v>2810.4</v>
      </c>
      <c r="F10" s="79">
        <f t="shared" si="1"/>
        <v>3513</v>
      </c>
      <c r="G10" s="10">
        <f t="shared" si="4"/>
        <v>4215.6000000000004</v>
      </c>
      <c r="H10" s="10">
        <f t="shared" si="3"/>
        <v>4918.2</v>
      </c>
      <c r="J10" s="12"/>
    </row>
    <row r="11" spans="1:10" ht="19.95" customHeight="1">
      <c r="A11" s="64">
        <v>2</v>
      </c>
      <c r="B11" s="71" t="s">
        <v>615</v>
      </c>
      <c r="C11" s="80" t="s">
        <v>681</v>
      </c>
      <c r="D11" s="10">
        <v>1275.5999999999999</v>
      </c>
      <c r="E11" s="10">
        <f t="shared" si="0"/>
        <v>2551.1999999999998</v>
      </c>
      <c r="F11" s="79">
        <f t="shared" si="1"/>
        <v>3189</v>
      </c>
      <c r="G11" s="10">
        <f t="shared" si="4"/>
        <v>3826.7999999999997</v>
      </c>
      <c r="H11" s="10">
        <f t="shared" si="3"/>
        <v>4464.6000000000004</v>
      </c>
      <c r="J11" s="12"/>
    </row>
    <row r="12" spans="1:10" ht="19.95" customHeight="1">
      <c r="A12" s="64">
        <v>2</v>
      </c>
      <c r="B12" s="71" t="s">
        <v>612</v>
      </c>
      <c r="C12" s="80" t="s">
        <v>678</v>
      </c>
      <c r="D12" s="10">
        <v>1151.0999999999999</v>
      </c>
      <c r="E12" s="10">
        <f t="shared" si="0"/>
        <v>2302.1999999999998</v>
      </c>
      <c r="F12" s="79">
        <f t="shared" si="1"/>
        <v>2877.75</v>
      </c>
      <c r="G12" s="10">
        <f t="shared" si="4"/>
        <v>3453.2999999999997</v>
      </c>
      <c r="H12" s="10">
        <f t="shared" si="3"/>
        <v>4028.85</v>
      </c>
      <c r="J12" s="12"/>
    </row>
    <row r="13" spans="1:10" ht="19.95" customHeight="1">
      <c r="A13" s="64">
        <v>2</v>
      </c>
      <c r="B13" s="78" t="s">
        <v>618</v>
      </c>
      <c r="C13" s="80" t="s">
        <v>684</v>
      </c>
      <c r="D13" s="10">
        <v>877</v>
      </c>
      <c r="E13" s="10">
        <f t="shared" ref="E13:E63" si="5">+(D13*$E$2)+D13</f>
        <v>1754</v>
      </c>
      <c r="F13" s="79">
        <f t="shared" ref="F13:F63" si="6">+(D13*$F$2)+D13</f>
        <v>2192.5</v>
      </c>
      <c r="G13" s="10">
        <f t="shared" si="4"/>
        <v>2631</v>
      </c>
      <c r="H13" s="10">
        <f t="shared" ref="H13:H63" si="7">+(D13*$H$2)+D13</f>
        <v>3069.5</v>
      </c>
      <c r="J13" s="12"/>
    </row>
    <row r="14" spans="1:10" ht="19.95" customHeight="1">
      <c r="A14" s="64">
        <v>2</v>
      </c>
      <c r="B14" s="71" t="s">
        <v>620</v>
      </c>
      <c r="C14" s="80" t="s">
        <v>686</v>
      </c>
      <c r="D14" s="10">
        <v>1275.5999999999999</v>
      </c>
      <c r="E14" s="10">
        <f t="shared" si="5"/>
        <v>2551.1999999999998</v>
      </c>
      <c r="F14" s="79">
        <f t="shared" si="6"/>
        <v>3189</v>
      </c>
      <c r="G14" s="10">
        <f t="shared" si="4"/>
        <v>3826.7999999999997</v>
      </c>
      <c r="H14" s="10">
        <f t="shared" si="7"/>
        <v>4464.6000000000004</v>
      </c>
      <c r="J14" s="12"/>
    </row>
    <row r="15" spans="1:10" ht="19.95" customHeight="1">
      <c r="A15" s="64">
        <v>2</v>
      </c>
      <c r="B15" s="71" t="s">
        <v>622</v>
      </c>
      <c r="C15" s="80" t="s">
        <v>688</v>
      </c>
      <c r="D15" s="10">
        <v>1591.5</v>
      </c>
      <c r="E15" s="10">
        <f t="shared" si="5"/>
        <v>3183</v>
      </c>
      <c r="F15" s="79">
        <f t="shared" si="6"/>
        <v>3978.75</v>
      </c>
      <c r="G15" s="10">
        <f t="shared" si="4"/>
        <v>4774.5</v>
      </c>
      <c r="H15" s="10">
        <f t="shared" si="7"/>
        <v>5570.25</v>
      </c>
    </row>
    <row r="16" spans="1:10" ht="19.95" customHeight="1">
      <c r="A16" s="64">
        <v>2</v>
      </c>
      <c r="B16" s="71" t="s">
        <v>616</v>
      </c>
      <c r="C16" s="80" t="s">
        <v>682</v>
      </c>
      <c r="D16" s="10">
        <v>927.3</v>
      </c>
      <c r="E16" s="10">
        <f t="shared" si="5"/>
        <v>1854.6</v>
      </c>
      <c r="F16" s="79">
        <f t="shared" si="6"/>
        <v>2318.25</v>
      </c>
      <c r="G16" s="10">
        <f t="shared" si="4"/>
        <v>2781.8999999999996</v>
      </c>
      <c r="H16" s="10">
        <f t="shared" si="7"/>
        <v>3245.55</v>
      </c>
    </row>
    <row r="17" spans="1:8" ht="19.95" customHeight="1">
      <c r="A17" s="64">
        <v>1</v>
      </c>
      <c r="B17" s="71" t="s">
        <v>617</v>
      </c>
      <c r="C17" s="80" t="s">
        <v>683</v>
      </c>
      <c r="D17" s="10">
        <v>865.2</v>
      </c>
      <c r="E17" s="10">
        <f t="shared" si="5"/>
        <v>1730.4</v>
      </c>
      <c r="F17" s="79">
        <f t="shared" si="6"/>
        <v>2163</v>
      </c>
      <c r="G17" s="10">
        <f t="shared" si="4"/>
        <v>2595.6000000000004</v>
      </c>
      <c r="H17" s="10">
        <f t="shared" si="7"/>
        <v>3028.2</v>
      </c>
    </row>
    <row r="18" spans="1:8" ht="19.95" customHeight="1">
      <c r="A18" s="64">
        <v>2</v>
      </c>
      <c r="B18" s="71" t="s">
        <v>645</v>
      </c>
      <c r="C18" s="80" t="s">
        <v>708</v>
      </c>
      <c r="D18" s="10">
        <v>838.2</v>
      </c>
      <c r="E18" s="10">
        <f t="shared" si="5"/>
        <v>1676.4</v>
      </c>
      <c r="F18" s="79">
        <f t="shared" si="6"/>
        <v>2095.5</v>
      </c>
      <c r="G18" s="10">
        <f t="shared" si="4"/>
        <v>2514.6000000000004</v>
      </c>
      <c r="H18" s="10">
        <f t="shared" si="7"/>
        <v>2933.7</v>
      </c>
    </row>
    <row r="19" spans="1:8" ht="19.95" customHeight="1">
      <c r="A19" s="64">
        <v>2</v>
      </c>
      <c r="B19" s="71" t="s">
        <v>649</v>
      </c>
      <c r="C19" s="80" t="s">
        <v>710</v>
      </c>
      <c r="D19" s="10">
        <v>701.04</v>
      </c>
      <c r="E19" s="10">
        <f t="shared" si="5"/>
        <v>1402.08</v>
      </c>
      <c r="F19" s="79">
        <f t="shared" si="6"/>
        <v>1752.6</v>
      </c>
      <c r="G19" s="10">
        <f t="shared" si="4"/>
        <v>2103.12</v>
      </c>
      <c r="H19" s="10">
        <f t="shared" si="7"/>
        <v>2453.64</v>
      </c>
    </row>
    <row r="20" spans="1:8" ht="19.95" customHeight="1">
      <c r="A20" s="64">
        <v>1</v>
      </c>
      <c r="B20" s="71" t="s">
        <v>648</v>
      </c>
      <c r="C20" s="80" t="s">
        <v>709</v>
      </c>
      <c r="D20" s="10">
        <v>903</v>
      </c>
      <c r="E20" s="10">
        <f t="shared" si="5"/>
        <v>1806</v>
      </c>
      <c r="F20" s="79">
        <f t="shared" si="6"/>
        <v>2257.5</v>
      </c>
      <c r="G20" s="10">
        <f t="shared" si="4"/>
        <v>2709</v>
      </c>
      <c r="H20" s="10">
        <f t="shared" si="7"/>
        <v>3160.5</v>
      </c>
    </row>
    <row r="21" spans="1:8" ht="19.95" customHeight="1">
      <c r="A21" s="64">
        <v>2</v>
      </c>
      <c r="B21" s="71" t="s">
        <v>655</v>
      </c>
      <c r="C21" s="80"/>
      <c r="D21" s="10">
        <v>805.8</v>
      </c>
      <c r="E21" s="10">
        <f t="shared" si="5"/>
        <v>1611.6</v>
      </c>
      <c r="F21" s="79">
        <f t="shared" si="6"/>
        <v>2014.4999999999998</v>
      </c>
      <c r="G21" s="10">
        <f t="shared" si="4"/>
        <v>2417.3999999999996</v>
      </c>
      <c r="H21" s="10">
        <f t="shared" si="7"/>
        <v>2820.3</v>
      </c>
    </row>
    <row r="22" spans="1:8" ht="19.95" customHeight="1">
      <c r="A22" s="64">
        <v>5</v>
      </c>
      <c r="B22" s="71" t="s">
        <v>638</v>
      </c>
      <c r="C22" s="80" t="s">
        <v>703</v>
      </c>
      <c r="D22" s="10">
        <v>425</v>
      </c>
      <c r="E22" s="10">
        <f t="shared" si="5"/>
        <v>850</v>
      </c>
      <c r="F22" s="79">
        <f t="shared" si="6"/>
        <v>1062.5</v>
      </c>
      <c r="G22" s="10">
        <f t="shared" si="4"/>
        <v>1275</v>
      </c>
      <c r="H22" s="10">
        <f t="shared" si="7"/>
        <v>1487.5</v>
      </c>
    </row>
    <row r="23" spans="1:8" ht="19.95" customHeight="1">
      <c r="A23" s="64">
        <v>2</v>
      </c>
      <c r="B23" s="71" t="s">
        <v>646</v>
      </c>
      <c r="C23" s="80" t="s">
        <v>647</v>
      </c>
      <c r="D23" s="10">
        <v>908.4</v>
      </c>
      <c r="E23" s="10">
        <f t="shared" si="5"/>
        <v>1816.8</v>
      </c>
      <c r="F23" s="79">
        <f t="shared" si="6"/>
        <v>2271</v>
      </c>
      <c r="G23" s="10">
        <f t="shared" si="4"/>
        <v>2725.2</v>
      </c>
      <c r="H23" s="10">
        <f t="shared" si="7"/>
        <v>3179.4</v>
      </c>
    </row>
    <row r="24" spans="1:8" ht="19.95" customHeight="1">
      <c r="A24" s="64">
        <v>2</v>
      </c>
      <c r="B24" s="71" t="s">
        <v>639</v>
      </c>
      <c r="C24" s="80" t="s">
        <v>640</v>
      </c>
      <c r="D24" s="10">
        <v>800.4</v>
      </c>
      <c r="E24" s="10">
        <f t="shared" si="5"/>
        <v>1600.8</v>
      </c>
      <c r="F24" s="79">
        <f t="shared" si="6"/>
        <v>2001</v>
      </c>
      <c r="G24" s="10">
        <f t="shared" si="4"/>
        <v>2401.1999999999998</v>
      </c>
      <c r="H24" s="10">
        <f t="shared" si="7"/>
        <v>2801.4</v>
      </c>
    </row>
    <row r="25" spans="1:8" ht="19.95" customHeight="1">
      <c r="A25" s="11">
        <v>3</v>
      </c>
      <c r="B25" s="11" t="s">
        <v>37</v>
      </c>
      <c r="D25" s="10">
        <v>500</v>
      </c>
      <c r="E25" s="10">
        <f t="shared" si="5"/>
        <v>1000</v>
      </c>
      <c r="F25" s="79">
        <f t="shared" si="6"/>
        <v>1250</v>
      </c>
      <c r="G25" s="10">
        <f t="shared" si="4"/>
        <v>1500</v>
      </c>
      <c r="H25" s="10">
        <f t="shared" si="7"/>
        <v>1750</v>
      </c>
    </row>
    <row r="26" spans="1:8" ht="19.95" customHeight="1">
      <c r="A26" s="64">
        <v>2</v>
      </c>
      <c r="B26" s="71" t="s">
        <v>642</v>
      </c>
      <c r="C26" s="80" t="s">
        <v>705</v>
      </c>
      <c r="D26" s="10">
        <v>726.96</v>
      </c>
      <c r="E26" s="10">
        <f t="shared" si="5"/>
        <v>1453.92</v>
      </c>
      <c r="F26" s="79">
        <f t="shared" si="6"/>
        <v>1817.4</v>
      </c>
      <c r="G26" s="10">
        <f t="shared" si="4"/>
        <v>2180.88</v>
      </c>
      <c r="H26" s="10">
        <f t="shared" si="7"/>
        <v>2544.36</v>
      </c>
    </row>
    <row r="27" spans="1:8" ht="19.95" customHeight="1">
      <c r="A27" s="64">
        <v>2</v>
      </c>
      <c r="B27" s="71" t="s">
        <v>641</v>
      </c>
      <c r="C27" s="80" t="s">
        <v>704</v>
      </c>
      <c r="D27" s="10">
        <v>692.4</v>
      </c>
      <c r="E27" s="10">
        <f t="shared" si="5"/>
        <v>1384.8</v>
      </c>
      <c r="F27" s="79">
        <f t="shared" si="6"/>
        <v>1731</v>
      </c>
      <c r="G27" s="10">
        <f t="shared" si="4"/>
        <v>2077.1999999999998</v>
      </c>
      <c r="H27" s="10">
        <f t="shared" si="7"/>
        <v>2423.4</v>
      </c>
    </row>
    <row r="28" spans="1:8" ht="19.95" customHeight="1">
      <c r="A28" s="64">
        <v>2</v>
      </c>
      <c r="B28" s="71" t="s">
        <v>652</v>
      </c>
      <c r="C28" s="80">
        <v>4635839</v>
      </c>
      <c r="D28" s="10">
        <v>665.4</v>
      </c>
      <c r="E28" s="10">
        <f t="shared" si="5"/>
        <v>1330.8</v>
      </c>
      <c r="F28" s="79">
        <f t="shared" si="6"/>
        <v>1663.5</v>
      </c>
      <c r="G28" s="10">
        <f t="shared" si="4"/>
        <v>1996.1999999999998</v>
      </c>
      <c r="H28" s="10">
        <f t="shared" si="7"/>
        <v>2328.9</v>
      </c>
    </row>
    <row r="29" spans="1:8" ht="19.95" customHeight="1">
      <c r="A29" s="64">
        <v>2</v>
      </c>
      <c r="B29" s="71" t="s">
        <v>643</v>
      </c>
      <c r="C29" s="80" t="s">
        <v>706</v>
      </c>
      <c r="D29" s="10">
        <v>781.5</v>
      </c>
      <c r="E29" s="10">
        <f t="shared" si="5"/>
        <v>1563</v>
      </c>
      <c r="F29" s="79">
        <f t="shared" si="6"/>
        <v>1953.75</v>
      </c>
      <c r="G29" s="10">
        <f t="shared" si="4"/>
        <v>2344.5</v>
      </c>
      <c r="H29" s="10">
        <f t="shared" si="7"/>
        <v>2735.25</v>
      </c>
    </row>
    <row r="30" spans="1:8" ht="45.6" customHeight="1">
      <c r="A30" s="64">
        <v>6</v>
      </c>
      <c r="B30" s="71" t="s">
        <v>637</v>
      </c>
      <c r="C30" s="80" t="s">
        <v>702</v>
      </c>
      <c r="D30" s="10">
        <v>680</v>
      </c>
      <c r="E30" s="10">
        <f t="shared" si="5"/>
        <v>1360</v>
      </c>
      <c r="F30" s="79">
        <f t="shared" si="6"/>
        <v>1700</v>
      </c>
      <c r="G30" s="10">
        <f t="shared" si="4"/>
        <v>2040</v>
      </c>
      <c r="H30" s="10">
        <f t="shared" si="7"/>
        <v>2380</v>
      </c>
    </row>
    <row r="31" spans="1:8" ht="19.95" customHeight="1">
      <c r="A31" s="64">
        <f>2-2</f>
        <v>0</v>
      </c>
      <c r="B31" s="71" t="s">
        <v>644</v>
      </c>
      <c r="C31" s="80" t="s">
        <v>707</v>
      </c>
      <c r="D31" s="10">
        <v>751.8</v>
      </c>
      <c r="E31" s="10">
        <f t="shared" si="5"/>
        <v>1503.6</v>
      </c>
      <c r="F31" s="79">
        <f t="shared" si="6"/>
        <v>1879.4999999999998</v>
      </c>
      <c r="G31" s="10">
        <f t="shared" si="4"/>
        <v>2255.3999999999996</v>
      </c>
      <c r="H31" s="10">
        <f t="shared" si="7"/>
        <v>2631.3</v>
      </c>
    </row>
    <row r="32" spans="1:8" ht="19.95" customHeight="1">
      <c r="A32" s="64">
        <v>2</v>
      </c>
      <c r="B32" s="71" t="s">
        <v>653</v>
      </c>
      <c r="C32" s="80" t="s">
        <v>654</v>
      </c>
      <c r="D32" s="10">
        <v>746.4</v>
      </c>
      <c r="E32" s="10">
        <f t="shared" si="5"/>
        <v>1492.8</v>
      </c>
      <c r="F32" s="79">
        <f t="shared" si="6"/>
        <v>1866</v>
      </c>
      <c r="G32" s="10">
        <f t="shared" si="4"/>
        <v>2239.1999999999998</v>
      </c>
      <c r="H32" s="10">
        <f t="shared" si="7"/>
        <v>2612.4</v>
      </c>
    </row>
    <row r="33" spans="1:8" ht="19.95" customHeight="1">
      <c r="A33" s="64">
        <v>6</v>
      </c>
      <c r="B33" s="71" t="s">
        <v>636</v>
      </c>
      <c r="C33" s="81">
        <v>4679981</v>
      </c>
      <c r="D33" s="10">
        <v>635</v>
      </c>
      <c r="E33" s="10">
        <f t="shared" si="5"/>
        <v>1270</v>
      </c>
      <c r="F33" s="79">
        <f t="shared" si="6"/>
        <v>1587.5</v>
      </c>
      <c r="G33" s="10">
        <f t="shared" si="4"/>
        <v>1905</v>
      </c>
      <c r="H33" s="10">
        <f t="shared" si="7"/>
        <v>2222.5</v>
      </c>
    </row>
    <row r="34" spans="1:8" ht="19.95" customHeight="1">
      <c r="A34" s="64">
        <v>2</v>
      </c>
      <c r="B34" s="71" t="s">
        <v>672</v>
      </c>
      <c r="C34" s="80" t="s">
        <v>673</v>
      </c>
      <c r="D34" s="10">
        <v>984</v>
      </c>
      <c r="E34" s="10">
        <f t="shared" si="5"/>
        <v>1968</v>
      </c>
      <c r="F34" s="79">
        <f t="shared" si="6"/>
        <v>2460</v>
      </c>
      <c r="G34" s="10">
        <f t="shared" si="4"/>
        <v>2952</v>
      </c>
      <c r="H34" s="10">
        <f t="shared" si="7"/>
        <v>3444</v>
      </c>
    </row>
    <row r="35" spans="1:8" ht="19.95" customHeight="1">
      <c r="A35" s="64">
        <v>2</v>
      </c>
      <c r="B35" s="71" t="s">
        <v>667</v>
      </c>
      <c r="C35" s="80" t="s">
        <v>720</v>
      </c>
      <c r="D35" s="10">
        <v>1057.08</v>
      </c>
      <c r="E35" s="10">
        <f t="shared" si="5"/>
        <v>2114.16</v>
      </c>
      <c r="F35" s="79">
        <f t="shared" si="6"/>
        <v>2642.7</v>
      </c>
      <c r="G35" s="10">
        <f t="shared" si="4"/>
        <v>3171.24</v>
      </c>
      <c r="H35" s="10">
        <f t="shared" si="7"/>
        <v>3699.7799999999997</v>
      </c>
    </row>
    <row r="36" spans="1:8" ht="19.95" customHeight="1">
      <c r="A36" s="11">
        <v>1</v>
      </c>
      <c r="B36" s="11" t="s">
        <v>33</v>
      </c>
      <c r="D36" s="10">
        <v>860</v>
      </c>
      <c r="E36" s="10">
        <f t="shared" si="5"/>
        <v>1720</v>
      </c>
      <c r="F36" s="79">
        <f t="shared" si="6"/>
        <v>2150</v>
      </c>
      <c r="G36" s="10">
        <f t="shared" si="4"/>
        <v>2580</v>
      </c>
      <c r="H36" s="10">
        <f t="shared" si="7"/>
        <v>3010</v>
      </c>
    </row>
    <row r="37" spans="1:8" ht="19.95" customHeight="1">
      <c r="A37" s="11">
        <v>2</v>
      </c>
      <c r="B37" s="11" t="s">
        <v>34</v>
      </c>
      <c r="D37" s="10">
        <v>1395</v>
      </c>
      <c r="E37" s="10">
        <f t="shared" si="5"/>
        <v>2790</v>
      </c>
      <c r="F37" s="79">
        <f t="shared" si="6"/>
        <v>3487.5</v>
      </c>
      <c r="G37" s="10">
        <f t="shared" si="4"/>
        <v>4185</v>
      </c>
      <c r="H37" s="10">
        <f t="shared" si="7"/>
        <v>4882.5</v>
      </c>
    </row>
    <row r="38" spans="1:8" ht="19.95" customHeight="1">
      <c r="A38" s="64">
        <v>1</v>
      </c>
      <c r="B38" s="71" t="s">
        <v>668</v>
      </c>
      <c r="C38" s="80" t="s">
        <v>721</v>
      </c>
      <c r="D38" s="10">
        <v>718.32</v>
      </c>
      <c r="E38" s="10">
        <f t="shared" si="5"/>
        <v>1436.64</v>
      </c>
      <c r="F38" s="79">
        <f t="shared" si="6"/>
        <v>1795.8000000000002</v>
      </c>
      <c r="G38" s="10">
        <f t="shared" si="4"/>
        <v>2154.96</v>
      </c>
      <c r="H38" s="10">
        <f t="shared" si="7"/>
        <v>2514.1200000000003</v>
      </c>
    </row>
    <row r="39" spans="1:8" ht="19.95" customHeight="1">
      <c r="A39" s="64">
        <v>1</v>
      </c>
      <c r="B39" s="71" t="s">
        <v>664</v>
      </c>
      <c r="C39" s="80" t="s">
        <v>711</v>
      </c>
      <c r="D39" s="10">
        <v>1040.7</v>
      </c>
      <c r="E39" s="10">
        <f t="shared" si="5"/>
        <v>2081.4</v>
      </c>
      <c r="F39" s="79">
        <f t="shared" si="6"/>
        <v>2601.75</v>
      </c>
      <c r="G39" s="10">
        <f t="shared" si="4"/>
        <v>3122.1000000000004</v>
      </c>
      <c r="H39" s="10">
        <f t="shared" si="7"/>
        <v>3642.45</v>
      </c>
    </row>
    <row r="40" spans="1:8" ht="19.95" customHeight="1">
      <c r="A40" s="11">
        <v>3</v>
      </c>
      <c r="B40" s="11" t="s">
        <v>38</v>
      </c>
      <c r="D40" s="10">
        <v>805</v>
      </c>
      <c r="E40" s="10">
        <f t="shared" si="5"/>
        <v>1610</v>
      </c>
      <c r="F40" s="79">
        <f t="shared" si="6"/>
        <v>2012.5</v>
      </c>
      <c r="G40" s="10">
        <f t="shared" si="4"/>
        <v>2415</v>
      </c>
      <c r="H40" s="10">
        <f t="shared" si="7"/>
        <v>2817.5</v>
      </c>
    </row>
    <row r="41" spans="1:8" ht="19.95" customHeight="1">
      <c r="A41" s="64">
        <v>2</v>
      </c>
      <c r="B41" s="71" t="s">
        <v>659</v>
      </c>
      <c r="C41" s="80" t="s">
        <v>717</v>
      </c>
      <c r="D41" s="10">
        <v>971.04</v>
      </c>
      <c r="E41" s="10">
        <f t="shared" si="5"/>
        <v>1942.08</v>
      </c>
      <c r="F41" s="79">
        <f t="shared" si="6"/>
        <v>2427.6</v>
      </c>
      <c r="G41" s="10">
        <f t="shared" si="4"/>
        <v>2913.12</v>
      </c>
      <c r="H41" s="10">
        <f t="shared" si="7"/>
        <v>3398.64</v>
      </c>
    </row>
    <row r="42" spans="1:8" ht="19.95" customHeight="1">
      <c r="A42" s="64">
        <v>2</v>
      </c>
      <c r="B42" s="71" t="s">
        <v>670</v>
      </c>
      <c r="C42" s="80" t="s">
        <v>723</v>
      </c>
      <c r="D42" s="10">
        <v>1291.8</v>
      </c>
      <c r="E42" s="10">
        <f t="shared" si="5"/>
        <v>2583.6</v>
      </c>
      <c r="F42" s="79">
        <f t="shared" si="6"/>
        <v>3229.5</v>
      </c>
      <c r="G42" s="10">
        <f t="shared" si="4"/>
        <v>3875.3999999999996</v>
      </c>
      <c r="H42" s="10">
        <f t="shared" si="7"/>
        <v>4521.3</v>
      </c>
    </row>
    <row r="43" spans="1:8" ht="19.95" customHeight="1">
      <c r="A43" s="11">
        <v>2</v>
      </c>
      <c r="B43" s="11" t="s">
        <v>32</v>
      </c>
      <c r="D43" s="10">
        <v>920</v>
      </c>
      <c r="E43" s="10">
        <f t="shared" si="5"/>
        <v>1840</v>
      </c>
      <c r="F43" s="79">
        <f t="shared" si="6"/>
        <v>2300</v>
      </c>
      <c r="G43" s="10">
        <f t="shared" si="4"/>
        <v>2760</v>
      </c>
      <c r="H43" s="10">
        <f t="shared" si="7"/>
        <v>3220</v>
      </c>
    </row>
    <row r="44" spans="1:8" ht="19.95" customHeight="1">
      <c r="A44" s="64">
        <v>6</v>
      </c>
      <c r="B44" s="71" t="s">
        <v>662</v>
      </c>
      <c r="C44" s="80" t="s">
        <v>712</v>
      </c>
      <c r="D44" s="10">
        <v>1162.2</v>
      </c>
      <c r="E44" s="10">
        <f t="shared" si="5"/>
        <v>2324.4</v>
      </c>
      <c r="F44" s="79">
        <f t="shared" si="6"/>
        <v>2905.5</v>
      </c>
      <c r="G44" s="10">
        <f t="shared" si="4"/>
        <v>3486.6000000000004</v>
      </c>
      <c r="H44" s="10">
        <f t="shared" si="7"/>
        <v>4067.7</v>
      </c>
    </row>
    <row r="45" spans="1:8" ht="19.95" customHeight="1">
      <c r="A45" s="11">
        <v>2</v>
      </c>
      <c r="B45" s="11" t="s">
        <v>35</v>
      </c>
      <c r="D45" s="10">
        <v>1243.2</v>
      </c>
      <c r="E45" s="10">
        <f t="shared" si="5"/>
        <v>2486.4</v>
      </c>
      <c r="F45" s="79">
        <f t="shared" si="6"/>
        <v>3108</v>
      </c>
      <c r="G45" s="10">
        <f t="shared" si="4"/>
        <v>3729.6000000000004</v>
      </c>
      <c r="H45" s="10">
        <f t="shared" si="7"/>
        <v>4351.2</v>
      </c>
    </row>
    <row r="46" spans="1:8" ht="19.95" customHeight="1">
      <c r="A46" s="64">
        <v>2</v>
      </c>
      <c r="B46" s="71" t="s">
        <v>671</v>
      </c>
      <c r="C46" s="80" t="s">
        <v>724</v>
      </c>
      <c r="D46" s="10">
        <v>1493.76</v>
      </c>
      <c r="E46" s="10">
        <f t="shared" si="5"/>
        <v>2987.52</v>
      </c>
      <c r="F46" s="79">
        <f t="shared" si="6"/>
        <v>3734.3999999999996</v>
      </c>
      <c r="G46" s="10">
        <f t="shared" si="4"/>
        <v>4481.28</v>
      </c>
      <c r="H46" s="10">
        <f t="shared" si="7"/>
        <v>5228.16</v>
      </c>
    </row>
    <row r="47" spans="1:8" ht="19.95" customHeight="1">
      <c r="A47" s="64">
        <v>2</v>
      </c>
      <c r="B47" s="71" t="s">
        <v>669</v>
      </c>
      <c r="C47" s="80" t="s">
        <v>722</v>
      </c>
      <c r="D47" s="10">
        <v>1626.6</v>
      </c>
      <c r="E47" s="10">
        <f t="shared" si="5"/>
        <v>3253.2</v>
      </c>
      <c r="F47" s="79">
        <f t="shared" si="6"/>
        <v>4066.4999999999995</v>
      </c>
      <c r="G47" s="10">
        <f t="shared" si="4"/>
        <v>4879.7999999999993</v>
      </c>
      <c r="H47" s="10">
        <f t="shared" si="7"/>
        <v>5693.1</v>
      </c>
    </row>
    <row r="48" spans="1:8" ht="19.95" customHeight="1">
      <c r="A48" s="64">
        <v>2</v>
      </c>
      <c r="B48" s="71" t="s">
        <v>663</v>
      </c>
      <c r="C48" s="80" t="s">
        <v>716</v>
      </c>
      <c r="D48" s="10">
        <v>1048.8</v>
      </c>
      <c r="E48" s="10">
        <f t="shared" si="5"/>
        <v>2097.6</v>
      </c>
      <c r="F48" s="79">
        <f t="shared" si="6"/>
        <v>2622</v>
      </c>
      <c r="G48" s="10">
        <f t="shared" si="4"/>
        <v>3146.3999999999996</v>
      </c>
      <c r="H48" s="10">
        <f t="shared" si="7"/>
        <v>3670.8</v>
      </c>
    </row>
    <row r="49" spans="1:8" ht="19.95" customHeight="1">
      <c r="A49" s="64">
        <v>1</v>
      </c>
      <c r="B49" s="71" t="s">
        <v>658</v>
      </c>
      <c r="C49" s="80" t="s">
        <v>718</v>
      </c>
      <c r="D49" s="10">
        <v>1057.98</v>
      </c>
      <c r="E49" s="10">
        <f t="shared" si="5"/>
        <v>2115.96</v>
      </c>
      <c r="F49" s="79">
        <f t="shared" si="6"/>
        <v>2644.95</v>
      </c>
      <c r="G49" s="10">
        <f t="shared" si="4"/>
        <v>3173.94</v>
      </c>
      <c r="H49" s="10">
        <f t="shared" si="7"/>
        <v>3702.93</v>
      </c>
    </row>
    <row r="50" spans="1:8" ht="19.95" customHeight="1">
      <c r="A50" s="64">
        <v>2</v>
      </c>
      <c r="B50" s="71" t="s">
        <v>660</v>
      </c>
      <c r="C50" s="80" t="s">
        <v>713</v>
      </c>
      <c r="D50" s="10">
        <v>1051.5</v>
      </c>
      <c r="E50" s="10">
        <f t="shared" si="5"/>
        <v>2103</v>
      </c>
      <c r="F50" s="79">
        <f t="shared" si="6"/>
        <v>2628.75</v>
      </c>
      <c r="G50" s="10">
        <f t="shared" si="4"/>
        <v>3154.5</v>
      </c>
      <c r="H50" s="10">
        <f t="shared" si="7"/>
        <v>3680.25</v>
      </c>
    </row>
    <row r="51" spans="1:8" ht="19.95" customHeight="1">
      <c r="A51" s="64">
        <v>2</v>
      </c>
      <c r="B51" s="71" t="s">
        <v>661</v>
      </c>
      <c r="C51" s="80" t="s">
        <v>714</v>
      </c>
      <c r="D51" s="10">
        <v>971.04</v>
      </c>
      <c r="E51" s="10">
        <f t="shared" si="5"/>
        <v>1942.08</v>
      </c>
      <c r="F51" s="79">
        <f t="shared" si="6"/>
        <v>2427.6</v>
      </c>
      <c r="G51" s="10">
        <f t="shared" si="4"/>
        <v>2913.12</v>
      </c>
      <c r="H51" s="10" t="s">
        <v>839</v>
      </c>
    </row>
    <row r="52" spans="1:8" ht="19.95" customHeight="1">
      <c r="A52" s="11">
        <v>3</v>
      </c>
      <c r="B52" s="11" t="s">
        <v>39</v>
      </c>
      <c r="D52" s="10">
        <v>805</v>
      </c>
      <c r="E52" s="10">
        <f t="shared" si="5"/>
        <v>1610</v>
      </c>
      <c r="F52" s="79">
        <f t="shared" si="6"/>
        <v>2012.5</v>
      </c>
      <c r="G52" s="10">
        <f t="shared" si="4"/>
        <v>2415</v>
      </c>
      <c r="H52" s="10">
        <f t="shared" si="7"/>
        <v>2817.5</v>
      </c>
    </row>
    <row r="53" spans="1:8" ht="19.95" customHeight="1">
      <c r="A53" s="64">
        <v>2</v>
      </c>
      <c r="B53" s="71" t="s">
        <v>656</v>
      </c>
      <c r="C53" s="80" t="s">
        <v>677</v>
      </c>
      <c r="D53" s="10">
        <v>1040.7</v>
      </c>
      <c r="E53" s="10">
        <f t="shared" si="5"/>
        <v>2081.4</v>
      </c>
      <c r="F53" s="79">
        <f t="shared" si="6"/>
        <v>2601.75</v>
      </c>
      <c r="G53" s="10">
        <f t="shared" si="4"/>
        <v>3122.1000000000004</v>
      </c>
      <c r="H53" s="10">
        <f t="shared" si="7"/>
        <v>3642.45</v>
      </c>
    </row>
    <row r="54" spans="1:8" ht="19.95" customHeight="1">
      <c r="A54" s="64">
        <v>2</v>
      </c>
      <c r="B54" s="71" t="s">
        <v>666</v>
      </c>
      <c r="C54" s="80"/>
      <c r="D54" s="10">
        <v>1183.8</v>
      </c>
      <c r="E54" s="10">
        <f t="shared" si="5"/>
        <v>2367.6</v>
      </c>
      <c r="F54" s="79">
        <f t="shared" si="6"/>
        <v>2959.5</v>
      </c>
      <c r="G54" s="10">
        <f t="shared" si="4"/>
        <v>3551.3999999999996</v>
      </c>
      <c r="H54" s="10">
        <f t="shared" si="7"/>
        <v>4143.3</v>
      </c>
    </row>
    <row r="55" spans="1:8" ht="19.95" customHeight="1">
      <c r="A55" s="64">
        <v>2</v>
      </c>
      <c r="B55" s="71" t="s">
        <v>665</v>
      </c>
      <c r="C55" s="80" t="s">
        <v>715</v>
      </c>
      <c r="D55" s="10">
        <v>984</v>
      </c>
      <c r="E55" s="10">
        <f t="shared" si="5"/>
        <v>1968</v>
      </c>
      <c r="F55" s="79">
        <f t="shared" si="6"/>
        <v>2460</v>
      </c>
      <c r="G55" s="10">
        <f t="shared" si="4"/>
        <v>2952</v>
      </c>
      <c r="H55" s="10">
        <f t="shared" si="7"/>
        <v>3444</v>
      </c>
    </row>
    <row r="56" spans="1:8" ht="19.95" customHeight="1">
      <c r="A56" s="64">
        <v>2</v>
      </c>
      <c r="B56" s="71" t="s">
        <v>657</v>
      </c>
      <c r="C56" s="80" t="s">
        <v>719</v>
      </c>
      <c r="D56" s="10">
        <v>1038</v>
      </c>
      <c r="E56" s="10">
        <f t="shared" si="5"/>
        <v>2076</v>
      </c>
      <c r="F56" s="79">
        <f t="shared" si="6"/>
        <v>2595</v>
      </c>
      <c r="G56" s="10">
        <f t="shared" si="4"/>
        <v>3114</v>
      </c>
      <c r="H56" s="10">
        <f t="shared" si="7"/>
        <v>3633</v>
      </c>
    </row>
    <row r="57" spans="1:8" ht="19.95" customHeight="1">
      <c r="A57" s="64">
        <v>2</v>
      </c>
      <c r="B57" s="71" t="s">
        <v>624</v>
      </c>
      <c r="C57" s="80" t="s">
        <v>690</v>
      </c>
      <c r="D57" s="10">
        <v>927.3</v>
      </c>
      <c r="E57" s="10">
        <f t="shared" si="5"/>
        <v>1854.6</v>
      </c>
      <c r="F57" s="79">
        <f t="shared" si="6"/>
        <v>2318.25</v>
      </c>
      <c r="G57" s="10">
        <f t="shared" si="4"/>
        <v>2781.8999999999996</v>
      </c>
      <c r="H57" s="10">
        <f t="shared" si="7"/>
        <v>3245.55</v>
      </c>
    </row>
    <row r="58" spans="1:8" ht="19.95" customHeight="1">
      <c r="A58" s="64">
        <v>2</v>
      </c>
      <c r="B58" s="71" t="s">
        <v>625</v>
      </c>
      <c r="C58" s="80" t="s">
        <v>691</v>
      </c>
      <c r="D58" s="10">
        <v>945.12</v>
      </c>
      <c r="E58" s="10">
        <f t="shared" si="5"/>
        <v>1890.24</v>
      </c>
      <c r="F58" s="79">
        <f t="shared" si="6"/>
        <v>2362.8000000000002</v>
      </c>
      <c r="G58" s="10">
        <f t="shared" si="4"/>
        <v>2835.36</v>
      </c>
      <c r="H58" s="10">
        <f t="shared" si="7"/>
        <v>3307.92</v>
      </c>
    </row>
    <row r="59" spans="1:8" ht="19.95" customHeight="1">
      <c r="A59" s="64">
        <v>2</v>
      </c>
      <c r="B59" s="71" t="s">
        <v>633</v>
      </c>
      <c r="C59" s="80" t="s">
        <v>699</v>
      </c>
      <c r="D59" s="10">
        <v>703.2</v>
      </c>
      <c r="E59" s="10">
        <f t="shared" si="5"/>
        <v>1406.4</v>
      </c>
      <c r="F59" s="79">
        <f t="shared" si="6"/>
        <v>1758.0000000000002</v>
      </c>
      <c r="G59" s="10">
        <f t="shared" si="4"/>
        <v>2109.6000000000004</v>
      </c>
      <c r="H59" s="10">
        <f t="shared" si="7"/>
        <v>2461.1999999999998</v>
      </c>
    </row>
    <row r="60" spans="1:8" ht="19.95" customHeight="1">
      <c r="A60" s="11">
        <v>3</v>
      </c>
      <c r="B60" s="11" t="s">
        <v>36</v>
      </c>
      <c r="D60" s="10">
        <v>530</v>
      </c>
      <c r="E60" s="10">
        <f t="shared" si="5"/>
        <v>1060</v>
      </c>
      <c r="F60" s="79">
        <f t="shared" si="6"/>
        <v>1325</v>
      </c>
      <c r="G60" s="10">
        <f t="shared" si="4"/>
        <v>1590</v>
      </c>
      <c r="H60" s="10">
        <f t="shared" si="7"/>
        <v>1855</v>
      </c>
    </row>
    <row r="61" spans="1:8" ht="19.95" customHeight="1">
      <c r="A61" s="64">
        <v>2</v>
      </c>
      <c r="B61" s="71" t="s">
        <v>626</v>
      </c>
      <c r="C61" s="80" t="s">
        <v>692</v>
      </c>
      <c r="D61" s="10">
        <v>957</v>
      </c>
      <c r="E61" s="10">
        <f t="shared" si="5"/>
        <v>1914</v>
      </c>
      <c r="F61" s="79">
        <f t="shared" si="6"/>
        <v>2392.5</v>
      </c>
      <c r="G61" s="10">
        <f t="shared" si="4"/>
        <v>2871</v>
      </c>
      <c r="H61" s="10">
        <f t="shared" si="7"/>
        <v>3349.5</v>
      </c>
    </row>
    <row r="62" spans="1:8" ht="19.95" customHeight="1">
      <c r="A62" s="64">
        <v>2</v>
      </c>
      <c r="B62" s="71" t="s">
        <v>629</v>
      </c>
      <c r="C62" s="80" t="s">
        <v>695</v>
      </c>
      <c r="D62" s="10">
        <v>816.6</v>
      </c>
      <c r="E62" s="10">
        <f t="shared" si="5"/>
        <v>1633.2</v>
      </c>
      <c r="F62" s="79">
        <f t="shared" si="6"/>
        <v>2041.5</v>
      </c>
      <c r="G62" s="10">
        <f t="shared" si="4"/>
        <v>2449.8000000000002</v>
      </c>
      <c r="H62" s="10">
        <f t="shared" si="7"/>
        <v>2858.1</v>
      </c>
    </row>
    <row r="63" spans="1:8" ht="19.95" customHeight="1">
      <c r="A63" s="64">
        <v>2</v>
      </c>
      <c r="B63" s="71" t="s">
        <v>628</v>
      </c>
      <c r="C63" s="80" t="s">
        <v>694</v>
      </c>
      <c r="D63" s="10">
        <v>910.02</v>
      </c>
      <c r="E63" s="10">
        <f t="shared" si="5"/>
        <v>1820.04</v>
      </c>
      <c r="F63" s="79">
        <f t="shared" si="6"/>
        <v>2275.0500000000002</v>
      </c>
      <c r="G63" s="10">
        <f t="shared" si="4"/>
        <v>2730.06</v>
      </c>
      <c r="H63" s="10">
        <f t="shared" si="7"/>
        <v>3185.07</v>
      </c>
    </row>
    <row r="64" spans="1:8" ht="19.95" customHeight="1">
      <c r="A64" s="64">
        <v>2</v>
      </c>
      <c r="B64" s="71" t="s">
        <v>630</v>
      </c>
      <c r="C64" s="80" t="s">
        <v>696</v>
      </c>
      <c r="D64" s="10">
        <v>795</v>
      </c>
      <c r="E64" s="10">
        <f t="shared" ref="E64:E72" si="8">+(D64*$E$2)+D64</f>
        <v>1590</v>
      </c>
      <c r="F64" s="79">
        <f t="shared" ref="F64:F72" si="9">+(D64*$F$2)+D64</f>
        <v>1987.5</v>
      </c>
      <c r="G64" s="10">
        <f t="shared" si="4"/>
        <v>2385</v>
      </c>
      <c r="H64" s="10">
        <f t="shared" ref="H64:H72" si="10">+(D64*$H$2)+D64</f>
        <v>2782.5</v>
      </c>
    </row>
    <row r="65" spans="1:9" ht="19.95" customHeight="1">
      <c r="A65" s="64">
        <v>2</v>
      </c>
      <c r="B65" s="71" t="s">
        <v>634</v>
      </c>
      <c r="C65" s="80" t="s">
        <v>700</v>
      </c>
      <c r="D65" s="10">
        <v>730.2</v>
      </c>
      <c r="E65" s="10">
        <f t="shared" si="8"/>
        <v>1460.4</v>
      </c>
      <c r="F65" s="79">
        <f t="shared" si="9"/>
        <v>1825.5000000000002</v>
      </c>
      <c r="G65" s="10">
        <f t="shared" si="4"/>
        <v>2190.6000000000004</v>
      </c>
      <c r="H65" s="10">
        <f t="shared" si="10"/>
        <v>2555.6999999999998</v>
      </c>
    </row>
    <row r="66" spans="1:9" ht="19.95" customHeight="1">
      <c r="A66" s="64">
        <v>2</v>
      </c>
      <c r="B66" s="71" t="s">
        <v>632</v>
      </c>
      <c r="C66" s="80" t="s">
        <v>698</v>
      </c>
      <c r="D66" s="10">
        <v>741</v>
      </c>
      <c r="E66" s="10">
        <f t="shared" si="8"/>
        <v>1482</v>
      </c>
      <c r="F66" s="79">
        <f t="shared" si="9"/>
        <v>1852.5</v>
      </c>
      <c r="G66" s="10">
        <f t="shared" si="4"/>
        <v>2223</v>
      </c>
      <c r="H66" s="10">
        <f t="shared" si="10"/>
        <v>2593.5</v>
      </c>
    </row>
    <row r="67" spans="1:9" ht="19.95" customHeight="1">
      <c r="A67" s="64">
        <v>2</v>
      </c>
      <c r="B67" s="71" t="s">
        <v>631</v>
      </c>
      <c r="C67" s="80" t="s">
        <v>697</v>
      </c>
      <c r="D67" s="10">
        <v>805.8</v>
      </c>
      <c r="E67" s="10">
        <f t="shared" si="8"/>
        <v>1611.6</v>
      </c>
      <c r="F67" s="79">
        <f t="shared" si="9"/>
        <v>2014.4999999999998</v>
      </c>
      <c r="G67" s="10">
        <f t="shared" si="4"/>
        <v>2417.3999999999996</v>
      </c>
      <c r="H67" s="10">
        <f t="shared" si="10"/>
        <v>2820.3</v>
      </c>
    </row>
    <row r="68" spans="1:9" ht="19.95" customHeight="1">
      <c r="A68" s="64">
        <v>2</v>
      </c>
      <c r="B68" s="71" t="s">
        <v>635</v>
      </c>
      <c r="C68" s="80" t="s">
        <v>701</v>
      </c>
      <c r="D68" s="10">
        <v>730.2</v>
      </c>
      <c r="E68" s="10">
        <f t="shared" si="8"/>
        <v>1460.4</v>
      </c>
      <c r="F68" s="79">
        <f t="shared" si="9"/>
        <v>1825.5000000000002</v>
      </c>
      <c r="G68" s="10">
        <f t="shared" si="4"/>
        <v>2190.6000000000004</v>
      </c>
      <c r="H68" s="10">
        <f t="shared" si="10"/>
        <v>2555.6999999999998</v>
      </c>
    </row>
    <row r="69" spans="1:9" ht="19.95" customHeight="1">
      <c r="A69" s="64">
        <v>2</v>
      </c>
      <c r="B69" s="71" t="s">
        <v>627</v>
      </c>
      <c r="C69" s="80" t="s">
        <v>693</v>
      </c>
      <c r="D69" s="10">
        <v>945.12</v>
      </c>
      <c r="E69" s="10">
        <f t="shared" ref="E69:E70" si="11">+(D69*$E$2)+D69</f>
        <v>1890.24</v>
      </c>
      <c r="F69" s="79">
        <f t="shared" ref="F69:F70" si="12">+(D69*$F$2)+D69</f>
        <v>2362.8000000000002</v>
      </c>
      <c r="G69" s="10">
        <f t="shared" si="4"/>
        <v>2835.36</v>
      </c>
      <c r="H69" s="10">
        <f t="shared" ref="H69:H70" si="13">+(D69*$H$2)+D69</f>
        <v>3307.92</v>
      </c>
    </row>
    <row r="70" spans="1:9" ht="19.95" customHeight="1">
      <c r="A70" s="64">
        <v>2</v>
      </c>
      <c r="B70" s="64" t="s">
        <v>674</v>
      </c>
      <c r="C70" s="82"/>
      <c r="D70" s="10">
        <v>2543</v>
      </c>
      <c r="E70" s="10">
        <f t="shared" si="11"/>
        <v>5086</v>
      </c>
      <c r="F70" s="79">
        <f t="shared" si="12"/>
        <v>6357.5</v>
      </c>
      <c r="G70" s="10">
        <f t="shared" ref="G70:G71" si="14">+(D70*$G$2)+D70</f>
        <v>7629</v>
      </c>
      <c r="H70" s="10">
        <f t="shared" si="13"/>
        <v>8900.5</v>
      </c>
    </row>
    <row r="71" spans="1:9" ht="19.95" customHeight="1">
      <c r="D71" s="10">
        <v>2253</v>
      </c>
      <c r="E71" s="10">
        <f t="shared" si="8"/>
        <v>4506</v>
      </c>
      <c r="F71" s="10">
        <f t="shared" si="9"/>
        <v>5632.5</v>
      </c>
      <c r="G71" s="10">
        <f t="shared" si="14"/>
        <v>6759</v>
      </c>
      <c r="H71" s="10">
        <f t="shared" si="10"/>
        <v>7885.5</v>
      </c>
      <c r="I71" s="10"/>
    </row>
    <row r="72" spans="1:9" ht="19.95" customHeight="1">
      <c r="D72" s="10">
        <v>2253</v>
      </c>
      <c r="E72" s="10">
        <f t="shared" si="8"/>
        <v>4506</v>
      </c>
      <c r="F72" s="10">
        <f t="shared" si="9"/>
        <v>5632.5</v>
      </c>
      <c r="G72" s="10">
        <f>+(D72*$G$2)+D72</f>
        <v>6759</v>
      </c>
      <c r="H72" s="10">
        <f t="shared" si="10"/>
        <v>7885.5</v>
      </c>
      <c r="I72" s="10"/>
    </row>
    <row r="73" spans="1:9" ht="19.95" customHeight="1">
      <c r="D73" s="10">
        <v>900</v>
      </c>
      <c r="E73" s="10">
        <f t="shared" ref="E73:E80" si="15">+(D73*$E$2)+D73</f>
        <v>1800</v>
      </c>
      <c r="F73" s="10">
        <f t="shared" ref="F73:F80" si="16">+(D73*$F$2)+D73</f>
        <v>2250</v>
      </c>
      <c r="G73" s="10">
        <f>+(D73*$G$2)+D73</f>
        <v>2700</v>
      </c>
      <c r="H73" s="10">
        <f t="shared" ref="H73:H80" si="17">+(D73*$H$2)+D73</f>
        <v>3150</v>
      </c>
    </row>
    <row r="74" spans="1:9" ht="19.95" customHeight="1">
      <c r="D74" s="10">
        <v>4500</v>
      </c>
      <c r="E74" s="10">
        <f t="shared" si="15"/>
        <v>9000</v>
      </c>
      <c r="F74" s="10">
        <f t="shared" si="16"/>
        <v>11250</v>
      </c>
      <c r="G74" s="10">
        <f t="shared" ref="G74:G81" si="18">+(D74*$G$2)+D74</f>
        <v>13500</v>
      </c>
      <c r="H74" s="10">
        <f t="shared" si="17"/>
        <v>15750</v>
      </c>
    </row>
    <row r="75" spans="1:9" ht="19.95" customHeight="1">
      <c r="C75" s="14">
        <v>4</v>
      </c>
      <c r="D75" s="10">
        <v>26000</v>
      </c>
      <c r="E75" s="7">
        <f t="shared" si="15"/>
        <v>52000</v>
      </c>
      <c r="F75" s="7">
        <f t="shared" si="16"/>
        <v>65000</v>
      </c>
      <c r="G75" s="10">
        <f t="shared" si="18"/>
        <v>78000</v>
      </c>
      <c r="H75" s="7">
        <f t="shared" si="17"/>
        <v>91000</v>
      </c>
    </row>
    <row r="76" spans="1:9" ht="19.95" customHeight="1">
      <c r="E76" s="7">
        <f t="shared" si="15"/>
        <v>0</v>
      </c>
      <c r="F76" s="7">
        <f t="shared" si="16"/>
        <v>0</v>
      </c>
      <c r="G76" s="10">
        <f t="shared" si="18"/>
        <v>0</v>
      </c>
      <c r="H76" s="7">
        <f t="shared" si="17"/>
        <v>0</v>
      </c>
    </row>
    <row r="77" spans="1:9" ht="19.95" customHeight="1">
      <c r="E77" s="7">
        <f t="shared" si="15"/>
        <v>0</v>
      </c>
      <c r="F77" s="7">
        <f t="shared" si="16"/>
        <v>0</v>
      </c>
      <c r="G77" s="10">
        <f t="shared" si="18"/>
        <v>0</v>
      </c>
      <c r="H77" s="7">
        <f t="shared" si="17"/>
        <v>0</v>
      </c>
    </row>
    <row r="78" spans="1:9" ht="19.95" customHeight="1">
      <c r="E78" s="7">
        <f t="shared" si="15"/>
        <v>0</v>
      </c>
      <c r="F78" s="7">
        <f t="shared" si="16"/>
        <v>0</v>
      </c>
      <c r="G78" s="10">
        <f t="shared" si="18"/>
        <v>0</v>
      </c>
      <c r="H78" s="7">
        <f t="shared" si="17"/>
        <v>0</v>
      </c>
    </row>
    <row r="79" spans="1:9" ht="19.95" customHeight="1">
      <c r="E79" s="7">
        <f t="shared" si="15"/>
        <v>0</v>
      </c>
      <c r="F79" s="7">
        <f t="shared" si="16"/>
        <v>0</v>
      </c>
      <c r="G79" s="10">
        <f t="shared" si="18"/>
        <v>0</v>
      </c>
      <c r="H79" s="7">
        <f t="shared" si="17"/>
        <v>0</v>
      </c>
    </row>
    <row r="80" spans="1:9" ht="19.95" customHeight="1">
      <c r="E80" s="7">
        <f t="shared" si="15"/>
        <v>0</v>
      </c>
      <c r="F80" s="7">
        <f t="shared" si="16"/>
        <v>0</v>
      </c>
      <c r="G80" s="10">
        <f t="shared" si="18"/>
        <v>0</v>
      </c>
      <c r="H80" s="7">
        <f t="shared" si="17"/>
        <v>0</v>
      </c>
    </row>
    <row r="81" spans="7:7" ht="19.95" customHeight="1">
      <c r="G81" s="10">
        <f t="shared" si="18"/>
        <v>0</v>
      </c>
    </row>
  </sheetData>
  <sortState ref="A3:G84">
    <sortCondition ref="B3:B84"/>
  </sortState>
  <mergeCells count="4">
    <mergeCell ref="B1:B2"/>
    <mergeCell ref="C1:C2"/>
    <mergeCell ref="E1:H1"/>
    <mergeCell ref="A1:A2"/>
  </mergeCells>
  <pageMargins left="0.7" right="0.7" top="0.75" bottom="0.75" header="0.3" footer="0.3"/>
  <pageSetup paperSize="9" orientation="portrait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>
  <dimension ref="A1:J127"/>
  <sheetViews>
    <sheetView workbookViewId="0">
      <pane xSplit="2" ySplit="2" topLeftCell="C63" activePane="bottomRight" state="frozen"/>
      <selection pane="topRight" activeCell="C1" sqref="C1"/>
      <selection pane="bottomLeft" activeCell="A3" sqref="A3"/>
      <selection pane="bottomRight" activeCell="G36" sqref="G36"/>
    </sheetView>
  </sheetViews>
  <sheetFormatPr defaultRowHeight="15.6"/>
  <cols>
    <col min="1" max="1" width="8.88671875" style="40"/>
    <col min="2" max="2" width="20.5546875" style="2" customWidth="1"/>
    <col min="3" max="3" width="18.77734375" style="2" customWidth="1"/>
    <col min="4" max="5" width="18.77734375" style="3" customWidth="1"/>
    <col min="6" max="6" width="18.77734375" style="2" customWidth="1"/>
    <col min="7" max="7" width="18.77734375" style="5" customWidth="1"/>
    <col min="8" max="8" width="13.44140625" style="2" customWidth="1"/>
    <col min="9" max="9" width="8.88671875" style="2"/>
    <col min="10" max="10" width="14.44140625" style="3" customWidth="1"/>
    <col min="11" max="16384" width="8.88671875" style="2"/>
  </cols>
  <sheetData>
    <row r="1" spans="1:8" ht="24.6" customHeight="1">
      <c r="A1" s="174" t="s">
        <v>40</v>
      </c>
      <c r="B1" s="174" t="s">
        <v>255</v>
      </c>
      <c r="C1" s="41"/>
      <c r="D1" s="178" t="s">
        <v>9</v>
      </c>
      <c r="E1" s="177" t="s">
        <v>10</v>
      </c>
      <c r="F1" s="177"/>
      <c r="G1" s="177"/>
    </row>
    <row r="2" spans="1:8" ht="19.95" customHeight="1">
      <c r="A2" s="174"/>
      <c r="B2" s="174"/>
      <c r="C2" s="41"/>
      <c r="D2" s="178"/>
      <c r="E2" s="42">
        <v>1</v>
      </c>
      <c r="F2" s="43">
        <v>1.5</v>
      </c>
      <c r="G2" s="44">
        <v>2</v>
      </c>
      <c r="H2" s="44">
        <v>3</v>
      </c>
    </row>
    <row r="3" spans="1:8" ht="19.95" customHeight="1">
      <c r="A3" s="11"/>
      <c r="B3" s="173" t="s">
        <v>17</v>
      </c>
      <c r="C3" s="7" t="s">
        <v>6</v>
      </c>
      <c r="D3" s="10">
        <v>750</v>
      </c>
      <c r="E3" s="10">
        <f>(+D3*$E$2)+D3</f>
        <v>1500</v>
      </c>
      <c r="F3" s="12">
        <f t="shared" ref="F3:F8" si="0">+(D3*$F$2)+D3</f>
        <v>1875</v>
      </c>
      <c r="G3" s="36">
        <f t="shared" ref="G3:G8" si="1">+(D3*$G$2)+D3</f>
        <v>2250</v>
      </c>
      <c r="H3" s="36">
        <f>+(D3*$H$2)+D3</f>
        <v>3000</v>
      </c>
    </row>
    <row r="4" spans="1:8" ht="19.95" customHeight="1">
      <c r="A4" s="11"/>
      <c r="B4" s="173"/>
      <c r="C4" s="7" t="s">
        <v>7</v>
      </c>
      <c r="D4" s="10">
        <v>750</v>
      </c>
      <c r="E4" s="10">
        <f t="shared" ref="E4:E38" si="2">(+D4*$E$2)+D4</f>
        <v>1500</v>
      </c>
      <c r="F4" s="12">
        <f t="shared" si="0"/>
        <v>1875</v>
      </c>
      <c r="G4" s="36">
        <f t="shared" si="1"/>
        <v>2250</v>
      </c>
      <c r="H4" s="36">
        <f t="shared" ref="H4:H73" si="3">+(D4*$H$2)+D4</f>
        <v>3000</v>
      </c>
    </row>
    <row r="5" spans="1:8" ht="19.95" customHeight="1">
      <c r="A5" s="11"/>
      <c r="B5" s="173"/>
      <c r="C5" s="7" t="s">
        <v>8</v>
      </c>
      <c r="D5" s="10">
        <v>750</v>
      </c>
      <c r="E5" s="10">
        <f t="shared" si="2"/>
        <v>1500</v>
      </c>
      <c r="F5" s="12">
        <f t="shared" si="0"/>
        <v>1875</v>
      </c>
      <c r="G5" s="36">
        <f t="shared" si="1"/>
        <v>2250</v>
      </c>
      <c r="H5" s="36">
        <f t="shared" si="3"/>
        <v>3000</v>
      </c>
    </row>
    <row r="6" spans="1:8" ht="19.95" customHeight="1">
      <c r="A6" s="11"/>
      <c r="B6" s="179" t="s">
        <v>18</v>
      </c>
      <c r="C6" s="7" t="s">
        <v>6</v>
      </c>
      <c r="D6" s="10">
        <v>750</v>
      </c>
      <c r="E6" s="10">
        <f t="shared" si="2"/>
        <v>1500</v>
      </c>
      <c r="F6" s="12">
        <f t="shared" si="0"/>
        <v>1875</v>
      </c>
      <c r="G6" s="36">
        <f t="shared" si="1"/>
        <v>2250</v>
      </c>
      <c r="H6" s="36">
        <f t="shared" si="3"/>
        <v>3000</v>
      </c>
    </row>
    <row r="7" spans="1:8" ht="19.95" customHeight="1">
      <c r="A7" s="11"/>
      <c r="B7" s="179"/>
      <c r="C7" s="7" t="s">
        <v>7</v>
      </c>
      <c r="D7" s="10">
        <v>750</v>
      </c>
      <c r="E7" s="10">
        <f t="shared" si="2"/>
        <v>1500</v>
      </c>
      <c r="F7" s="12">
        <f t="shared" si="0"/>
        <v>1875</v>
      </c>
      <c r="G7" s="36">
        <f t="shared" si="1"/>
        <v>2250</v>
      </c>
      <c r="H7" s="36">
        <f t="shared" si="3"/>
        <v>3000</v>
      </c>
    </row>
    <row r="8" spans="1:8" ht="19.95" customHeight="1">
      <c r="A8" s="11"/>
      <c r="B8" s="179"/>
      <c r="C8" s="7" t="s">
        <v>8</v>
      </c>
      <c r="D8" s="10">
        <v>750</v>
      </c>
      <c r="E8" s="10">
        <f t="shared" si="2"/>
        <v>1500</v>
      </c>
      <c r="F8" s="12">
        <f t="shared" si="0"/>
        <v>1875</v>
      </c>
      <c r="G8" s="36">
        <f t="shared" si="1"/>
        <v>2250</v>
      </c>
      <c r="H8" s="36">
        <f t="shared" si="3"/>
        <v>3000</v>
      </c>
    </row>
    <row r="9" spans="1:8" ht="19.95" customHeight="1">
      <c r="A9" s="11"/>
      <c r="B9" s="179" t="s">
        <v>19</v>
      </c>
      <c r="C9" s="7" t="s">
        <v>6</v>
      </c>
      <c r="D9" s="10">
        <v>750</v>
      </c>
      <c r="E9" s="10">
        <f t="shared" si="2"/>
        <v>1500</v>
      </c>
      <c r="F9" s="12">
        <f t="shared" ref="F9:F38" si="4">+(D9*$F$2)+D9</f>
        <v>1875</v>
      </c>
      <c r="G9" s="36">
        <f t="shared" ref="G9:G38" si="5">+(D9*$G$2)+D9</f>
        <v>2250</v>
      </c>
      <c r="H9" s="36">
        <f t="shared" si="3"/>
        <v>3000</v>
      </c>
    </row>
    <row r="10" spans="1:8" ht="19.95" customHeight="1">
      <c r="A10" s="11"/>
      <c r="B10" s="179"/>
      <c r="C10" s="7" t="s">
        <v>7</v>
      </c>
      <c r="D10" s="10">
        <v>750</v>
      </c>
      <c r="E10" s="10">
        <f t="shared" si="2"/>
        <v>1500</v>
      </c>
      <c r="F10" s="12">
        <f t="shared" si="4"/>
        <v>1875</v>
      </c>
      <c r="G10" s="36">
        <f t="shared" si="5"/>
        <v>2250</v>
      </c>
      <c r="H10" s="36">
        <f t="shared" si="3"/>
        <v>3000</v>
      </c>
    </row>
    <row r="11" spans="1:8" ht="19.95" customHeight="1">
      <c r="A11" s="11"/>
      <c r="B11" s="179"/>
      <c r="C11" s="7" t="s">
        <v>8</v>
      </c>
      <c r="D11" s="10">
        <v>750</v>
      </c>
      <c r="E11" s="10">
        <f t="shared" si="2"/>
        <v>1500</v>
      </c>
      <c r="F11" s="12">
        <f t="shared" si="4"/>
        <v>1875</v>
      </c>
      <c r="G11" s="36">
        <f t="shared" si="5"/>
        <v>2250</v>
      </c>
      <c r="H11" s="36">
        <f t="shared" si="3"/>
        <v>3000</v>
      </c>
    </row>
    <row r="12" spans="1:8" ht="19.95" customHeight="1">
      <c r="A12" s="11"/>
      <c r="B12" s="179" t="s">
        <v>867</v>
      </c>
      <c r="C12" s="7" t="s">
        <v>6</v>
      </c>
      <c r="D12" s="10">
        <v>900</v>
      </c>
      <c r="E12" s="10">
        <f t="shared" si="2"/>
        <v>1800</v>
      </c>
      <c r="F12" s="12">
        <f t="shared" si="4"/>
        <v>2250</v>
      </c>
      <c r="G12" s="36">
        <f t="shared" si="5"/>
        <v>2700</v>
      </c>
      <c r="H12" s="36">
        <f t="shared" si="3"/>
        <v>3600</v>
      </c>
    </row>
    <row r="13" spans="1:8" ht="19.95" customHeight="1">
      <c r="A13" s="11"/>
      <c r="B13" s="179"/>
      <c r="C13" s="7" t="s">
        <v>7</v>
      </c>
      <c r="D13" s="10">
        <v>900</v>
      </c>
      <c r="E13" s="10">
        <f t="shared" si="2"/>
        <v>1800</v>
      </c>
      <c r="F13" s="12">
        <f t="shared" si="4"/>
        <v>2250</v>
      </c>
      <c r="G13" s="36">
        <f t="shared" si="5"/>
        <v>2700</v>
      </c>
      <c r="H13" s="36">
        <f t="shared" si="3"/>
        <v>3600</v>
      </c>
    </row>
    <row r="14" spans="1:8" ht="19.95" customHeight="1">
      <c r="A14" s="11"/>
      <c r="B14" s="179"/>
      <c r="C14" s="7" t="s">
        <v>8</v>
      </c>
      <c r="D14" s="10">
        <v>900</v>
      </c>
      <c r="E14" s="10">
        <f t="shared" si="2"/>
        <v>1800</v>
      </c>
      <c r="F14" s="12">
        <f t="shared" si="4"/>
        <v>2250</v>
      </c>
      <c r="G14" s="36">
        <f t="shared" si="5"/>
        <v>2700</v>
      </c>
      <c r="H14" s="36">
        <f t="shared" si="3"/>
        <v>3600</v>
      </c>
    </row>
    <row r="15" spans="1:8" ht="19.95" customHeight="1">
      <c r="A15" s="11"/>
      <c r="B15" s="179" t="s">
        <v>324</v>
      </c>
      <c r="C15" s="7" t="s">
        <v>6</v>
      </c>
      <c r="D15" s="10">
        <v>1300</v>
      </c>
      <c r="E15" s="10">
        <f t="shared" si="2"/>
        <v>2600</v>
      </c>
      <c r="F15" s="12">
        <f t="shared" si="4"/>
        <v>3250</v>
      </c>
      <c r="G15" s="36">
        <f t="shared" si="5"/>
        <v>3900</v>
      </c>
      <c r="H15" s="36">
        <f t="shared" si="3"/>
        <v>5200</v>
      </c>
    </row>
    <row r="16" spans="1:8" ht="19.95" customHeight="1">
      <c r="A16" s="11"/>
      <c r="B16" s="179"/>
      <c r="C16" s="7" t="s">
        <v>7</v>
      </c>
      <c r="D16" s="10">
        <v>1300</v>
      </c>
      <c r="E16" s="10">
        <f t="shared" si="2"/>
        <v>2600</v>
      </c>
      <c r="F16" s="12">
        <f t="shared" si="4"/>
        <v>3250</v>
      </c>
      <c r="G16" s="36">
        <f t="shared" si="5"/>
        <v>3900</v>
      </c>
      <c r="H16" s="36">
        <f t="shared" si="3"/>
        <v>5200</v>
      </c>
    </row>
    <row r="17" spans="1:8" ht="19.95" customHeight="1">
      <c r="A17" s="11"/>
      <c r="B17" s="179"/>
      <c r="C17" s="7" t="s">
        <v>8</v>
      </c>
      <c r="D17" s="10">
        <v>1400</v>
      </c>
      <c r="E17" s="10">
        <f t="shared" si="2"/>
        <v>2800</v>
      </c>
      <c r="F17" s="12">
        <f t="shared" si="4"/>
        <v>3500</v>
      </c>
      <c r="G17" s="36">
        <f t="shared" si="5"/>
        <v>4200</v>
      </c>
      <c r="H17" s="36">
        <f t="shared" si="3"/>
        <v>5600</v>
      </c>
    </row>
    <row r="18" spans="1:8" ht="19.95" customHeight="1">
      <c r="A18" s="11">
        <v>2</v>
      </c>
      <c r="B18" s="179" t="s">
        <v>327</v>
      </c>
      <c r="C18" s="7" t="s">
        <v>6</v>
      </c>
      <c r="D18" s="10">
        <v>1300</v>
      </c>
      <c r="E18" s="10">
        <f t="shared" si="2"/>
        <v>2600</v>
      </c>
      <c r="F18" s="12">
        <f t="shared" si="4"/>
        <v>3250</v>
      </c>
      <c r="G18" s="36">
        <f t="shared" si="5"/>
        <v>3900</v>
      </c>
      <c r="H18" s="36">
        <f t="shared" si="3"/>
        <v>5200</v>
      </c>
    </row>
    <row r="19" spans="1:8" ht="19.95" customHeight="1">
      <c r="A19" s="11">
        <v>1</v>
      </c>
      <c r="B19" s="179"/>
      <c r="C19" s="7" t="s">
        <v>7</v>
      </c>
      <c r="D19" s="10">
        <v>1300</v>
      </c>
      <c r="E19" s="10">
        <f t="shared" si="2"/>
        <v>2600</v>
      </c>
      <c r="F19" s="12">
        <f t="shared" si="4"/>
        <v>3250</v>
      </c>
      <c r="G19" s="36">
        <f t="shared" si="5"/>
        <v>3900</v>
      </c>
      <c r="H19" s="36">
        <f t="shared" si="3"/>
        <v>5200</v>
      </c>
    </row>
    <row r="20" spans="1:8" ht="19.95" customHeight="1">
      <c r="A20" s="11">
        <v>1</v>
      </c>
      <c r="B20" s="179"/>
      <c r="C20" s="7" t="s">
        <v>8</v>
      </c>
      <c r="D20" s="10">
        <v>1400</v>
      </c>
      <c r="E20" s="10">
        <f t="shared" si="2"/>
        <v>2800</v>
      </c>
      <c r="F20" s="12">
        <f t="shared" si="4"/>
        <v>3500</v>
      </c>
      <c r="G20" s="36">
        <f t="shared" si="5"/>
        <v>4200</v>
      </c>
      <c r="H20" s="36">
        <f t="shared" si="3"/>
        <v>5600</v>
      </c>
    </row>
    <row r="21" spans="1:8" ht="19.95" customHeight="1">
      <c r="A21" s="11">
        <v>2</v>
      </c>
      <c r="B21" s="179" t="s">
        <v>334</v>
      </c>
      <c r="C21" s="7" t="s">
        <v>6</v>
      </c>
      <c r="D21" s="10">
        <v>1300</v>
      </c>
      <c r="E21" s="10">
        <f t="shared" si="2"/>
        <v>2600</v>
      </c>
      <c r="F21" s="12">
        <f t="shared" si="4"/>
        <v>3250</v>
      </c>
      <c r="G21" s="36">
        <f t="shared" si="5"/>
        <v>3900</v>
      </c>
      <c r="H21" s="36">
        <f t="shared" si="3"/>
        <v>5200</v>
      </c>
    </row>
    <row r="22" spans="1:8" ht="19.95" customHeight="1">
      <c r="A22" s="11">
        <v>1</v>
      </c>
      <c r="B22" s="179"/>
      <c r="C22" s="7" t="s">
        <v>7</v>
      </c>
      <c r="D22" s="10">
        <v>1300</v>
      </c>
      <c r="E22" s="10">
        <f t="shared" si="2"/>
        <v>2600</v>
      </c>
      <c r="F22" s="12">
        <f t="shared" si="4"/>
        <v>3250</v>
      </c>
      <c r="G22" s="36">
        <f t="shared" si="5"/>
        <v>3900</v>
      </c>
      <c r="H22" s="36">
        <f t="shared" si="3"/>
        <v>5200</v>
      </c>
    </row>
    <row r="23" spans="1:8" ht="19.95" customHeight="1">
      <c r="A23" s="11">
        <v>1</v>
      </c>
      <c r="B23" s="179"/>
      <c r="C23" s="7" t="s">
        <v>8</v>
      </c>
      <c r="D23" s="10">
        <v>1400</v>
      </c>
      <c r="E23" s="10">
        <f t="shared" si="2"/>
        <v>2800</v>
      </c>
      <c r="F23" s="12">
        <f t="shared" si="4"/>
        <v>3500</v>
      </c>
      <c r="G23" s="36">
        <f t="shared" si="5"/>
        <v>4200</v>
      </c>
      <c r="H23" s="36">
        <f t="shared" si="3"/>
        <v>5600</v>
      </c>
    </row>
    <row r="24" spans="1:8" ht="19.95" customHeight="1">
      <c r="A24" s="11">
        <v>2</v>
      </c>
      <c r="B24" s="179" t="s">
        <v>20</v>
      </c>
      <c r="C24" s="7" t="s">
        <v>6</v>
      </c>
      <c r="D24" s="10">
        <v>1400</v>
      </c>
      <c r="E24" s="10">
        <f t="shared" si="2"/>
        <v>2800</v>
      </c>
      <c r="F24" s="12">
        <f t="shared" si="4"/>
        <v>3500</v>
      </c>
      <c r="G24" s="36">
        <f t="shared" si="5"/>
        <v>4200</v>
      </c>
      <c r="H24" s="36">
        <f t="shared" si="3"/>
        <v>5600</v>
      </c>
    </row>
    <row r="25" spans="1:8" ht="19.95" customHeight="1">
      <c r="A25" s="11">
        <v>1</v>
      </c>
      <c r="B25" s="179"/>
      <c r="C25" s="7" t="s">
        <v>7</v>
      </c>
      <c r="D25" s="10">
        <v>1400</v>
      </c>
      <c r="E25" s="10">
        <f t="shared" si="2"/>
        <v>2800</v>
      </c>
      <c r="F25" s="12">
        <f t="shared" si="4"/>
        <v>3500</v>
      </c>
      <c r="G25" s="36">
        <f t="shared" si="5"/>
        <v>4200</v>
      </c>
      <c r="H25" s="36">
        <f t="shared" si="3"/>
        <v>5600</v>
      </c>
    </row>
    <row r="26" spans="1:8" ht="19.95" customHeight="1">
      <c r="A26" s="11">
        <v>1</v>
      </c>
      <c r="B26" s="179"/>
      <c r="C26" s="7" t="s">
        <v>8</v>
      </c>
      <c r="D26" s="10">
        <v>1500</v>
      </c>
      <c r="E26" s="10">
        <f t="shared" si="2"/>
        <v>3000</v>
      </c>
      <c r="F26" s="12">
        <f t="shared" si="4"/>
        <v>3750</v>
      </c>
      <c r="G26" s="36">
        <f t="shared" si="5"/>
        <v>4500</v>
      </c>
      <c r="H26" s="36">
        <f t="shared" si="3"/>
        <v>6000</v>
      </c>
    </row>
    <row r="27" spans="1:8" ht="19.95" customHeight="1">
      <c r="A27" s="11"/>
      <c r="B27" s="179" t="s">
        <v>21</v>
      </c>
      <c r="C27" s="7" t="s">
        <v>6</v>
      </c>
      <c r="D27" s="10">
        <v>1400</v>
      </c>
      <c r="E27" s="10">
        <f t="shared" si="2"/>
        <v>2800</v>
      </c>
      <c r="F27" s="12">
        <f t="shared" si="4"/>
        <v>3500</v>
      </c>
      <c r="G27" s="36">
        <f t="shared" si="5"/>
        <v>4200</v>
      </c>
      <c r="H27" s="36">
        <f t="shared" si="3"/>
        <v>5600</v>
      </c>
    </row>
    <row r="28" spans="1:8" ht="19.95" customHeight="1">
      <c r="A28" s="11"/>
      <c r="B28" s="179"/>
      <c r="C28" s="7" t="s">
        <v>7</v>
      </c>
      <c r="D28" s="10">
        <v>1400</v>
      </c>
      <c r="E28" s="10">
        <f t="shared" si="2"/>
        <v>2800</v>
      </c>
      <c r="F28" s="12">
        <f t="shared" si="4"/>
        <v>3500</v>
      </c>
      <c r="G28" s="36">
        <f t="shared" si="5"/>
        <v>4200</v>
      </c>
      <c r="H28" s="36">
        <f t="shared" si="3"/>
        <v>5600</v>
      </c>
    </row>
    <row r="29" spans="1:8" ht="19.95" customHeight="1">
      <c r="A29" s="11"/>
      <c r="B29" s="179"/>
      <c r="C29" s="7" t="s">
        <v>8</v>
      </c>
      <c r="D29" s="10">
        <v>1500</v>
      </c>
      <c r="E29" s="10">
        <f t="shared" si="2"/>
        <v>3000</v>
      </c>
      <c r="F29" s="12">
        <f t="shared" si="4"/>
        <v>3750</v>
      </c>
      <c r="G29" s="36">
        <f t="shared" si="5"/>
        <v>4500</v>
      </c>
      <c r="H29" s="36">
        <f t="shared" si="3"/>
        <v>6000</v>
      </c>
    </row>
    <row r="30" spans="1:8" ht="19.95" customHeight="1">
      <c r="A30" s="11">
        <v>4</v>
      </c>
      <c r="B30" s="179" t="s">
        <v>22</v>
      </c>
      <c r="C30" s="7" t="s">
        <v>6</v>
      </c>
      <c r="D30" s="10">
        <v>1400</v>
      </c>
      <c r="E30" s="10">
        <f t="shared" si="2"/>
        <v>2800</v>
      </c>
      <c r="F30" s="12">
        <f t="shared" si="4"/>
        <v>3500</v>
      </c>
      <c r="G30" s="36">
        <f t="shared" si="5"/>
        <v>4200</v>
      </c>
      <c r="H30" s="36">
        <f t="shared" si="3"/>
        <v>5600</v>
      </c>
    </row>
    <row r="31" spans="1:8" ht="19.95" customHeight="1">
      <c r="A31" s="11">
        <v>4</v>
      </c>
      <c r="B31" s="179"/>
      <c r="C31" s="7" t="s">
        <v>7</v>
      </c>
      <c r="D31" s="10">
        <v>1400</v>
      </c>
      <c r="E31" s="10">
        <f t="shared" si="2"/>
        <v>2800</v>
      </c>
      <c r="F31" s="12">
        <f t="shared" si="4"/>
        <v>3500</v>
      </c>
      <c r="G31" s="36">
        <f t="shared" si="5"/>
        <v>4200</v>
      </c>
      <c r="H31" s="36">
        <f t="shared" si="3"/>
        <v>5600</v>
      </c>
    </row>
    <row r="32" spans="1:8" ht="19.95" customHeight="1">
      <c r="A32" s="11">
        <v>5</v>
      </c>
      <c r="B32" s="179"/>
      <c r="C32" s="7" t="s">
        <v>8</v>
      </c>
      <c r="D32" s="10">
        <v>1500</v>
      </c>
      <c r="E32" s="10">
        <f t="shared" si="2"/>
        <v>3000</v>
      </c>
      <c r="F32" s="12">
        <f t="shared" si="4"/>
        <v>3750</v>
      </c>
      <c r="G32" s="36">
        <f t="shared" si="5"/>
        <v>4500</v>
      </c>
      <c r="H32" s="36">
        <f t="shared" si="3"/>
        <v>6000</v>
      </c>
    </row>
    <row r="33" spans="1:8" ht="19.95" customHeight="1">
      <c r="A33" s="11"/>
      <c r="B33" s="179" t="s">
        <v>24</v>
      </c>
      <c r="C33" s="7" t="s">
        <v>6</v>
      </c>
      <c r="D33" s="10">
        <v>1400</v>
      </c>
      <c r="E33" s="10">
        <f t="shared" si="2"/>
        <v>2800</v>
      </c>
      <c r="F33" s="12">
        <f t="shared" si="4"/>
        <v>3500</v>
      </c>
      <c r="G33" s="36">
        <f t="shared" si="5"/>
        <v>4200</v>
      </c>
      <c r="H33" s="36">
        <f t="shared" si="3"/>
        <v>5600</v>
      </c>
    </row>
    <row r="34" spans="1:8" ht="19.95" customHeight="1">
      <c r="A34" s="11"/>
      <c r="B34" s="179"/>
      <c r="C34" s="7" t="s">
        <v>7</v>
      </c>
      <c r="D34" s="10">
        <v>1400</v>
      </c>
      <c r="E34" s="10">
        <f t="shared" si="2"/>
        <v>2800</v>
      </c>
      <c r="F34" s="12">
        <f t="shared" si="4"/>
        <v>3500</v>
      </c>
      <c r="G34" s="36">
        <f t="shared" si="5"/>
        <v>4200</v>
      </c>
      <c r="H34" s="36">
        <f t="shared" si="3"/>
        <v>5600</v>
      </c>
    </row>
    <row r="35" spans="1:8" ht="19.95" customHeight="1">
      <c r="A35" s="11"/>
      <c r="B35" s="179"/>
      <c r="C35" s="7" t="s">
        <v>8</v>
      </c>
      <c r="D35" s="10">
        <v>1500</v>
      </c>
      <c r="E35" s="10">
        <f t="shared" si="2"/>
        <v>3000</v>
      </c>
      <c r="F35" s="12">
        <f t="shared" si="4"/>
        <v>3750</v>
      </c>
      <c r="G35" s="36">
        <f t="shared" si="5"/>
        <v>4500</v>
      </c>
      <c r="H35" s="36">
        <f t="shared" si="3"/>
        <v>6000</v>
      </c>
    </row>
    <row r="36" spans="1:8" ht="19.95" customHeight="1">
      <c r="A36" s="11"/>
      <c r="B36" s="179" t="s">
        <v>23</v>
      </c>
      <c r="C36" s="7" t="s">
        <v>6</v>
      </c>
      <c r="D36" s="10">
        <v>1600</v>
      </c>
      <c r="E36" s="10">
        <f t="shared" si="2"/>
        <v>3200</v>
      </c>
      <c r="F36" s="12">
        <f t="shared" si="4"/>
        <v>4000</v>
      </c>
      <c r="G36" s="36">
        <f t="shared" si="5"/>
        <v>4800</v>
      </c>
      <c r="H36" s="36">
        <f t="shared" si="3"/>
        <v>6400</v>
      </c>
    </row>
    <row r="37" spans="1:8" ht="19.95" customHeight="1">
      <c r="A37" s="11"/>
      <c r="B37" s="179"/>
      <c r="C37" s="7" t="s">
        <v>7</v>
      </c>
      <c r="D37" s="10">
        <v>1600</v>
      </c>
      <c r="E37" s="10">
        <f t="shared" si="2"/>
        <v>3200</v>
      </c>
      <c r="F37" s="12">
        <f t="shared" si="4"/>
        <v>4000</v>
      </c>
      <c r="G37" s="36">
        <f t="shared" si="5"/>
        <v>4800</v>
      </c>
      <c r="H37" s="36">
        <f t="shared" si="3"/>
        <v>6400</v>
      </c>
    </row>
    <row r="38" spans="1:8" ht="19.95" customHeight="1">
      <c r="A38" s="11"/>
      <c r="B38" s="179"/>
      <c r="C38" s="7" t="s">
        <v>8</v>
      </c>
      <c r="D38" s="10">
        <v>1700</v>
      </c>
      <c r="E38" s="10">
        <f t="shared" si="2"/>
        <v>3400</v>
      </c>
      <c r="F38" s="12">
        <f t="shared" si="4"/>
        <v>4250</v>
      </c>
      <c r="G38" s="36">
        <f t="shared" si="5"/>
        <v>5100</v>
      </c>
      <c r="H38" s="36">
        <f t="shared" si="3"/>
        <v>6800</v>
      </c>
    </row>
    <row r="39" spans="1:8" ht="19.95" customHeight="1">
      <c r="A39" s="11">
        <v>2</v>
      </c>
      <c r="B39" s="173" t="s">
        <v>13</v>
      </c>
      <c r="C39" s="7" t="s">
        <v>6</v>
      </c>
      <c r="D39" s="10">
        <v>1500</v>
      </c>
      <c r="E39" s="10">
        <f t="shared" ref="E39:E45" si="6">(+D39*$E$2)+D39</f>
        <v>3000</v>
      </c>
      <c r="F39" s="12">
        <f t="shared" ref="F39:F47" si="7">+(D39*$F$2)+D39</f>
        <v>3750</v>
      </c>
      <c r="G39" s="36">
        <f t="shared" ref="G39:G47" si="8">+(D39*$G$2)+D39</f>
        <v>4500</v>
      </c>
      <c r="H39" s="36">
        <f t="shared" si="3"/>
        <v>6000</v>
      </c>
    </row>
    <row r="40" spans="1:8" ht="19.95" customHeight="1">
      <c r="A40" s="11">
        <v>1</v>
      </c>
      <c r="B40" s="173"/>
      <c r="C40" s="7" t="s">
        <v>7</v>
      </c>
      <c r="D40" s="10">
        <v>1600</v>
      </c>
      <c r="E40" s="10">
        <f t="shared" si="6"/>
        <v>3200</v>
      </c>
      <c r="F40" s="12">
        <f t="shared" si="7"/>
        <v>4000</v>
      </c>
      <c r="G40" s="36">
        <f t="shared" si="8"/>
        <v>4800</v>
      </c>
      <c r="H40" s="36">
        <f t="shared" si="3"/>
        <v>6400</v>
      </c>
    </row>
    <row r="41" spans="1:8" ht="19.95" customHeight="1">
      <c r="A41" s="11">
        <v>1</v>
      </c>
      <c r="B41" s="173"/>
      <c r="C41" s="7" t="s">
        <v>8</v>
      </c>
      <c r="D41" s="10">
        <v>1700</v>
      </c>
      <c r="E41" s="10">
        <f t="shared" si="6"/>
        <v>3400</v>
      </c>
      <c r="F41" s="12">
        <f t="shared" si="7"/>
        <v>4250</v>
      </c>
      <c r="G41" s="36">
        <f t="shared" si="8"/>
        <v>5100</v>
      </c>
      <c r="H41" s="36">
        <f t="shared" si="3"/>
        <v>6800</v>
      </c>
    </row>
    <row r="42" spans="1:8" ht="19.95" customHeight="1">
      <c r="A42" s="11">
        <v>7</v>
      </c>
      <c r="B42" s="173" t="s">
        <v>257</v>
      </c>
      <c r="C42" s="7" t="s">
        <v>6</v>
      </c>
      <c r="D42" s="10">
        <v>1600</v>
      </c>
      <c r="E42" s="10">
        <f t="shared" si="6"/>
        <v>3200</v>
      </c>
      <c r="F42" s="12">
        <f t="shared" si="7"/>
        <v>4000</v>
      </c>
      <c r="G42" s="36">
        <f t="shared" si="8"/>
        <v>4800</v>
      </c>
      <c r="H42" s="36">
        <f t="shared" si="3"/>
        <v>6400</v>
      </c>
    </row>
    <row r="43" spans="1:8" ht="19.95" customHeight="1">
      <c r="A43" s="11">
        <v>6</v>
      </c>
      <c r="B43" s="173"/>
      <c r="C43" s="7" t="s">
        <v>7</v>
      </c>
      <c r="D43" s="10">
        <v>1600</v>
      </c>
      <c r="E43" s="10">
        <f t="shared" si="6"/>
        <v>3200</v>
      </c>
      <c r="F43" s="12">
        <f t="shared" si="7"/>
        <v>4000</v>
      </c>
      <c r="G43" s="36">
        <f t="shared" si="8"/>
        <v>4800</v>
      </c>
      <c r="H43" s="36">
        <f t="shared" si="3"/>
        <v>6400</v>
      </c>
    </row>
    <row r="44" spans="1:8" ht="19.95" customHeight="1">
      <c r="A44" s="11">
        <v>6</v>
      </c>
      <c r="B44" s="173"/>
      <c r="C44" s="7" t="s">
        <v>8</v>
      </c>
      <c r="D44" s="10">
        <v>1700</v>
      </c>
      <c r="E44" s="10">
        <f t="shared" si="6"/>
        <v>3400</v>
      </c>
      <c r="F44" s="12">
        <f t="shared" si="7"/>
        <v>4250</v>
      </c>
      <c r="G44" s="36">
        <f t="shared" si="8"/>
        <v>5100</v>
      </c>
      <c r="H44" s="36">
        <f t="shared" si="3"/>
        <v>6800</v>
      </c>
    </row>
    <row r="45" spans="1:8" ht="19.95" customHeight="1">
      <c r="A45" s="11"/>
      <c r="B45" s="173" t="s">
        <v>12</v>
      </c>
      <c r="C45" s="7" t="s">
        <v>6</v>
      </c>
      <c r="D45" s="10">
        <v>1700</v>
      </c>
      <c r="E45" s="10">
        <f t="shared" si="6"/>
        <v>3400</v>
      </c>
      <c r="F45" s="12">
        <f t="shared" si="7"/>
        <v>4250</v>
      </c>
      <c r="G45" s="36">
        <f t="shared" si="8"/>
        <v>5100</v>
      </c>
      <c r="H45" s="36">
        <f t="shared" si="3"/>
        <v>6800</v>
      </c>
    </row>
    <row r="46" spans="1:8" ht="19.95" customHeight="1">
      <c r="A46" s="11"/>
      <c r="B46" s="173"/>
      <c r="C46" s="7" t="s">
        <v>7</v>
      </c>
      <c r="D46" s="10">
        <v>1700</v>
      </c>
      <c r="E46" s="10">
        <f t="shared" ref="E46:E109" si="9">(+D46*$E$2)+D46</f>
        <v>3400</v>
      </c>
      <c r="F46" s="12">
        <f t="shared" si="7"/>
        <v>4250</v>
      </c>
      <c r="G46" s="36">
        <f t="shared" si="8"/>
        <v>5100</v>
      </c>
      <c r="H46" s="36">
        <f t="shared" si="3"/>
        <v>6800</v>
      </c>
    </row>
    <row r="47" spans="1:8" ht="19.95" customHeight="1">
      <c r="A47" s="11"/>
      <c r="B47" s="173"/>
      <c r="C47" s="7" t="s">
        <v>8</v>
      </c>
      <c r="D47" s="10">
        <v>1800</v>
      </c>
      <c r="E47" s="10">
        <f t="shared" si="9"/>
        <v>3600</v>
      </c>
      <c r="F47" s="12">
        <f t="shared" si="7"/>
        <v>4500</v>
      </c>
      <c r="G47" s="36">
        <f t="shared" si="8"/>
        <v>5400</v>
      </c>
      <c r="H47" s="36">
        <f t="shared" si="3"/>
        <v>7200</v>
      </c>
    </row>
    <row r="48" spans="1:8" ht="19.95" customHeight="1">
      <c r="A48" s="11"/>
      <c r="B48" s="173" t="s">
        <v>11</v>
      </c>
      <c r="C48" s="7" t="s">
        <v>6</v>
      </c>
      <c r="D48" s="10">
        <v>1700</v>
      </c>
      <c r="E48" s="10">
        <f t="shared" si="9"/>
        <v>3400</v>
      </c>
      <c r="F48" s="12">
        <f t="shared" ref="F48:F109" si="10">+(D48*$F$2)+D48</f>
        <v>4250</v>
      </c>
      <c r="G48" s="36">
        <f t="shared" ref="G48:G109" si="11">+(D48*$G$2)+D48</f>
        <v>5100</v>
      </c>
      <c r="H48" s="36">
        <f t="shared" si="3"/>
        <v>6800</v>
      </c>
    </row>
    <row r="49" spans="1:8" ht="19.95" customHeight="1">
      <c r="A49" s="11"/>
      <c r="B49" s="173"/>
      <c r="C49" s="7" t="s">
        <v>7</v>
      </c>
      <c r="D49" s="10">
        <v>1700</v>
      </c>
      <c r="E49" s="10">
        <f t="shared" si="9"/>
        <v>3400</v>
      </c>
      <c r="F49" s="12">
        <f t="shared" si="10"/>
        <v>4250</v>
      </c>
      <c r="G49" s="36">
        <f t="shared" si="11"/>
        <v>5100</v>
      </c>
      <c r="H49" s="36">
        <f t="shared" si="3"/>
        <v>6800</v>
      </c>
    </row>
    <row r="50" spans="1:8" ht="19.95" customHeight="1">
      <c r="A50" s="11"/>
      <c r="B50" s="173"/>
      <c r="C50" s="7" t="s">
        <v>8</v>
      </c>
      <c r="D50" s="10">
        <v>1800</v>
      </c>
      <c r="E50" s="10">
        <f t="shared" si="9"/>
        <v>3600</v>
      </c>
      <c r="F50" s="12">
        <f t="shared" si="10"/>
        <v>4500</v>
      </c>
      <c r="G50" s="36">
        <f t="shared" si="11"/>
        <v>5400</v>
      </c>
      <c r="H50" s="36">
        <f t="shared" si="3"/>
        <v>7200</v>
      </c>
    </row>
    <row r="51" spans="1:8" ht="19.95" customHeight="1">
      <c r="A51" s="11"/>
      <c r="B51" s="173" t="s">
        <v>904</v>
      </c>
      <c r="C51" s="7" t="s">
        <v>6</v>
      </c>
      <c r="D51" s="10"/>
      <c r="E51" s="10">
        <f>(+D51*$E$2)+D51</f>
        <v>0</v>
      </c>
      <c r="F51" s="12">
        <f>+(D51*$F$2)+D51</f>
        <v>0</v>
      </c>
      <c r="G51" s="36">
        <f>+(D51*$G$2)+D51</f>
        <v>0</v>
      </c>
      <c r="H51" s="36">
        <f>+(D51*$H$2)+D51</f>
        <v>0</v>
      </c>
    </row>
    <row r="52" spans="1:8" ht="19.95" customHeight="1">
      <c r="A52" s="11"/>
      <c r="B52" s="173"/>
      <c r="C52" s="7" t="s">
        <v>7</v>
      </c>
      <c r="D52" s="10">
        <v>4300</v>
      </c>
      <c r="E52" s="10">
        <f>(+D52*$E$2)+D52</f>
        <v>8600</v>
      </c>
      <c r="F52" s="12">
        <f>+(D52*$F$2)+D52</f>
        <v>10750</v>
      </c>
      <c r="G52" s="36">
        <f>+(D52*$G$2)+D52</f>
        <v>12900</v>
      </c>
      <c r="H52" s="36">
        <f>+(D52*$H$2)+D52</f>
        <v>17200</v>
      </c>
    </row>
    <row r="53" spans="1:8" ht="19.95" customHeight="1">
      <c r="A53" s="11"/>
      <c r="B53" s="173"/>
      <c r="C53" s="7" t="s">
        <v>8</v>
      </c>
      <c r="D53" s="10">
        <v>4800</v>
      </c>
      <c r="E53" s="10">
        <f>(+D53*$E$2)+D53</f>
        <v>9600</v>
      </c>
      <c r="F53" s="12">
        <f>+(D53*$F$2)+D53</f>
        <v>12000</v>
      </c>
      <c r="G53" s="36">
        <f>+(D53*$G$2)+D53</f>
        <v>14400</v>
      </c>
      <c r="H53" s="36">
        <f>+(D53*$H$2)+D53</f>
        <v>19200</v>
      </c>
    </row>
    <row r="54" spans="1:8" ht="19.95" customHeight="1">
      <c r="A54" s="11">
        <v>2</v>
      </c>
      <c r="B54" s="173" t="s">
        <v>336</v>
      </c>
      <c r="C54" s="7" t="s">
        <v>6</v>
      </c>
      <c r="D54" s="10">
        <v>1400</v>
      </c>
      <c r="E54" s="10">
        <f t="shared" si="9"/>
        <v>2800</v>
      </c>
      <c r="F54" s="12">
        <f t="shared" si="10"/>
        <v>3500</v>
      </c>
      <c r="G54" s="36">
        <f t="shared" si="11"/>
        <v>4200</v>
      </c>
      <c r="H54" s="36">
        <f t="shared" si="3"/>
        <v>5600</v>
      </c>
    </row>
    <row r="55" spans="1:8" ht="19.95" customHeight="1">
      <c r="A55" s="11">
        <v>1</v>
      </c>
      <c r="B55" s="173"/>
      <c r="C55" s="7" t="s">
        <v>7</v>
      </c>
      <c r="D55" s="10">
        <v>1400</v>
      </c>
      <c r="E55" s="10">
        <f t="shared" si="9"/>
        <v>2800</v>
      </c>
      <c r="F55" s="12">
        <f t="shared" si="10"/>
        <v>3500</v>
      </c>
      <c r="G55" s="36">
        <f t="shared" si="11"/>
        <v>4200</v>
      </c>
      <c r="H55" s="36">
        <f t="shared" si="3"/>
        <v>5600</v>
      </c>
    </row>
    <row r="56" spans="1:8" ht="19.95" customHeight="1">
      <c r="A56" s="11">
        <v>1</v>
      </c>
      <c r="B56" s="173"/>
      <c r="C56" s="7" t="s">
        <v>8</v>
      </c>
      <c r="D56" s="10">
        <v>1500</v>
      </c>
      <c r="E56" s="10">
        <f t="shared" si="9"/>
        <v>3000</v>
      </c>
      <c r="F56" s="12">
        <f t="shared" si="10"/>
        <v>3750</v>
      </c>
      <c r="G56" s="36">
        <f t="shared" si="11"/>
        <v>4500</v>
      </c>
      <c r="H56" s="36">
        <f t="shared" si="3"/>
        <v>6000</v>
      </c>
    </row>
    <row r="57" spans="1:8" ht="19.95" customHeight="1">
      <c r="A57" s="11">
        <v>2</v>
      </c>
      <c r="B57" s="173" t="s">
        <v>328</v>
      </c>
      <c r="C57" s="7" t="s">
        <v>6</v>
      </c>
      <c r="D57" s="10">
        <v>1500</v>
      </c>
      <c r="E57" s="10">
        <f t="shared" si="9"/>
        <v>3000</v>
      </c>
      <c r="F57" s="12">
        <f t="shared" si="10"/>
        <v>3750</v>
      </c>
      <c r="G57" s="36">
        <f t="shared" si="11"/>
        <v>4500</v>
      </c>
      <c r="H57" s="36">
        <f t="shared" si="3"/>
        <v>6000</v>
      </c>
    </row>
    <row r="58" spans="1:8" ht="19.95" customHeight="1">
      <c r="A58" s="11">
        <v>1</v>
      </c>
      <c r="B58" s="173"/>
      <c r="C58" s="7" t="s">
        <v>7</v>
      </c>
      <c r="D58" s="10">
        <v>1500</v>
      </c>
      <c r="E58" s="10">
        <f t="shared" si="9"/>
        <v>3000</v>
      </c>
      <c r="F58" s="12">
        <f t="shared" si="10"/>
        <v>3750</v>
      </c>
      <c r="G58" s="36">
        <f t="shared" si="11"/>
        <v>4500</v>
      </c>
      <c r="H58" s="36">
        <f t="shared" si="3"/>
        <v>6000</v>
      </c>
    </row>
    <row r="59" spans="1:8" ht="19.95" customHeight="1">
      <c r="A59" s="11">
        <v>1</v>
      </c>
      <c r="B59" s="173"/>
      <c r="C59" s="7" t="s">
        <v>8</v>
      </c>
      <c r="D59" s="10">
        <v>1600</v>
      </c>
      <c r="E59" s="10">
        <f t="shared" si="9"/>
        <v>3200</v>
      </c>
      <c r="F59" s="12">
        <f t="shared" si="10"/>
        <v>4000</v>
      </c>
      <c r="G59" s="36">
        <f t="shared" si="11"/>
        <v>4800</v>
      </c>
      <c r="H59" s="36">
        <f t="shared" si="3"/>
        <v>6400</v>
      </c>
    </row>
    <row r="60" spans="1:8" ht="19.95" customHeight="1">
      <c r="A60" s="11"/>
      <c r="B60" s="173" t="s">
        <v>14</v>
      </c>
      <c r="C60" s="7" t="s">
        <v>6</v>
      </c>
      <c r="D60" s="10">
        <v>1700</v>
      </c>
      <c r="E60" s="10">
        <f t="shared" si="9"/>
        <v>3400</v>
      </c>
      <c r="F60" s="12">
        <f t="shared" si="10"/>
        <v>4250</v>
      </c>
      <c r="G60" s="36">
        <f t="shared" si="11"/>
        <v>5100</v>
      </c>
      <c r="H60" s="36">
        <f t="shared" si="3"/>
        <v>6800</v>
      </c>
    </row>
    <row r="61" spans="1:8" ht="19.95" customHeight="1">
      <c r="A61" s="11"/>
      <c r="B61" s="173"/>
      <c r="C61" s="7" t="s">
        <v>7</v>
      </c>
      <c r="D61" s="10">
        <v>1700</v>
      </c>
      <c r="E61" s="10">
        <f t="shared" si="9"/>
        <v>3400</v>
      </c>
      <c r="F61" s="12">
        <f t="shared" si="10"/>
        <v>4250</v>
      </c>
      <c r="G61" s="36">
        <f t="shared" si="11"/>
        <v>5100</v>
      </c>
      <c r="H61" s="36">
        <f t="shared" si="3"/>
        <v>6800</v>
      </c>
    </row>
    <row r="62" spans="1:8" ht="19.95" customHeight="1">
      <c r="A62" s="11"/>
      <c r="B62" s="173"/>
      <c r="C62" s="7" t="s">
        <v>8</v>
      </c>
      <c r="D62" s="10">
        <v>1800</v>
      </c>
      <c r="E62" s="10">
        <f t="shared" si="9"/>
        <v>3600</v>
      </c>
      <c r="F62" s="12">
        <f t="shared" si="10"/>
        <v>4500</v>
      </c>
      <c r="G62" s="36">
        <f t="shared" si="11"/>
        <v>5400</v>
      </c>
      <c r="H62" s="36">
        <f t="shared" si="3"/>
        <v>7200</v>
      </c>
    </row>
    <row r="63" spans="1:8" ht="19.95" customHeight="1">
      <c r="A63" s="11"/>
      <c r="B63" s="106" t="s">
        <v>89</v>
      </c>
      <c r="C63" s="7" t="s">
        <v>6</v>
      </c>
      <c r="D63" s="10">
        <v>1700</v>
      </c>
      <c r="E63" s="10">
        <f t="shared" si="9"/>
        <v>3400</v>
      </c>
      <c r="F63" s="12">
        <f t="shared" si="10"/>
        <v>4250</v>
      </c>
      <c r="G63" s="36">
        <f t="shared" si="11"/>
        <v>5100</v>
      </c>
      <c r="H63" s="36">
        <f t="shared" si="3"/>
        <v>6800</v>
      </c>
    </row>
    <row r="64" spans="1:8" ht="19.95" customHeight="1">
      <c r="A64" s="11"/>
      <c r="B64" s="106"/>
      <c r="C64" s="7" t="s">
        <v>7</v>
      </c>
      <c r="D64" s="10">
        <v>1700</v>
      </c>
      <c r="E64" s="10">
        <f t="shared" si="9"/>
        <v>3400</v>
      </c>
      <c r="F64" s="12">
        <f t="shared" si="10"/>
        <v>4250</v>
      </c>
      <c r="G64" s="36">
        <f t="shared" si="11"/>
        <v>5100</v>
      </c>
      <c r="H64" s="36">
        <f t="shared" si="3"/>
        <v>6800</v>
      </c>
    </row>
    <row r="65" spans="1:8" ht="19.95" customHeight="1">
      <c r="A65" s="11"/>
      <c r="B65" s="106"/>
      <c r="C65" s="7" t="s">
        <v>8</v>
      </c>
      <c r="D65" s="10">
        <v>1800</v>
      </c>
      <c r="E65" s="10">
        <f t="shared" si="9"/>
        <v>3600</v>
      </c>
      <c r="F65" s="12">
        <f t="shared" si="10"/>
        <v>4500</v>
      </c>
      <c r="G65" s="36">
        <f t="shared" si="11"/>
        <v>5400</v>
      </c>
      <c r="H65" s="36">
        <f t="shared" si="3"/>
        <v>7200</v>
      </c>
    </row>
    <row r="66" spans="1:8" ht="19.95" customHeight="1">
      <c r="A66" s="11">
        <v>2</v>
      </c>
      <c r="B66" s="173" t="s">
        <v>242</v>
      </c>
      <c r="C66" s="7" t="s">
        <v>6</v>
      </c>
      <c r="D66" s="10">
        <v>1800</v>
      </c>
      <c r="E66" s="10">
        <f t="shared" si="9"/>
        <v>3600</v>
      </c>
      <c r="F66" s="12">
        <f t="shared" si="10"/>
        <v>4500</v>
      </c>
      <c r="G66" s="36">
        <f t="shared" si="11"/>
        <v>5400</v>
      </c>
      <c r="H66" s="36">
        <f t="shared" si="3"/>
        <v>7200</v>
      </c>
    </row>
    <row r="67" spans="1:8" ht="19.95" customHeight="1">
      <c r="A67" s="11">
        <v>1</v>
      </c>
      <c r="B67" s="173"/>
      <c r="C67" s="7" t="s">
        <v>7</v>
      </c>
      <c r="D67" s="10">
        <v>1500</v>
      </c>
      <c r="E67" s="10">
        <f t="shared" si="9"/>
        <v>3000</v>
      </c>
      <c r="F67" s="12">
        <f t="shared" si="10"/>
        <v>3750</v>
      </c>
      <c r="G67" s="36">
        <f t="shared" si="11"/>
        <v>4500</v>
      </c>
      <c r="H67" s="36">
        <f t="shared" si="3"/>
        <v>6000</v>
      </c>
    </row>
    <row r="68" spans="1:8" ht="19.95" customHeight="1">
      <c r="A68" s="11">
        <v>1</v>
      </c>
      <c r="B68" s="173"/>
      <c r="C68" s="7" t="s">
        <v>8</v>
      </c>
      <c r="D68" s="10">
        <v>1600</v>
      </c>
      <c r="E68" s="10">
        <f t="shared" si="9"/>
        <v>3200</v>
      </c>
      <c r="F68" s="12">
        <f t="shared" si="10"/>
        <v>4000</v>
      </c>
      <c r="G68" s="36">
        <f t="shared" si="11"/>
        <v>4800</v>
      </c>
      <c r="H68" s="36">
        <f t="shared" si="3"/>
        <v>6400</v>
      </c>
    </row>
    <row r="69" spans="1:8" ht="19.95" customHeight="1">
      <c r="A69" s="11"/>
      <c r="B69" s="173" t="s">
        <v>199</v>
      </c>
      <c r="C69" s="7" t="s">
        <v>6</v>
      </c>
      <c r="D69" s="10">
        <v>1600</v>
      </c>
      <c r="E69" s="10">
        <f t="shared" si="9"/>
        <v>3200</v>
      </c>
      <c r="F69" s="12">
        <f t="shared" si="10"/>
        <v>4000</v>
      </c>
      <c r="G69" s="36">
        <f t="shared" si="11"/>
        <v>4800</v>
      </c>
      <c r="H69" s="36">
        <f t="shared" si="3"/>
        <v>6400</v>
      </c>
    </row>
    <row r="70" spans="1:8" ht="19.95" customHeight="1">
      <c r="A70" s="11"/>
      <c r="B70" s="173"/>
      <c r="C70" s="7" t="s">
        <v>7</v>
      </c>
      <c r="D70" s="10">
        <v>1600</v>
      </c>
      <c r="E70" s="10">
        <f t="shared" si="9"/>
        <v>3200</v>
      </c>
      <c r="F70" s="12">
        <f t="shared" si="10"/>
        <v>4000</v>
      </c>
      <c r="G70" s="36">
        <f t="shared" si="11"/>
        <v>4800</v>
      </c>
      <c r="H70" s="36">
        <f t="shared" si="3"/>
        <v>6400</v>
      </c>
    </row>
    <row r="71" spans="1:8" ht="19.95" customHeight="1">
      <c r="A71" s="11"/>
      <c r="B71" s="173"/>
      <c r="C71" s="7" t="s">
        <v>8</v>
      </c>
      <c r="D71" s="10"/>
      <c r="E71" s="10">
        <f t="shared" ref="E71:E80" si="12">(+D71*$E$2)+D71</f>
        <v>0</v>
      </c>
      <c r="F71" s="12">
        <f t="shared" ref="F71:F80" si="13">+(D71*$F$2)+D71</f>
        <v>0</v>
      </c>
      <c r="G71" s="36">
        <f t="shared" ref="G71:G80" si="14">+(D71*$G$2)+D71</f>
        <v>0</v>
      </c>
      <c r="H71" s="36">
        <f t="shared" si="3"/>
        <v>0</v>
      </c>
    </row>
    <row r="72" spans="1:8" ht="19.95" customHeight="1">
      <c r="A72" s="11">
        <v>4</v>
      </c>
      <c r="B72" s="173" t="s">
        <v>325</v>
      </c>
      <c r="C72" s="7" t="s">
        <v>6</v>
      </c>
      <c r="D72" s="10">
        <v>1500</v>
      </c>
      <c r="E72" s="10">
        <f t="shared" si="12"/>
        <v>3000</v>
      </c>
      <c r="F72" s="12">
        <f t="shared" si="13"/>
        <v>3750</v>
      </c>
      <c r="G72" s="36">
        <f t="shared" si="14"/>
        <v>4500</v>
      </c>
      <c r="H72" s="36">
        <f t="shared" si="3"/>
        <v>6000</v>
      </c>
    </row>
    <row r="73" spans="1:8" ht="19.95" customHeight="1">
      <c r="A73" s="11">
        <v>2</v>
      </c>
      <c r="B73" s="173"/>
      <c r="C73" s="7" t="s">
        <v>7</v>
      </c>
      <c r="D73" s="10">
        <v>1500</v>
      </c>
      <c r="E73" s="10">
        <f t="shared" si="12"/>
        <v>3000</v>
      </c>
      <c r="F73" s="12">
        <f t="shared" si="13"/>
        <v>3750</v>
      </c>
      <c r="G73" s="36">
        <f t="shared" si="14"/>
        <v>4500</v>
      </c>
      <c r="H73" s="36">
        <f t="shared" si="3"/>
        <v>6000</v>
      </c>
    </row>
    <row r="74" spans="1:8" ht="19.95" customHeight="1">
      <c r="A74" s="11">
        <v>2</v>
      </c>
      <c r="B74" s="173"/>
      <c r="C74" s="7" t="s">
        <v>8</v>
      </c>
      <c r="D74" s="10">
        <v>1600</v>
      </c>
      <c r="E74" s="10">
        <f t="shared" si="12"/>
        <v>3200</v>
      </c>
      <c r="F74" s="12">
        <f t="shared" si="13"/>
        <v>4000</v>
      </c>
      <c r="G74" s="36">
        <f t="shared" si="14"/>
        <v>4800</v>
      </c>
      <c r="H74" s="36">
        <f t="shared" ref="H74:H126" si="15">+(D74*$H$2)+D74</f>
        <v>6400</v>
      </c>
    </row>
    <row r="75" spans="1:8" ht="19.95" customHeight="1">
      <c r="A75" s="11">
        <v>5</v>
      </c>
      <c r="B75" s="173" t="s">
        <v>516</v>
      </c>
      <c r="C75" s="7" t="s">
        <v>6</v>
      </c>
      <c r="D75" s="10">
        <v>1500</v>
      </c>
      <c r="E75" s="10">
        <f t="shared" si="12"/>
        <v>3000</v>
      </c>
      <c r="F75" s="12">
        <f t="shared" si="13"/>
        <v>3750</v>
      </c>
      <c r="G75" s="36">
        <f t="shared" si="14"/>
        <v>4500</v>
      </c>
      <c r="H75" s="36">
        <f t="shared" si="15"/>
        <v>6000</v>
      </c>
    </row>
    <row r="76" spans="1:8" ht="19.95" customHeight="1">
      <c r="A76" s="11"/>
      <c r="B76" s="173"/>
      <c r="C76" s="7" t="s">
        <v>7</v>
      </c>
      <c r="D76" s="10"/>
      <c r="E76" s="10"/>
      <c r="F76" s="12"/>
      <c r="G76" s="36"/>
      <c r="H76" s="36">
        <f t="shared" si="15"/>
        <v>0</v>
      </c>
    </row>
    <row r="77" spans="1:8" ht="19.95" customHeight="1">
      <c r="A77" s="11"/>
      <c r="B77" s="173"/>
      <c r="C77" s="7" t="s">
        <v>8</v>
      </c>
      <c r="D77" s="10"/>
      <c r="E77" s="10"/>
      <c r="F77" s="12"/>
      <c r="G77" s="36"/>
      <c r="H77" s="36">
        <f t="shared" si="15"/>
        <v>0</v>
      </c>
    </row>
    <row r="78" spans="1:8" ht="19.95" customHeight="1">
      <c r="A78" s="11"/>
      <c r="B78" s="173" t="s">
        <v>335</v>
      </c>
      <c r="C78" s="7" t="s">
        <v>6</v>
      </c>
      <c r="D78" s="10">
        <v>1500</v>
      </c>
      <c r="E78" s="10">
        <f t="shared" si="12"/>
        <v>3000</v>
      </c>
      <c r="F78" s="12">
        <f t="shared" si="13"/>
        <v>3750</v>
      </c>
      <c r="G78" s="36">
        <f t="shared" si="14"/>
        <v>4500</v>
      </c>
      <c r="H78" s="36">
        <f t="shared" si="15"/>
        <v>6000</v>
      </c>
    </row>
    <row r="79" spans="1:8" ht="19.95" customHeight="1">
      <c r="A79" s="11"/>
      <c r="B79" s="173"/>
      <c r="C79" s="7" t="s">
        <v>7</v>
      </c>
      <c r="D79" s="10">
        <v>1500</v>
      </c>
      <c r="E79" s="10">
        <f t="shared" si="12"/>
        <v>3000</v>
      </c>
      <c r="F79" s="12">
        <f t="shared" si="13"/>
        <v>3750</v>
      </c>
      <c r="G79" s="36">
        <f t="shared" si="14"/>
        <v>4500</v>
      </c>
      <c r="H79" s="36">
        <f t="shared" si="15"/>
        <v>6000</v>
      </c>
    </row>
    <row r="80" spans="1:8" ht="19.95" customHeight="1">
      <c r="A80" s="11"/>
      <c r="B80" s="173"/>
      <c r="C80" s="7" t="s">
        <v>8</v>
      </c>
      <c r="D80" s="10">
        <v>1600</v>
      </c>
      <c r="E80" s="10">
        <f t="shared" si="12"/>
        <v>3200</v>
      </c>
      <c r="F80" s="12">
        <f t="shared" si="13"/>
        <v>4000</v>
      </c>
      <c r="G80" s="36">
        <f t="shared" si="14"/>
        <v>4800</v>
      </c>
      <c r="H80" s="36">
        <f t="shared" si="15"/>
        <v>6400</v>
      </c>
    </row>
    <row r="81" spans="1:10" ht="19.95" customHeight="1">
      <c r="A81" s="11">
        <v>2</v>
      </c>
      <c r="B81" s="173" t="s">
        <v>15</v>
      </c>
      <c r="C81" s="7" t="s">
        <v>6</v>
      </c>
      <c r="D81" s="10">
        <v>1700</v>
      </c>
      <c r="E81" s="10">
        <f t="shared" si="9"/>
        <v>3400</v>
      </c>
      <c r="F81" s="12">
        <f t="shared" si="10"/>
        <v>4250</v>
      </c>
      <c r="G81" s="36">
        <f t="shared" si="11"/>
        <v>5100</v>
      </c>
      <c r="H81" s="36">
        <f t="shared" si="15"/>
        <v>6800</v>
      </c>
    </row>
    <row r="82" spans="1:10" ht="19.95" customHeight="1">
      <c r="A82" s="11">
        <v>1</v>
      </c>
      <c r="B82" s="173"/>
      <c r="C82" s="7" t="s">
        <v>7</v>
      </c>
      <c r="D82" s="10">
        <v>1700</v>
      </c>
      <c r="E82" s="10">
        <f t="shared" si="9"/>
        <v>3400</v>
      </c>
      <c r="F82" s="12">
        <f t="shared" si="10"/>
        <v>4250</v>
      </c>
      <c r="G82" s="36">
        <f t="shared" si="11"/>
        <v>5100</v>
      </c>
      <c r="H82" s="36">
        <f t="shared" si="15"/>
        <v>6800</v>
      </c>
    </row>
    <row r="83" spans="1:10" ht="19.95" customHeight="1">
      <c r="A83" s="11">
        <v>1</v>
      </c>
      <c r="B83" s="173"/>
      <c r="C83" s="7" t="s">
        <v>8</v>
      </c>
      <c r="D83" s="10">
        <v>1800</v>
      </c>
      <c r="E83" s="10">
        <f t="shared" si="9"/>
        <v>3600</v>
      </c>
      <c r="F83" s="12">
        <f t="shared" si="10"/>
        <v>4500</v>
      </c>
      <c r="G83" s="36">
        <f t="shared" si="11"/>
        <v>5400</v>
      </c>
      <c r="H83" s="36">
        <f t="shared" si="15"/>
        <v>7200</v>
      </c>
    </row>
    <row r="84" spans="1:10" ht="19.95" customHeight="1">
      <c r="A84" s="11"/>
      <c r="B84" s="173" t="s">
        <v>302</v>
      </c>
      <c r="C84" s="7" t="s">
        <v>6</v>
      </c>
      <c r="D84" s="10">
        <v>1500</v>
      </c>
      <c r="E84" s="10">
        <f t="shared" si="9"/>
        <v>3000</v>
      </c>
      <c r="F84" s="12">
        <f t="shared" si="10"/>
        <v>3750</v>
      </c>
      <c r="G84" s="36">
        <f t="shared" si="11"/>
        <v>4500</v>
      </c>
      <c r="H84" s="36">
        <f t="shared" si="15"/>
        <v>6000</v>
      </c>
    </row>
    <row r="85" spans="1:10" ht="19.95" customHeight="1">
      <c r="A85" s="11"/>
      <c r="B85" s="173"/>
      <c r="C85" s="7" t="s">
        <v>7</v>
      </c>
      <c r="D85" s="10">
        <v>1500</v>
      </c>
      <c r="E85" s="10">
        <f t="shared" si="9"/>
        <v>3000</v>
      </c>
      <c r="F85" s="12">
        <f t="shared" si="10"/>
        <v>3750</v>
      </c>
      <c r="G85" s="36">
        <f t="shared" si="11"/>
        <v>4500</v>
      </c>
      <c r="H85" s="36">
        <f t="shared" si="15"/>
        <v>6000</v>
      </c>
    </row>
    <row r="86" spans="1:10" ht="19.95" customHeight="1">
      <c r="A86" s="11"/>
      <c r="B86" s="173"/>
      <c r="C86" s="7" t="s">
        <v>8</v>
      </c>
      <c r="D86" s="10">
        <v>1500</v>
      </c>
      <c r="E86" s="10">
        <f t="shared" si="9"/>
        <v>3000</v>
      </c>
      <c r="F86" s="12">
        <f t="shared" si="10"/>
        <v>3750</v>
      </c>
      <c r="G86" s="36">
        <f t="shared" si="11"/>
        <v>4500</v>
      </c>
      <c r="H86" s="36">
        <f t="shared" si="15"/>
        <v>6000</v>
      </c>
    </row>
    <row r="87" spans="1:10" ht="19.95" customHeight="1">
      <c r="A87" s="11" t="s">
        <v>197</v>
      </c>
      <c r="B87" s="173" t="s">
        <v>200</v>
      </c>
      <c r="C87" s="7" t="s">
        <v>6</v>
      </c>
      <c r="D87" s="10">
        <v>1500</v>
      </c>
      <c r="E87" s="10">
        <f t="shared" si="9"/>
        <v>3000</v>
      </c>
      <c r="F87" s="12">
        <f t="shared" si="10"/>
        <v>3750</v>
      </c>
      <c r="G87" s="36">
        <f t="shared" si="11"/>
        <v>4500</v>
      </c>
      <c r="H87" s="36">
        <f t="shared" si="15"/>
        <v>6000</v>
      </c>
    </row>
    <row r="88" spans="1:10" ht="19.95" customHeight="1">
      <c r="A88" s="11"/>
      <c r="B88" s="173"/>
      <c r="C88" s="7" t="s">
        <v>7</v>
      </c>
      <c r="D88" s="10"/>
      <c r="E88" s="10">
        <f t="shared" ref="E88:E93" si="16">(+D88*$E$2)+D88</f>
        <v>0</v>
      </c>
      <c r="F88" s="12">
        <f t="shared" ref="F88:F93" si="17">+(D88*$F$2)+D88</f>
        <v>0</v>
      </c>
      <c r="G88" s="36">
        <f t="shared" ref="G88:G93" si="18">+(D88*$G$2)+D88</f>
        <v>0</v>
      </c>
      <c r="H88" s="36">
        <f t="shared" si="15"/>
        <v>0</v>
      </c>
    </row>
    <row r="89" spans="1:10" ht="19.95" customHeight="1">
      <c r="A89" s="11"/>
      <c r="B89" s="173"/>
      <c r="C89" s="7" t="s">
        <v>8</v>
      </c>
      <c r="D89" s="10">
        <v>1600</v>
      </c>
      <c r="E89" s="10">
        <f t="shared" si="16"/>
        <v>3200</v>
      </c>
      <c r="F89" s="12">
        <f t="shared" si="17"/>
        <v>4000</v>
      </c>
      <c r="G89" s="36">
        <f t="shared" si="18"/>
        <v>4800</v>
      </c>
      <c r="H89" s="36">
        <f t="shared" si="15"/>
        <v>6400</v>
      </c>
    </row>
    <row r="90" spans="1:10" ht="19.95" customHeight="1">
      <c r="A90" s="11">
        <v>2</v>
      </c>
      <c r="B90" s="173" t="s">
        <v>333</v>
      </c>
      <c r="C90" s="7" t="s">
        <v>6</v>
      </c>
      <c r="D90" s="10">
        <v>1400</v>
      </c>
      <c r="E90" s="10">
        <f t="shared" si="16"/>
        <v>2800</v>
      </c>
      <c r="F90" s="12">
        <f t="shared" si="17"/>
        <v>3500</v>
      </c>
      <c r="G90" s="36">
        <f t="shared" si="18"/>
        <v>4200</v>
      </c>
      <c r="H90" s="36">
        <f t="shared" si="15"/>
        <v>5600</v>
      </c>
    </row>
    <row r="91" spans="1:10" ht="19.95" customHeight="1">
      <c r="A91" s="11">
        <v>1</v>
      </c>
      <c r="B91" s="173"/>
      <c r="C91" s="7" t="s">
        <v>7</v>
      </c>
      <c r="D91" s="10">
        <v>1400</v>
      </c>
      <c r="E91" s="10">
        <f t="shared" si="16"/>
        <v>2800</v>
      </c>
      <c r="F91" s="12">
        <f t="shared" si="17"/>
        <v>3500</v>
      </c>
      <c r="G91" s="36">
        <f t="shared" si="18"/>
        <v>4200</v>
      </c>
      <c r="H91" s="36">
        <f t="shared" si="15"/>
        <v>5600</v>
      </c>
    </row>
    <row r="92" spans="1:10" ht="19.95" customHeight="1">
      <c r="A92" s="11">
        <v>1</v>
      </c>
      <c r="B92" s="173"/>
      <c r="C92" s="7" t="s">
        <v>8</v>
      </c>
      <c r="D92" s="10">
        <v>1500</v>
      </c>
      <c r="E92" s="10">
        <f t="shared" si="16"/>
        <v>3000</v>
      </c>
      <c r="F92" s="12">
        <f t="shared" si="17"/>
        <v>3750</v>
      </c>
      <c r="G92" s="36">
        <f t="shared" si="18"/>
        <v>4500</v>
      </c>
      <c r="H92" s="36">
        <f t="shared" si="15"/>
        <v>6000</v>
      </c>
    </row>
    <row r="93" spans="1:10" ht="19.95" customHeight="1">
      <c r="A93" s="11"/>
      <c r="B93" s="173" t="s">
        <v>16</v>
      </c>
      <c r="C93" s="7" t="s">
        <v>6</v>
      </c>
      <c r="D93" s="10">
        <v>1600</v>
      </c>
      <c r="E93" s="10">
        <f t="shared" si="16"/>
        <v>3200</v>
      </c>
      <c r="F93" s="12">
        <f t="shared" si="17"/>
        <v>4000</v>
      </c>
      <c r="G93" s="36">
        <f t="shared" si="18"/>
        <v>4800</v>
      </c>
      <c r="H93" s="36">
        <f t="shared" si="15"/>
        <v>6400</v>
      </c>
    </row>
    <row r="94" spans="1:10" ht="19.95" customHeight="1">
      <c r="A94" s="11"/>
      <c r="B94" s="173"/>
      <c r="C94" s="7" t="s">
        <v>7</v>
      </c>
      <c r="D94" s="10">
        <v>1600</v>
      </c>
      <c r="E94" s="10">
        <f t="shared" si="9"/>
        <v>3200</v>
      </c>
      <c r="F94" s="12">
        <f t="shared" si="10"/>
        <v>4000</v>
      </c>
      <c r="G94" s="36">
        <f t="shared" si="11"/>
        <v>4800</v>
      </c>
      <c r="H94" s="36">
        <f t="shared" si="15"/>
        <v>6400</v>
      </c>
    </row>
    <row r="95" spans="1:10" ht="19.95" customHeight="1">
      <c r="A95" s="11"/>
      <c r="B95" s="173"/>
      <c r="C95" s="7" t="s">
        <v>8</v>
      </c>
      <c r="D95" s="10">
        <v>1700</v>
      </c>
      <c r="E95" s="10">
        <f t="shared" si="9"/>
        <v>3400</v>
      </c>
      <c r="F95" s="12">
        <f t="shared" si="10"/>
        <v>4250</v>
      </c>
      <c r="G95" s="36">
        <f t="shared" si="11"/>
        <v>5100</v>
      </c>
      <c r="H95" s="36">
        <f t="shared" si="15"/>
        <v>6800</v>
      </c>
    </row>
    <row r="96" spans="1:10" ht="19.95" customHeight="1">
      <c r="A96" s="11"/>
      <c r="B96" s="173" t="s">
        <v>855</v>
      </c>
      <c r="C96" s="7" t="s">
        <v>6</v>
      </c>
      <c r="D96" s="10">
        <v>2700</v>
      </c>
      <c r="E96" s="10">
        <f t="shared" si="9"/>
        <v>5400</v>
      </c>
      <c r="F96" s="12">
        <f t="shared" si="10"/>
        <v>6750</v>
      </c>
      <c r="G96" s="36">
        <f t="shared" si="11"/>
        <v>8100</v>
      </c>
      <c r="H96" s="36">
        <f t="shared" si="15"/>
        <v>10800</v>
      </c>
      <c r="J96" s="3">
        <v>7800</v>
      </c>
    </row>
    <row r="97" spans="1:10" ht="19.95" customHeight="1">
      <c r="A97" s="11"/>
      <c r="B97" s="173"/>
      <c r="C97" s="7" t="s">
        <v>7</v>
      </c>
      <c r="D97" s="10">
        <v>2700</v>
      </c>
      <c r="E97" s="10">
        <f>(+D97*$E$2)+D97</f>
        <v>5400</v>
      </c>
      <c r="F97" s="12">
        <f>+(D97*$F$2)+D97</f>
        <v>6750</v>
      </c>
      <c r="G97" s="36">
        <f>+(D97*$G$2)+D97</f>
        <v>8100</v>
      </c>
      <c r="H97" s="36">
        <f t="shared" si="15"/>
        <v>10800</v>
      </c>
      <c r="J97" s="3">
        <v>7200</v>
      </c>
    </row>
    <row r="98" spans="1:10" ht="19.95" customHeight="1">
      <c r="A98" s="11"/>
      <c r="B98" s="173"/>
      <c r="C98" s="7" t="s">
        <v>736</v>
      </c>
      <c r="D98" s="10">
        <v>3300</v>
      </c>
      <c r="E98" s="10">
        <f>(+D98*$E$2)+D98</f>
        <v>6600</v>
      </c>
      <c r="F98" s="12">
        <f>+(D98*$F$2)+D98</f>
        <v>8250</v>
      </c>
      <c r="G98" s="36">
        <f>+(D98*$G$2)+D98</f>
        <v>9900</v>
      </c>
      <c r="H98" s="36">
        <f t="shared" si="15"/>
        <v>13200</v>
      </c>
    </row>
    <row r="99" spans="1:10" ht="19.95" customHeight="1">
      <c r="A99" s="11"/>
      <c r="B99" s="173" t="s">
        <v>25</v>
      </c>
      <c r="C99" s="7" t="s">
        <v>6</v>
      </c>
      <c r="D99" s="10">
        <v>2000</v>
      </c>
      <c r="E99" s="10">
        <f t="shared" si="9"/>
        <v>4000</v>
      </c>
      <c r="F99" s="12">
        <f t="shared" si="10"/>
        <v>5000</v>
      </c>
      <c r="G99" s="36">
        <f t="shared" si="11"/>
        <v>6000</v>
      </c>
      <c r="H99" s="36">
        <f t="shared" si="15"/>
        <v>8000</v>
      </c>
    </row>
    <row r="100" spans="1:10" ht="19.95" customHeight="1">
      <c r="A100" s="11"/>
      <c r="B100" s="173"/>
      <c r="C100" s="7" t="s">
        <v>7</v>
      </c>
      <c r="D100" s="10">
        <v>2000</v>
      </c>
      <c r="E100" s="10">
        <f t="shared" si="9"/>
        <v>4000</v>
      </c>
      <c r="F100" s="12">
        <f t="shared" si="10"/>
        <v>5000</v>
      </c>
      <c r="G100" s="36">
        <f t="shared" si="11"/>
        <v>6000</v>
      </c>
      <c r="H100" s="36">
        <f t="shared" si="15"/>
        <v>8000</v>
      </c>
    </row>
    <row r="101" spans="1:10" ht="19.95" customHeight="1">
      <c r="A101" s="11"/>
      <c r="B101" s="173"/>
      <c r="C101" s="7" t="s">
        <v>8</v>
      </c>
      <c r="D101" s="10">
        <v>1500</v>
      </c>
      <c r="E101" s="10">
        <f t="shared" si="9"/>
        <v>3000</v>
      </c>
      <c r="F101" s="12">
        <f t="shared" si="10"/>
        <v>3750</v>
      </c>
      <c r="G101" s="36">
        <f t="shared" si="11"/>
        <v>4500</v>
      </c>
      <c r="H101" s="36">
        <f t="shared" si="15"/>
        <v>6000</v>
      </c>
    </row>
    <row r="102" spans="1:10" ht="19.95" customHeight="1">
      <c r="A102" s="11"/>
      <c r="B102" s="173" t="s">
        <v>326</v>
      </c>
      <c r="C102" s="7" t="s">
        <v>6</v>
      </c>
      <c r="D102" s="10">
        <v>1800</v>
      </c>
      <c r="E102" s="10">
        <f t="shared" si="9"/>
        <v>3600</v>
      </c>
      <c r="F102" s="12">
        <f t="shared" si="10"/>
        <v>4500</v>
      </c>
      <c r="G102" s="36">
        <f t="shared" si="11"/>
        <v>5400</v>
      </c>
      <c r="H102" s="36">
        <f t="shared" si="15"/>
        <v>7200</v>
      </c>
    </row>
    <row r="103" spans="1:10" ht="19.95" customHeight="1">
      <c r="A103" s="11"/>
      <c r="B103" s="173"/>
      <c r="C103" s="7" t="s">
        <v>7</v>
      </c>
      <c r="D103" s="10">
        <v>1800</v>
      </c>
      <c r="E103" s="10">
        <f t="shared" si="9"/>
        <v>3600</v>
      </c>
      <c r="F103" s="12">
        <f t="shared" si="10"/>
        <v>4500</v>
      </c>
      <c r="G103" s="36">
        <f t="shared" si="11"/>
        <v>5400</v>
      </c>
      <c r="H103" s="36">
        <f t="shared" si="15"/>
        <v>7200</v>
      </c>
    </row>
    <row r="104" spans="1:10" ht="19.95" customHeight="1">
      <c r="A104" s="11"/>
      <c r="B104" s="173"/>
      <c r="C104" s="7" t="s">
        <v>8</v>
      </c>
      <c r="D104" s="10">
        <v>1800</v>
      </c>
      <c r="E104" s="10">
        <f t="shared" si="9"/>
        <v>3600</v>
      </c>
      <c r="F104" s="12">
        <f t="shared" si="10"/>
        <v>4500</v>
      </c>
      <c r="G104" s="36">
        <f t="shared" si="11"/>
        <v>5400</v>
      </c>
      <c r="H104" s="36">
        <f t="shared" si="15"/>
        <v>7200</v>
      </c>
    </row>
    <row r="105" spans="1:10" ht="19.95" customHeight="1">
      <c r="A105" s="11"/>
      <c r="B105" s="173" t="s">
        <v>198</v>
      </c>
      <c r="C105" s="7" t="s">
        <v>6</v>
      </c>
      <c r="D105" s="10">
        <v>1600</v>
      </c>
      <c r="E105" s="10">
        <f t="shared" si="9"/>
        <v>3200</v>
      </c>
      <c r="F105" s="12">
        <f t="shared" si="10"/>
        <v>4000</v>
      </c>
      <c r="G105" s="36">
        <f t="shared" si="11"/>
        <v>4800</v>
      </c>
      <c r="H105" s="36">
        <f t="shared" si="15"/>
        <v>6400</v>
      </c>
    </row>
    <row r="106" spans="1:10" ht="19.95" customHeight="1">
      <c r="A106" s="11"/>
      <c r="B106" s="173"/>
      <c r="C106" s="7" t="s">
        <v>7</v>
      </c>
      <c r="D106" s="10">
        <v>1600</v>
      </c>
      <c r="E106" s="10">
        <f t="shared" si="9"/>
        <v>3200</v>
      </c>
      <c r="F106" s="12">
        <f t="shared" si="10"/>
        <v>4000</v>
      </c>
      <c r="G106" s="36">
        <f t="shared" si="11"/>
        <v>4800</v>
      </c>
      <c r="H106" s="36">
        <f t="shared" si="15"/>
        <v>6400</v>
      </c>
    </row>
    <row r="107" spans="1:10" ht="19.95" customHeight="1">
      <c r="A107" s="11"/>
      <c r="B107" s="173"/>
      <c r="C107" s="7" t="s">
        <v>8</v>
      </c>
      <c r="D107" s="10">
        <v>1700</v>
      </c>
      <c r="E107" s="10">
        <f t="shared" si="9"/>
        <v>3400</v>
      </c>
      <c r="F107" s="12">
        <f t="shared" si="10"/>
        <v>4250</v>
      </c>
      <c r="G107" s="36">
        <f t="shared" si="11"/>
        <v>5100</v>
      </c>
      <c r="H107" s="36">
        <f t="shared" si="15"/>
        <v>6800</v>
      </c>
    </row>
    <row r="108" spans="1:10" ht="19.95" customHeight="1">
      <c r="A108" s="11"/>
      <c r="B108" s="173" t="s">
        <v>191</v>
      </c>
      <c r="C108" s="7" t="s">
        <v>6</v>
      </c>
      <c r="D108" s="10">
        <v>2500</v>
      </c>
      <c r="E108" s="10">
        <f t="shared" si="9"/>
        <v>5000</v>
      </c>
      <c r="F108" s="12">
        <f t="shared" si="10"/>
        <v>6250</v>
      </c>
      <c r="G108" s="36">
        <f t="shared" si="11"/>
        <v>7500</v>
      </c>
      <c r="H108" s="36">
        <f t="shared" si="15"/>
        <v>10000</v>
      </c>
    </row>
    <row r="109" spans="1:10" ht="19.95" customHeight="1">
      <c r="B109" s="173"/>
      <c r="C109" s="7" t="s">
        <v>7</v>
      </c>
      <c r="D109" s="3">
        <v>2200</v>
      </c>
      <c r="E109" s="3">
        <f t="shared" si="9"/>
        <v>4400</v>
      </c>
      <c r="F109" s="4">
        <f t="shared" si="10"/>
        <v>5500</v>
      </c>
      <c r="G109" s="6">
        <f t="shared" si="11"/>
        <v>6600</v>
      </c>
      <c r="H109" s="36">
        <f t="shared" si="15"/>
        <v>8800</v>
      </c>
    </row>
    <row r="110" spans="1:10" ht="19.95" customHeight="1">
      <c r="B110" s="173"/>
      <c r="C110" s="2" t="s">
        <v>736</v>
      </c>
      <c r="D110" s="3">
        <v>1500</v>
      </c>
      <c r="E110" s="3">
        <f t="shared" ref="E110:E126" si="19">(+D110*$E$2)+D110</f>
        <v>3000</v>
      </c>
      <c r="F110" s="4">
        <f t="shared" ref="F110:F126" si="20">+(D110*$F$2)+D110</f>
        <v>3750</v>
      </c>
      <c r="G110" s="6">
        <f t="shared" ref="G110:G126" si="21">+(D110*$G$2)+D110</f>
        <v>4500</v>
      </c>
      <c r="H110" s="36">
        <f t="shared" si="15"/>
        <v>6000</v>
      </c>
    </row>
    <row r="111" spans="1:10" ht="19.95" customHeight="1">
      <c r="B111" s="180" t="s">
        <v>192</v>
      </c>
      <c r="C111" s="7" t="s">
        <v>6</v>
      </c>
      <c r="D111" s="3">
        <v>2500</v>
      </c>
      <c r="E111" s="3">
        <f t="shared" si="19"/>
        <v>5000</v>
      </c>
      <c r="F111" s="4">
        <f t="shared" si="20"/>
        <v>6250</v>
      </c>
      <c r="G111" s="6">
        <f t="shared" si="21"/>
        <v>7500</v>
      </c>
      <c r="H111" s="36">
        <f t="shared" si="15"/>
        <v>10000</v>
      </c>
    </row>
    <row r="112" spans="1:10" ht="19.95" customHeight="1">
      <c r="B112" s="180"/>
      <c r="C112" s="7" t="s">
        <v>7</v>
      </c>
      <c r="D112" s="3">
        <v>2200</v>
      </c>
      <c r="E112" s="3">
        <f t="shared" si="19"/>
        <v>4400</v>
      </c>
      <c r="F112" s="4">
        <f t="shared" si="20"/>
        <v>5500</v>
      </c>
      <c r="G112" s="6">
        <f t="shared" si="21"/>
        <v>6600</v>
      </c>
      <c r="H112" s="36">
        <f t="shared" si="15"/>
        <v>8800</v>
      </c>
    </row>
    <row r="113" spans="2:10">
      <c r="B113" s="180"/>
      <c r="C113" s="2" t="s">
        <v>736</v>
      </c>
      <c r="D113" s="3">
        <v>1500</v>
      </c>
      <c r="E113" s="3">
        <f t="shared" si="19"/>
        <v>3000</v>
      </c>
      <c r="F113" s="4">
        <f t="shared" si="20"/>
        <v>3750</v>
      </c>
      <c r="G113" s="6">
        <f t="shared" si="21"/>
        <v>4500</v>
      </c>
      <c r="H113" s="36">
        <f t="shared" si="15"/>
        <v>6000</v>
      </c>
    </row>
    <row r="114" spans="2:10">
      <c r="B114" s="180" t="s">
        <v>303</v>
      </c>
      <c r="C114" s="7" t="s">
        <v>6</v>
      </c>
      <c r="E114" s="3">
        <f t="shared" si="19"/>
        <v>0</v>
      </c>
      <c r="F114" s="4">
        <f t="shared" si="20"/>
        <v>0</v>
      </c>
      <c r="G114" s="6">
        <f t="shared" si="21"/>
        <v>0</v>
      </c>
      <c r="H114" s="36">
        <f t="shared" si="15"/>
        <v>0</v>
      </c>
    </row>
    <row r="115" spans="2:10">
      <c r="B115" s="180"/>
      <c r="C115" s="7" t="s">
        <v>7</v>
      </c>
      <c r="D115" s="3">
        <v>1600</v>
      </c>
      <c r="E115" s="3">
        <f t="shared" si="19"/>
        <v>3200</v>
      </c>
      <c r="F115" s="4">
        <f t="shared" si="20"/>
        <v>4000</v>
      </c>
      <c r="G115" s="6">
        <f t="shared" si="21"/>
        <v>4800</v>
      </c>
      <c r="H115" s="36">
        <f t="shared" si="15"/>
        <v>6400</v>
      </c>
    </row>
    <row r="116" spans="2:10">
      <c r="B116" s="180"/>
      <c r="C116" s="7" t="s">
        <v>736</v>
      </c>
      <c r="D116" s="3">
        <v>1500</v>
      </c>
      <c r="E116" s="3">
        <f t="shared" si="19"/>
        <v>3000</v>
      </c>
      <c r="F116" s="4">
        <f t="shared" si="20"/>
        <v>3750</v>
      </c>
      <c r="G116" s="6">
        <f t="shared" si="21"/>
        <v>4500</v>
      </c>
      <c r="H116" s="36">
        <f t="shared" si="15"/>
        <v>6000</v>
      </c>
    </row>
    <row r="117" spans="2:10">
      <c r="B117" s="180" t="s">
        <v>304</v>
      </c>
      <c r="C117" s="7" t="s">
        <v>6</v>
      </c>
      <c r="E117" s="3">
        <f t="shared" si="19"/>
        <v>0</v>
      </c>
      <c r="F117" s="4">
        <f t="shared" si="20"/>
        <v>0</v>
      </c>
      <c r="G117" s="6">
        <f t="shared" si="21"/>
        <v>0</v>
      </c>
      <c r="H117" s="36">
        <f t="shared" si="15"/>
        <v>0</v>
      </c>
    </row>
    <row r="118" spans="2:10">
      <c r="B118" s="180"/>
      <c r="C118" s="7" t="s">
        <v>7</v>
      </c>
      <c r="D118" s="3">
        <v>2200</v>
      </c>
      <c r="E118" s="3">
        <f t="shared" si="19"/>
        <v>4400</v>
      </c>
      <c r="F118" s="4">
        <f t="shared" si="20"/>
        <v>5500</v>
      </c>
      <c r="G118" s="6">
        <f t="shared" si="21"/>
        <v>6600</v>
      </c>
      <c r="H118" s="36">
        <f t="shared" si="15"/>
        <v>8800</v>
      </c>
    </row>
    <row r="119" spans="2:10">
      <c r="B119" s="180"/>
      <c r="C119" s="7" t="s">
        <v>736</v>
      </c>
      <c r="D119" s="3">
        <v>1500</v>
      </c>
      <c r="E119" s="3">
        <f t="shared" si="19"/>
        <v>3000</v>
      </c>
      <c r="F119" s="4">
        <f t="shared" si="20"/>
        <v>3750</v>
      </c>
      <c r="G119" s="6">
        <f t="shared" si="21"/>
        <v>4500</v>
      </c>
      <c r="H119" s="36">
        <f t="shared" si="15"/>
        <v>6000</v>
      </c>
    </row>
    <row r="120" spans="2:10">
      <c r="B120" s="180" t="s">
        <v>305</v>
      </c>
      <c r="C120" s="7" t="s">
        <v>6</v>
      </c>
      <c r="E120" s="3">
        <f t="shared" si="19"/>
        <v>0</v>
      </c>
      <c r="F120" s="4">
        <f t="shared" si="20"/>
        <v>0</v>
      </c>
      <c r="G120" s="6">
        <f t="shared" si="21"/>
        <v>0</v>
      </c>
      <c r="H120" s="36">
        <f t="shared" si="15"/>
        <v>0</v>
      </c>
    </row>
    <row r="121" spans="2:10">
      <c r="B121" s="180"/>
      <c r="C121" s="7" t="s">
        <v>7</v>
      </c>
      <c r="D121" s="3">
        <v>1600</v>
      </c>
      <c r="E121" s="3">
        <f t="shared" si="19"/>
        <v>3200</v>
      </c>
      <c r="F121" s="4">
        <f t="shared" si="20"/>
        <v>4000</v>
      </c>
      <c r="G121" s="6">
        <f t="shared" si="21"/>
        <v>4800</v>
      </c>
      <c r="H121" s="36">
        <f t="shared" si="15"/>
        <v>6400</v>
      </c>
    </row>
    <row r="122" spans="2:10">
      <c r="C122" s="2" t="s">
        <v>8</v>
      </c>
      <c r="D122" s="3">
        <v>1800</v>
      </c>
      <c r="E122" s="3">
        <f t="shared" si="19"/>
        <v>3600</v>
      </c>
      <c r="F122" s="2">
        <f t="shared" si="20"/>
        <v>4500</v>
      </c>
      <c r="G122" s="5">
        <f t="shared" si="21"/>
        <v>5400</v>
      </c>
      <c r="H122" s="2">
        <f t="shared" si="15"/>
        <v>7200</v>
      </c>
    </row>
    <row r="123" spans="2:10">
      <c r="D123" s="3">
        <v>1200</v>
      </c>
      <c r="E123" s="3">
        <f t="shared" si="19"/>
        <v>2400</v>
      </c>
      <c r="F123" s="2">
        <f t="shared" si="20"/>
        <v>3000</v>
      </c>
      <c r="G123" s="5">
        <f t="shared" si="21"/>
        <v>3600</v>
      </c>
      <c r="H123" s="2">
        <f t="shared" si="15"/>
        <v>4800</v>
      </c>
    </row>
    <row r="124" spans="2:10">
      <c r="C124" s="2">
        <f>+D124*6</f>
        <v>12418.560000000001</v>
      </c>
      <c r="D124" s="3">
        <v>2069.7600000000002</v>
      </c>
      <c r="E124" s="3">
        <f t="shared" si="19"/>
        <v>4139.5200000000004</v>
      </c>
      <c r="F124" s="2">
        <f t="shared" si="20"/>
        <v>5174.4000000000005</v>
      </c>
      <c r="G124" s="5">
        <f t="shared" si="21"/>
        <v>6209.2800000000007</v>
      </c>
      <c r="H124" s="2">
        <f t="shared" si="15"/>
        <v>8279.0400000000009</v>
      </c>
      <c r="J124" s="3">
        <f>+F124*6</f>
        <v>31046.400000000001</v>
      </c>
    </row>
    <row r="125" spans="2:10">
      <c r="C125" s="2">
        <f>+D125*6</f>
        <v>13608</v>
      </c>
      <c r="D125" s="3">
        <v>2268</v>
      </c>
      <c r="E125" s="3">
        <f t="shared" si="19"/>
        <v>4536</v>
      </c>
      <c r="F125" s="2">
        <f t="shared" si="20"/>
        <v>5670</v>
      </c>
      <c r="G125" s="5">
        <f t="shared" si="21"/>
        <v>6804</v>
      </c>
      <c r="H125" s="2">
        <f t="shared" si="15"/>
        <v>9072</v>
      </c>
      <c r="J125" s="3">
        <f>+F125*6</f>
        <v>34020</v>
      </c>
    </row>
    <row r="126" spans="2:10">
      <c r="C126" s="2">
        <f>+D126*6</f>
        <v>16027.199999999999</v>
      </c>
      <c r="D126" s="3">
        <v>2671.2</v>
      </c>
      <c r="E126" s="3">
        <f t="shared" si="19"/>
        <v>5342.4</v>
      </c>
      <c r="F126" s="2">
        <f t="shared" si="20"/>
        <v>6678</v>
      </c>
      <c r="G126" s="5">
        <f t="shared" si="21"/>
        <v>8013.5999999999995</v>
      </c>
      <c r="H126" s="2">
        <f t="shared" si="15"/>
        <v>10684.8</v>
      </c>
      <c r="J126" s="3">
        <f>+F126*6</f>
        <v>40068</v>
      </c>
    </row>
    <row r="127" spans="2:10">
      <c r="C127" s="2">
        <f>SUM(C124:C126)</f>
        <v>42053.760000000002</v>
      </c>
      <c r="J127" s="3">
        <f>SUM(J124:J126)</f>
        <v>105134.39999999999</v>
      </c>
    </row>
  </sheetData>
  <mergeCells count="43">
    <mergeCell ref="B96:B98"/>
    <mergeCell ref="B12:B14"/>
    <mergeCell ref="B108:B110"/>
    <mergeCell ref="B111:B113"/>
    <mergeCell ref="B120:B121"/>
    <mergeCell ref="B114:B116"/>
    <mergeCell ref="B117:B119"/>
    <mergeCell ref="B66:B68"/>
    <mergeCell ref="B90:B92"/>
    <mergeCell ref="B78:B80"/>
    <mergeCell ref="B54:B56"/>
    <mergeCell ref="B75:B77"/>
    <mergeCell ref="B51:B53"/>
    <mergeCell ref="A1:A2"/>
    <mergeCell ref="B87:B89"/>
    <mergeCell ref="B105:B107"/>
    <mergeCell ref="B69:B71"/>
    <mergeCell ref="B30:B32"/>
    <mergeCell ref="B60:B62"/>
    <mergeCell ref="B99:B101"/>
    <mergeCell ref="B81:B83"/>
    <mergeCell ref="B93:B95"/>
    <mergeCell ref="B42:B44"/>
    <mergeCell ref="B84:B86"/>
    <mergeCell ref="B15:B17"/>
    <mergeCell ref="B72:B74"/>
    <mergeCell ref="B102:B104"/>
    <mergeCell ref="B18:B20"/>
    <mergeCell ref="B57:B59"/>
    <mergeCell ref="E1:G1"/>
    <mergeCell ref="B45:B47"/>
    <mergeCell ref="D1:D2"/>
    <mergeCell ref="B48:B50"/>
    <mergeCell ref="B39:B41"/>
    <mergeCell ref="B36:B38"/>
    <mergeCell ref="B33:B35"/>
    <mergeCell ref="B3:B5"/>
    <mergeCell ref="B6:B8"/>
    <mergeCell ref="B9:B11"/>
    <mergeCell ref="B24:B26"/>
    <mergeCell ref="B1:B2"/>
    <mergeCell ref="B27:B29"/>
    <mergeCell ref="B21:B23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27"/>
  <sheetViews>
    <sheetView topLeftCell="A2" workbookViewId="0">
      <selection activeCell="A20" sqref="A20"/>
    </sheetView>
  </sheetViews>
  <sheetFormatPr defaultRowHeight="13.8"/>
  <cols>
    <col min="1" max="1" width="11.5546875" style="7" customWidth="1"/>
    <col min="2" max="7" width="18.77734375" style="7" customWidth="1"/>
    <col min="8" max="16384" width="8.88671875" style="7"/>
  </cols>
  <sheetData>
    <row r="1" spans="1:7" ht="25.05" customHeight="1">
      <c r="A1" s="173" t="s">
        <v>40</v>
      </c>
      <c r="B1" s="41"/>
      <c r="C1" s="16"/>
      <c r="D1" s="172" t="s">
        <v>0</v>
      </c>
      <c r="E1" s="172"/>
      <c r="F1" s="172"/>
      <c r="G1" s="172"/>
    </row>
    <row r="2" spans="1:7" ht="25.05" customHeight="1">
      <c r="A2" s="173"/>
      <c r="B2" s="162" t="s">
        <v>1416</v>
      </c>
      <c r="C2" s="161" t="s">
        <v>1</v>
      </c>
      <c r="D2" s="17">
        <v>1</v>
      </c>
      <c r="E2" s="17">
        <v>1.5</v>
      </c>
      <c r="F2" s="17">
        <v>2</v>
      </c>
      <c r="G2" s="17">
        <v>2.5</v>
      </c>
    </row>
    <row r="3" spans="1:7" ht="25.05" customHeight="1">
      <c r="A3" s="11">
        <v>3</v>
      </c>
      <c r="B3" s="7">
        <v>125</v>
      </c>
      <c r="C3" s="10">
        <v>720</v>
      </c>
      <c r="D3" s="10">
        <f>(+C3*Monoseal!$D$2)+C3</f>
        <v>1440</v>
      </c>
      <c r="E3" s="10">
        <f>(+C3*Monoseal!$E$2)+C3</f>
        <v>1800</v>
      </c>
      <c r="F3" s="10">
        <f>+(C3*Monoseal!$F$2)+C3</f>
        <v>2160</v>
      </c>
      <c r="G3" s="10">
        <f>+(C3*Monoseal!$G$2)+C3</f>
        <v>2520</v>
      </c>
    </row>
    <row r="4" spans="1:7" ht="25.05" customHeight="1">
      <c r="A4" s="11"/>
      <c r="C4" s="10"/>
      <c r="D4" s="10">
        <f>(+C4*Monoseal!$D$2)+C4</f>
        <v>0</v>
      </c>
      <c r="E4" s="10">
        <f>(+C4*Monoseal!$E$2)+C4</f>
        <v>0</v>
      </c>
      <c r="F4" s="10">
        <f>+(C4*Monoseal!$F$2)+C4</f>
        <v>0</v>
      </c>
      <c r="G4" s="10">
        <f>+(C4*Monoseal!$G$2)+C4</f>
        <v>0</v>
      </c>
    </row>
    <row r="5" spans="1:7" ht="25.05" customHeight="1">
      <c r="A5" s="11"/>
      <c r="C5" s="10"/>
      <c r="D5" s="10">
        <f>(+C5*Monoseal!$D$2)+C5</f>
        <v>0</v>
      </c>
      <c r="E5" s="10">
        <f>(+C5*Monoseal!$E$2)+C5</f>
        <v>0</v>
      </c>
      <c r="F5" s="10">
        <f>+(C5*Monoseal!$F$2)+C5</f>
        <v>0</v>
      </c>
      <c r="G5" s="10">
        <f>+(C5*Monoseal!$G$2)+C5</f>
        <v>0</v>
      </c>
    </row>
    <row r="6" spans="1:7" ht="25.05" customHeight="1">
      <c r="A6" s="11"/>
      <c r="C6" s="10"/>
      <c r="D6" s="10">
        <f>(+C6*Monoseal!$D$2)+C6</f>
        <v>0</v>
      </c>
      <c r="E6" s="10">
        <f>(+C6*Monoseal!$E$2)+C6</f>
        <v>0</v>
      </c>
      <c r="F6" s="10">
        <f>+(C6*Monoseal!$F$2)+C6</f>
        <v>0</v>
      </c>
      <c r="G6" s="10">
        <f>+(C6*Monoseal!$G$2)+C6</f>
        <v>0</v>
      </c>
    </row>
    <row r="7" spans="1:7" ht="25.05" customHeight="1">
      <c r="A7" s="11"/>
      <c r="C7" s="10"/>
      <c r="D7" s="10">
        <f>(+C7*Monoseal!$D$2)+C7</f>
        <v>0</v>
      </c>
      <c r="E7" s="10">
        <f>(+C7*Monoseal!$E$2)+C7</f>
        <v>0</v>
      </c>
      <c r="F7" s="10">
        <f>+(C7*Monoseal!$F$2)+C7</f>
        <v>0</v>
      </c>
      <c r="G7" s="10">
        <f>+(C7*Monoseal!$G$2)+C7</f>
        <v>0</v>
      </c>
    </row>
    <row r="8" spans="1:7" ht="25.05" customHeight="1">
      <c r="D8" s="10">
        <f>(+C8*Monoseal!$D$2)+C8</f>
        <v>0</v>
      </c>
      <c r="E8" s="10">
        <f>(+C8*Monoseal!$E$2)+C8</f>
        <v>0</v>
      </c>
      <c r="F8" s="10">
        <f>+(C8*Monoseal!$F$2)+C8</f>
        <v>0</v>
      </c>
      <c r="G8" s="10">
        <f>+(C8*Monoseal!$G$2)+C8</f>
        <v>0</v>
      </c>
    </row>
    <row r="9" spans="1:7" ht="25.05" customHeight="1">
      <c r="D9" s="10">
        <f>(+C9*Monoseal!$D$2)+C9</f>
        <v>0</v>
      </c>
      <c r="E9" s="10">
        <f>(+C9*Monoseal!$E$2)+C9</f>
        <v>0</v>
      </c>
      <c r="F9" s="10">
        <f>+(C9*Monoseal!$F$2)+C9</f>
        <v>0</v>
      </c>
    </row>
    <row r="10" spans="1:7" ht="25.05" customHeight="1">
      <c r="D10" s="10">
        <f>(+C10*Monoseal!$D$2)+C10</f>
        <v>0</v>
      </c>
      <c r="E10" s="10">
        <f>(+C10*Monoseal!$E$2)+C10</f>
        <v>0</v>
      </c>
      <c r="F10" s="10">
        <f>+(C10*Monoseal!$F$2)+C10</f>
        <v>0</v>
      </c>
    </row>
    <row r="11" spans="1:7" ht="25.05" customHeight="1"/>
    <row r="12" spans="1:7" ht="25.05" customHeight="1"/>
    <row r="13" spans="1:7" ht="25.05" customHeight="1"/>
    <row r="14" spans="1:7" ht="25.05" customHeight="1"/>
    <row r="15" spans="1:7" ht="25.05" customHeight="1"/>
    <row r="16" spans="1:7" ht="25.05" customHeight="1"/>
    <row r="17" ht="25.05" customHeight="1"/>
    <row r="18" ht="25.05" customHeight="1"/>
    <row r="19" ht="25.05" customHeight="1"/>
    <row r="20" ht="25.05" customHeight="1"/>
    <row r="21" ht="25.05" customHeight="1"/>
    <row r="22" ht="25.05" customHeight="1"/>
    <row r="23" ht="25.05" customHeight="1"/>
    <row r="24" ht="25.05" customHeight="1"/>
    <row r="25" ht="25.05" customHeight="1"/>
    <row r="26" ht="25.05" customHeight="1"/>
    <row r="27" ht="25.05" customHeight="1"/>
  </sheetData>
  <mergeCells count="2">
    <mergeCell ref="A1:A2"/>
    <mergeCell ref="D1:G1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G21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B1" sqref="B1:G2"/>
    </sheetView>
  </sheetViews>
  <sheetFormatPr defaultRowHeight="19.95" customHeight="1"/>
  <cols>
    <col min="1" max="1" width="8.88671875" style="10"/>
    <col min="2" max="2" width="11.21875" style="22" customWidth="1"/>
    <col min="3" max="3" width="20.6640625" style="10" customWidth="1"/>
    <col min="4" max="7" width="18.77734375" style="10" customWidth="1"/>
    <col min="8" max="16384" width="8.88671875" style="10"/>
  </cols>
  <sheetData>
    <row r="1" spans="1:7" ht="19.95" customHeight="1">
      <c r="B1" s="183" t="s">
        <v>90</v>
      </c>
      <c r="C1" s="183"/>
      <c r="D1" s="183"/>
      <c r="E1" s="183"/>
      <c r="F1" s="183"/>
      <c r="G1" s="183"/>
    </row>
    <row r="2" spans="1:7" ht="19.95" customHeight="1">
      <c r="B2" s="183"/>
      <c r="C2" s="183"/>
      <c r="D2" s="183"/>
      <c r="E2" s="183"/>
      <c r="F2" s="183"/>
      <c r="G2" s="183"/>
    </row>
    <row r="3" spans="1:7" ht="19.95" customHeight="1">
      <c r="A3" s="3"/>
      <c r="B3" s="185" t="s">
        <v>92</v>
      </c>
      <c r="C3" s="184" t="s">
        <v>91</v>
      </c>
      <c r="D3" s="181" t="s">
        <v>9</v>
      </c>
      <c r="E3" s="182" t="s">
        <v>10</v>
      </c>
      <c r="F3" s="182"/>
      <c r="G3" s="182"/>
    </row>
    <row r="4" spans="1:7" ht="19.95" customHeight="1">
      <c r="A4" s="3"/>
      <c r="B4" s="185"/>
      <c r="C4" s="184"/>
      <c r="D4" s="181"/>
      <c r="E4" s="20">
        <v>1</v>
      </c>
      <c r="F4" s="20">
        <v>1.5</v>
      </c>
      <c r="G4" s="21">
        <v>2</v>
      </c>
    </row>
    <row r="6" spans="1:7" ht="19.95" customHeight="1">
      <c r="B6" s="22" t="s">
        <v>106</v>
      </c>
      <c r="C6" s="10" t="s">
        <v>108</v>
      </c>
      <c r="D6" s="10">
        <v>1700</v>
      </c>
      <c r="E6" s="10">
        <f>+(D6*$E$4)+D6</f>
        <v>3400</v>
      </c>
      <c r="F6" s="10">
        <f>+(D6*$F$4)+D6</f>
        <v>4250</v>
      </c>
      <c r="G6" s="10">
        <f>+(D6*$G$4)+D6</f>
        <v>5100</v>
      </c>
    </row>
    <row r="7" spans="1:7" ht="19.95" customHeight="1">
      <c r="B7" s="22">
        <v>3</v>
      </c>
      <c r="C7" s="10" t="s">
        <v>78</v>
      </c>
      <c r="D7" s="10">
        <v>1700</v>
      </c>
      <c r="E7" s="10">
        <f>+(D7*$E$4)+D7</f>
        <v>3400</v>
      </c>
      <c r="F7" s="10">
        <f>+(D7*$F$4)+D7</f>
        <v>4250</v>
      </c>
      <c r="G7" s="10">
        <f>+(D7*$G$4)+D7</f>
        <v>5100</v>
      </c>
    </row>
    <row r="8" spans="1:7" ht="19.95" customHeight="1">
      <c r="B8" s="22">
        <v>3</v>
      </c>
      <c r="C8" s="10" t="s">
        <v>109</v>
      </c>
      <c r="D8" s="10">
        <v>1700</v>
      </c>
      <c r="E8" s="10">
        <f t="shared" ref="E8:E21" si="0">+(D8*$E$4)+D8</f>
        <v>3400</v>
      </c>
      <c r="F8" s="10">
        <f t="shared" ref="F8:F21" si="1">+(D8*$F$4)+D8</f>
        <v>4250</v>
      </c>
      <c r="G8" s="10">
        <f t="shared" ref="G8:G21" si="2">+(D8*$G$4)+D8</f>
        <v>5100</v>
      </c>
    </row>
    <row r="9" spans="1:7" ht="19.95" customHeight="1">
      <c r="B9" s="22">
        <v>3</v>
      </c>
      <c r="C9" s="10" t="s">
        <v>110</v>
      </c>
      <c r="D9" s="10">
        <v>1700</v>
      </c>
      <c r="E9" s="10">
        <f t="shared" si="0"/>
        <v>3400</v>
      </c>
      <c r="F9" s="10">
        <f t="shared" si="1"/>
        <v>4250</v>
      </c>
      <c r="G9" s="10">
        <f t="shared" si="2"/>
        <v>5100</v>
      </c>
    </row>
    <row r="10" spans="1:7" ht="19.95" customHeight="1">
      <c r="B10" s="22" t="s">
        <v>106</v>
      </c>
      <c r="C10" s="10" t="s">
        <v>107</v>
      </c>
      <c r="D10" s="10">
        <v>1700</v>
      </c>
      <c r="E10" s="10">
        <f t="shared" si="0"/>
        <v>3400</v>
      </c>
      <c r="F10" s="10">
        <f>+(D10*$F$4)+D10</f>
        <v>4250</v>
      </c>
      <c r="G10" s="10">
        <f>+(D10*$G$4)+D10</f>
        <v>5100</v>
      </c>
    </row>
    <row r="11" spans="1:7" ht="19.95" customHeight="1">
      <c r="B11" s="22">
        <v>5</v>
      </c>
      <c r="C11" s="10" t="s">
        <v>86</v>
      </c>
      <c r="D11" s="10">
        <v>1800</v>
      </c>
      <c r="E11" s="10">
        <f t="shared" si="0"/>
        <v>3600</v>
      </c>
      <c r="F11" s="10">
        <f t="shared" si="1"/>
        <v>4500</v>
      </c>
      <c r="G11" s="10">
        <f t="shared" si="2"/>
        <v>5400</v>
      </c>
    </row>
    <row r="12" spans="1:7" ht="19.95" customHeight="1">
      <c r="B12" s="22">
        <v>5</v>
      </c>
      <c r="C12" s="10" t="s">
        <v>84</v>
      </c>
      <c r="D12" s="10">
        <v>1800</v>
      </c>
      <c r="E12" s="10">
        <f t="shared" si="0"/>
        <v>3600</v>
      </c>
      <c r="F12" s="10">
        <f t="shared" si="1"/>
        <v>4500</v>
      </c>
      <c r="G12" s="10">
        <f t="shared" si="2"/>
        <v>5400</v>
      </c>
    </row>
    <row r="13" spans="1:7" ht="19.95" customHeight="1">
      <c r="B13" s="22">
        <v>5</v>
      </c>
      <c r="C13" s="10" t="s">
        <v>88</v>
      </c>
      <c r="D13" s="10">
        <v>1800</v>
      </c>
      <c r="E13" s="10">
        <f t="shared" si="0"/>
        <v>3600</v>
      </c>
      <c r="F13" s="10">
        <f t="shared" si="1"/>
        <v>4500</v>
      </c>
      <c r="G13" s="10">
        <f t="shared" si="2"/>
        <v>5400</v>
      </c>
    </row>
    <row r="14" spans="1:7" ht="19.95" customHeight="1">
      <c r="B14" s="22">
        <v>5</v>
      </c>
      <c r="C14" s="10" t="s">
        <v>16</v>
      </c>
      <c r="D14" s="10">
        <v>1800</v>
      </c>
      <c r="E14" s="10">
        <f t="shared" si="0"/>
        <v>3600</v>
      </c>
      <c r="F14" s="10">
        <f t="shared" si="1"/>
        <v>4500</v>
      </c>
      <c r="G14" s="10">
        <f t="shared" si="2"/>
        <v>5400</v>
      </c>
    </row>
    <row r="15" spans="1:7" ht="19.95" customHeight="1">
      <c r="B15" s="22">
        <v>5</v>
      </c>
      <c r="C15" s="10" t="s">
        <v>82</v>
      </c>
      <c r="D15" s="10">
        <v>1700</v>
      </c>
      <c r="E15" s="10">
        <f t="shared" si="0"/>
        <v>3400</v>
      </c>
      <c r="F15" s="10">
        <f t="shared" si="1"/>
        <v>4250</v>
      </c>
      <c r="G15" s="10">
        <f t="shared" si="2"/>
        <v>5100</v>
      </c>
    </row>
    <row r="16" spans="1:7" ht="19.95" customHeight="1">
      <c r="B16" s="22">
        <v>3</v>
      </c>
      <c r="C16" s="10" t="s">
        <v>81</v>
      </c>
      <c r="D16" s="10">
        <v>1800</v>
      </c>
      <c r="E16" s="10">
        <f t="shared" si="0"/>
        <v>3600</v>
      </c>
      <c r="F16" s="10">
        <f t="shared" si="1"/>
        <v>4500</v>
      </c>
      <c r="G16" s="10">
        <f t="shared" si="2"/>
        <v>5400</v>
      </c>
    </row>
    <row r="17" spans="2:7" ht="19.95" customHeight="1">
      <c r="B17" s="22">
        <v>3</v>
      </c>
      <c r="C17" s="10" t="s">
        <v>80</v>
      </c>
      <c r="D17" s="10">
        <v>1800</v>
      </c>
      <c r="E17" s="10">
        <f t="shared" si="0"/>
        <v>3600</v>
      </c>
      <c r="F17" s="10">
        <f t="shared" si="1"/>
        <v>4500</v>
      </c>
      <c r="G17" s="10">
        <f t="shared" si="2"/>
        <v>5400</v>
      </c>
    </row>
    <row r="18" spans="2:7" ht="19.95" customHeight="1">
      <c r="B18" s="22">
        <v>5</v>
      </c>
      <c r="C18" s="10" t="s">
        <v>87</v>
      </c>
      <c r="D18" s="10">
        <v>1800</v>
      </c>
      <c r="E18" s="10">
        <f t="shared" si="0"/>
        <v>3600</v>
      </c>
      <c r="F18" s="10">
        <f t="shared" si="1"/>
        <v>4500</v>
      </c>
      <c r="G18" s="10">
        <f t="shared" si="2"/>
        <v>5400</v>
      </c>
    </row>
    <row r="19" spans="2:7" ht="19.95" customHeight="1">
      <c r="B19" s="22">
        <v>5</v>
      </c>
      <c r="C19" s="10" t="s">
        <v>77</v>
      </c>
      <c r="D19" s="10">
        <v>1700</v>
      </c>
      <c r="E19" s="10">
        <f t="shared" si="0"/>
        <v>3400</v>
      </c>
      <c r="F19" s="10">
        <f t="shared" si="1"/>
        <v>4250</v>
      </c>
      <c r="G19" s="10">
        <f t="shared" si="2"/>
        <v>5100</v>
      </c>
    </row>
    <row r="20" spans="2:7" ht="19.95" customHeight="1">
      <c r="B20" s="22">
        <v>5</v>
      </c>
      <c r="C20" s="10" t="s">
        <v>89</v>
      </c>
      <c r="D20" s="10">
        <v>1700</v>
      </c>
      <c r="E20" s="10">
        <f t="shared" si="0"/>
        <v>3400</v>
      </c>
      <c r="F20" s="10">
        <f t="shared" si="1"/>
        <v>4250</v>
      </c>
      <c r="G20" s="10">
        <f t="shared" si="2"/>
        <v>5100</v>
      </c>
    </row>
    <row r="21" spans="2:7" ht="19.95" customHeight="1">
      <c r="D21" s="10">
        <v>680</v>
      </c>
      <c r="E21" s="10">
        <f t="shared" si="0"/>
        <v>1360</v>
      </c>
      <c r="F21" s="10">
        <f t="shared" si="1"/>
        <v>1700</v>
      </c>
      <c r="G21" s="10">
        <f t="shared" si="2"/>
        <v>2040</v>
      </c>
    </row>
  </sheetData>
  <mergeCells count="5">
    <mergeCell ref="D3:D4"/>
    <mergeCell ref="E3:G3"/>
    <mergeCell ref="B1:G2"/>
    <mergeCell ref="C3:C4"/>
    <mergeCell ref="B3:B4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G27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G12" sqref="G12"/>
    </sheetView>
  </sheetViews>
  <sheetFormatPr defaultRowHeight="19.95" customHeight="1"/>
  <cols>
    <col min="1" max="1" width="8.88671875" style="96"/>
    <col min="2" max="6" width="18.77734375" customWidth="1"/>
    <col min="7" max="7" width="19.88671875" style="1" customWidth="1"/>
  </cols>
  <sheetData>
    <row r="1" spans="1:7" ht="19.95" customHeight="1">
      <c r="A1" s="183" t="s">
        <v>94</v>
      </c>
      <c r="B1" s="183"/>
      <c r="C1" s="183"/>
      <c r="D1" s="183"/>
      <c r="E1" s="183"/>
      <c r="F1" s="183"/>
    </row>
    <row r="2" spans="1:7" ht="19.95" customHeight="1">
      <c r="A2" s="183"/>
      <c r="B2" s="183"/>
      <c r="C2" s="183"/>
      <c r="D2" s="183"/>
      <c r="E2" s="183"/>
      <c r="F2" s="183"/>
    </row>
    <row r="3" spans="1:7" ht="19.95" customHeight="1">
      <c r="A3" s="186" t="s">
        <v>92</v>
      </c>
      <c r="B3" s="184" t="s">
        <v>91</v>
      </c>
      <c r="C3" s="181" t="s">
        <v>9</v>
      </c>
      <c r="D3" s="182" t="s">
        <v>10</v>
      </c>
      <c r="E3" s="182"/>
      <c r="F3" s="182"/>
    </row>
    <row r="4" spans="1:7" ht="19.95" customHeight="1">
      <c r="A4" s="186"/>
      <c r="B4" s="184"/>
      <c r="C4" s="181"/>
      <c r="D4" s="20">
        <v>1</v>
      </c>
      <c r="E4" s="20">
        <v>1.5</v>
      </c>
      <c r="F4" s="21">
        <v>2</v>
      </c>
    </row>
    <row r="5" spans="1:7" ht="19.95" customHeight="1">
      <c r="A5" s="94" t="s">
        <v>104</v>
      </c>
      <c r="B5" s="10" t="s">
        <v>102</v>
      </c>
      <c r="C5" s="10">
        <v>1500</v>
      </c>
      <c r="D5" s="10">
        <f>+(C5*$D$4)+C5</f>
        <v>3000</v>
      </c>
      <c r="E5" s="10">
        <f>+(C5*$E$4)+C5</f>
        <v>3750</v>
      </c>
      <c r="F5" s="10">
        <f>+(C5*$F$4)+C5</f>
        <v>4500</v>
      </c>
    </row>
    <row r="6" spans="1:7" ht="19.95" customHeight="1">
      <c r="A6" s="94" t="s">
        <v>104</v>
      </c>
      <c r="B6" s="10" t="s">
        <v>101</v>
      </c>
      <c r="C6" s="10">
        <v>900</v>
      </c>
      <c r="D6" s="10">
        <f t="shared" ref="D6:D27" si="0">+(C6*$D$4)+C6</f>
        <v>1800</v>
      </c>
      <c r="E6" s="10">
        <f t="shared" ref="E6:E27" si="1">+(C6*$E$4)+C6</f>
        <v>2250</v>
      </c>
      <c r="F6" s="10">
        <f t="shared" ref="F6:F26" si="2">+(C6*$F$4)+C6</f>
        <v>2700</v>
      </c>
    </row>
    <row r="7" spans="1:7" ht="19.95" customHeight="1">
      <c r="A7" s="94" t="s">
        <v>104</v>
      </c>
      <c r="B7" s="10" t="s">
        <v>93</v>
      </c>
      <c r="C7" s="10">
        <v>2000</v>
      </c>
      <c r="D7" s="10">
        <f t="shared" si="0"/>
        <v>4000</v>
      </c>
      <c r="E7" s="10">
        <f t="shared" si="1"/>
        <v>5000</v>
      </c>
      <c r="F7" s="10">
        <f t="shared" si="2"/>
        <v>6000</v>
      </c>
    </row>
    <row r="8" spans="1:7" ht="19.95" customHeight="1">
      <c r="A8" s="94" t="s">
        <v>104</v>
      </c>
      <c r="B8" s="10" t="s">
        <v>95</v>
      </c>
      <c r="C8" s="10">
        <v>2000</v>
      </c>
      <c r="D8" s="10">
        <f t="shared" si="0"/>
        <v>4000</v>
      </c>
      <c r="E8" s="10">
        <f t="shared" si="1"/>
        <v>5000</v>
      </c>
      <c r="F8" s="10">
        <f t="shared" si="2"/>
        <v>6000</v>
      </c>
    </row>
    <row r="9" spans="1:7" ht="19.95" customHeight="1">
      <c r="A9" s="94"/>
      <c r="B9" s="10" t="s">
        <v>79</v>
      </c>
      <c r="C9" s="10"/>
      <c r="D9" s="10">
        <f t="shared" si="0"/>
        <v>0</v>
      </c>
      <c r="E9" s="10">
        <f t="shared" si="1"/>
        <v>0</v>
      </c>
      <c r="F9" s="10">
        <f t="shared" si="2"/>
        <v>0</v>
      </c>
    </row>
    <row r="10" spans="1:7" ht="19.95" customHeight="1">
      <c r="A10" s="94"/>
      <c r="B10" s="10" t="s">
        <v>85</v>
      </c>
      <c r="C10" s="10"/>
      <c r="D10" s="10">
        <f t="shared" si="0"/>
        <v>0</v>
      </c>
      <c r="E10" s="10">
        <f t="shared" si="1"/>
        <v>0</v>
      </c>
      <c r="F10" s="10">
        <f t="shared" si="2"/>
        <v>0</v>
      </c>
    </row>
    <row r="11" spans="1:7" ht="19.95" customHeight="1">
      <c r="A11" s="94"/>
      <c r="B11" s="10" t="s">
        <v>1475</v>
      </c>
      <c r="C11" s="10">
        <v>275</v>
      </c>
      <c r="D11" s="10">
        <f t="shared" ref="D11" si="3">+(C11*$D$4)+C11</f>
        <v>550</v>
      </c>
      <c r="E11" s="10">
        <f t="shared" ref="E11" si="4">+(C11*$E$4)+C11</f>
        <v>687.5</v>
      </c>
      <c r="F11" s="10">
        <f t="shared" ref="F11" si="5">+(C11*$F$4)+C11</f>
        <v>825</v>
      </c>
      <c r="G11" s="1">
        <v>1800</v>
      </c>
    </row>
    <row r="12" spans="1:7" ht="19.95" customHeight="1">
      <c r="A12" s="94" t="s">
        <v>104</v>
      </c>
      <c r="B12" s="10" t="s">
        <v>100</v>
      </c>
      <c r="C12" s="10">
        <v>2000</v>
      </c>
      <c r="D12" s="10">
        <f t="shared" si="0"/>
        <v>4000</v>
      </c>
      <c r="E12" s="10">
        <f t="shared" si="1"/>
        <v>5000</v>
      </c>
      <c r="F12" s="10">
        <f t="shared" si="2"/>
        <v>6000</v>
      </c>
    </row>
    <row r="13" spans="1:7" ht="19.95" customHeight="1">
      <c r="A13" s="94" t="s">
        <v>104</v>
      </c>
      <c r="B13" s="10" t="s">
        <v>83</v>
      </c>
      <c r="C13" s="10">
        <v>2000</v>
      </c>
      <c r="D13" s="10">
        <f t="shared" si="0"/>
        <v>4000</v>
      </c>
      <c r="E13" s="10">
        <f t="shared" si="1"/>
        <v>5000</v>
      </c>
      <c r="F13" s="10">
        <f t="shared" si="2"/>
        <v>6000</v>
      </c>
    </row>
    <row r="14" spans="1:7" ht="19.95" customHeight="1">
      <c r="A14" s="94"/>
      <c r="B14" s="10" t="s">
        <v>88</v>
      </c>
      <c r="C14" s="10"/>
      <c r="D14" s="10">
        <f t="shared" si="0"/>
        <v>0</v>
      </c>
      <c r="E14" s="10">
        <f t="shared" si="1"/>
        <v>0</v>
      </c>
      <c r="F14" s="10">
        <f t="shared" si="2"/>
        <v>0</v>
      </c>
    </row>
    <row r="15" spans="1:7" ht="19.95" customHeight="1">
      <c r="A15" s="94"/>
      <c r="B15" s="10" t="s">
        <v>16</v>
      </c>
      <c r="C15" s="10"/>
      <c r="D15" s="10">
        <f t="shared" si="0"/>
        <v>0</v>
      </c>
      <c r="E15" s="10">
        <f t="shared" si="1"/>
        <v>0</v>
      </c>
      <c r="F15" s="10">
        <f t="shared" si="2"/>
        <v>0</v>
      </c>
      <c r="G15" s="1">
        <v>4800</v>
      </c>
    </row>
    <row r="16" spans="1:7" ht="19.95" customHeight="1">
      <c r="A16" s="94"/>
      <c r="B16" s="10" t="s">
        <v>82</v>
      </c>
      <c r="C16" s="10"/>
      <c r="D16" s="10">
        <f t="shared" si="0"/>
        <v>0</v>
      </c>
      <c r="E16" s="10">
        <f t="shared" si="1"/>
        <v>0</v>
      </c>
      <c r="F16" s="10">
        <f t="shared" si="2"/>
        <v>0</v>
      </c>
    </row>
    <row r="17" spans="1:7" ht="19.95" customHeight="1">
      <c r="A17" s="94"/>
      <c r="B17" s="10" t="s">
        <v>81</v>
      </c>
      <c r="C17" s="10"/>
      <c r="D17" s="10">
        <f t="shared" si="0"/>
        <v>0</v>
      </c>
      <c r="E17" s="10">
        <f t="shared" si="1"/>
        <v>0</v>
      </c>
      <c r="F17" s="10">
        <f t="shared" si="2"/>
        <v>0</v>
      </c>
    </row>
    <row r="18" spans="1:7" ht="19.95" customHeight="1">
      <c r="A18" s="94" t="s">
        <v>104</v>
      </c>
      <c r="B18" s="10" t="s">
        <v>80</v>
      </c>
      <c r="C18" s="10">
        <v>1200</v>
      </c>
      <c r="D18" s="10">
        <f t="shared" si="0"/>
        <v>2400</v>
      </c>
      <c r="E18" s="10">
        <f t="shared" si="1"/>
        <v>3000</v>
      </c>
      <c r="F18" s="10">
        <f t="shared" si="2"/>
        <v>3600</v>
      </c>
      <c r="G18" s="1">
        <v>4800</v>
      </c>
    </row>
    <row r="19" spans="1:7" ht="19.95" customHeight="1">
      <c r="A19" s="94" t="s">
        <v>104</v>
      </c>
      <c r="B19" s="10" t="s">
        <v>99</v>
      </c>
      <c r="C19" s="10">
        <v>1200</v>
      </c>
      <c r="D19" s="10">
        <f t="shared" si="0"/>
        <v>2400</v>
      </c>
      <c r="E19" s="10">
        <f t="shared" si="1"/>
        <v>3000</v>
      </c>
      <c r="F19" s="10">
        <f t="shared" si="2"/>
        <v>3600</v>
      </c>
    </row>
    <row r="20" spans="1:7" ht="19.95" customHeight="1">
      <c r="A20" s="94"/>
      <c r="B20" s="10" t="s">
        <v>77</v>
      </c>
      <c r="C20" s="10"/>
      <c r="D20" s="10">
        <f t="shared" si="0"/>
        <v>0</v>
      </c>
      <c r="E20" s="10">
        <f t="shared" si="1"/>
        <v>0</v>
      </c>
      <c r="F20" s="10">
        <f t="shared" si="2"/>
        <v>0</v>
      </c>
    </row>
    <row r="21" spans="1:7" ht="19.95" customHeight="1">
      <c r="A21" s="94" t="s">
        <v>104</v>
      </c>
      <c r="B21" s="10" t="s">
        <v>89</v>
      </c>
      <c r="C21" s="10">
        <v>1200</v>
      </c>
      <c r="D21" s="10">
        <f t="shared" si="0"/>
        <v>2400</v>
      </c>
      <c r="E21" s="10">
        <f t="shared" si="1"/>
        <v>3000</v>
      </c>
      <c r="F21" s="10">
        <f t="shared" si="2"/>
        <v>3600</v>
      </c>
    </row>
    <row r="22" spans="1:7" ht="19.95" customHeight="1">
      <c r="A22" s="95">
        <f>5-1</f>
        <v>4</v>
      </c>
      <c r="B22" s="10" t="s">
        <v>96</v>
      </c>
      <c r="C22" s="10">
        <v>1200</v>
      </c>
      <c r="D22" s="10">
        <f t="shared" si="0"/>
        <v>2400</v>
      </c>
      <c r="E22" s="10">
        <f t="shared" si="1"/>
        <v>3000</v>
      </c>
      <c r="F22" s="10">
        <f t="shared" si="2"/>
        <v>3600</v>
      </c>
    </row>
    <row r="23" spans="1:7" ht="19.95" customHeight="1">
      <c r="A23" s="95">
        <v>5</v>
      </c>
      <c r="B23" s="10" t="s">
        <v>97</v>
      </c>
      <c r="C23" s="10">
        <v>2500</v>
      </c>
      <c r="D23" s="10">
        <f t="shared" si="0"/>
        <v>5000</v>
      </c>
      <c r="E23" s="10">
        <f t="shared" si="1"/>
        <v>6250</v>
      </c>
      <c r="F23" s="10">
        <f t="shared" si="2"/>
        <v>7500</v>
      </c>
    </row>
    <row r="24" spans="1:7" ht="19.95" customHeight="1">
      <c r="A24" s="95">
        <v>5</v>
      </c>
      <c r="B24" s="10" t="s">
        <v>98</v>
      </c>
      <c r="C24" s="10">
        <v>2200</v>
      </c>
      <c r="D24" s="10">
        <f t="shared" si="0"/>
        <v>4400</v>
      </c>
      <c r="E24" s="10">
        <f t="shared" si="1"/>
        <v>5500</v>
      </c>
      <c r="F24" s="10">
        <f t="shared" si="2"/>
        <v>6600</v>
      </c>
    </row>
    <row r="25" spans="1:7" ht="19.95" customHeight="1">
      <c r="B25" s="10" t="s">
        <v>872</v>
      </c>
      <c r="C25" s="10">
        <v>3800</v>
      </c>
      <c r="D25" s="10">
        <f t="shared" si="0"/>
        <v>7600</v>
      </c>
      <c r="E25" s="10">
        <f t="shared" si="1"/>
        <v>9500</v>
      </c>
      <c r="F25" s="10">
        <f t="shared" si="2"/>
        <v>11400</v>
      </c>
    </row>
    <row r="26" spans="1:7" ht="19.95" customHeight="1">
      <c r="C26" s="10">
        <v>2400</v>
      </c>
      <c r="D26" s="10">
        <f t="shared" si="0"/>
        <v>4800</v>
      </c>
      <c r="E26" s="10">
        <f t="shared" si="1"/>
        <v>6000</v>
      </c>
      <c r="F26" s="10">
        <f t="shared" si="2"/>
        <v>7200</v>
      </c>
    </row>
    <row r="27" spans="1:7" ht="19.95" customHeight="1">
      <c r="C27" s="10"/>
      <c r="D27" s="10">
        <f t="shared" si="0"/>
        <v>0</v>
      </c>
      <c r="E27" s="10">
        <f t="shared" si="1"/>
        <v>0</v>
      </c>
      <c r="F27" s="10">
        <f t="shared" ref="F27" si="6">+(C27*$F$4)+C27</f>
        <v>0</v>
      </c>
    </row>
  </sheetData>
  <mergeCells count="5">
    <mergeCell ref="A1:F2"/>
    <mergeCell ref="A3:A4"/>
    <mergeCell ref="B3:B4"/>
    <mergeCell ref="C3:C4"/>
    <mergeCell ref="D3:F3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F7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"/>
    </sheetView>
  </sheetViews>
  <sheetFormatPr defaultRowHeight="19.95" customHeight="1"/>
  <cols>
    <col min="1" max="6" width="18.77734375" style="7" customWidth="1"/>
    <col min="7" max="16384" width="8.88671875" style="7"/>
  </cols>
  <sheetData>
    <row r="1" spans="1:6" ht="19.95" customHeight="1">
      <c r="A1" s="183" t="s">
        <v>111</v>
      </c>
      <c r="B1" s="183"/>
      <c r="C1" s="183"/>
      <c r="D1" s="183"/>
      <c r="E1" s="183"/>
      <c r="F1" s="183"/>
    </row>
    <row r="2" spans="1:6" ht="19.95" customHeight="1">
      <c r="A2" s="183"/>
      <c r="B2" s="183"/>
      <c r="C2" s="183"/>
      <c r="D2" s="183"/>
      <c r="E2" s="183"/>
      <c r="F2" s="183"/>
    </row>
    <row r="3" spans="1:6" ht="19.95" customHeight="1">
      <c r="A3" s="185" t="s">
        <v>92</v>
      </c>
      <c r="B3" s="184" t="s">
        <v>91</v>
      </c>
      <c r="C3" s="181" t="s">
        <v>9</v>
      </c>
      <c r="D3" s="182" t="s">
        <v>10</v>
      </c>
      <c r="E3" s="182"/>
      <c r="F3" s="182"/>
    </row>
    <row r="4" spans="1:6" ht="19.95" customHeight="1">
      <c r="A4" s="185"/>
      <c r="B4" s="184"/>
      <c r="C4" s="181"/>
      <c r="D4" s="20">
        <v>1</v>
      </c>
      <c r="E4" s="20">
        <v>1.5</v>
      </c>
      <c r="F4" s="21">
        <v>2</v>
      </c>
    </row>
    <row r="5" spans="1:6" ht="19.95" customHeight="1">
      <c r="A5" s="22"/>
      <c r="B5" s="10"/>
      <c r="C5" s="10"/>
      <c r="D5" s="10"/>
      <c r="E5" s="10"/>
      <c r="F5" s="10"/>
    </row>
    <row r="6" spans="1:6" ht="19.95" customHeight="1">
      <c r="A6" s="22" t="s">
        <v>104</v>
      </c>
      <c r="B6" s="10" t="s">
        <v>103</v>
      </c>
      <c r="C6" s="10">
        <v>1200</v>
      </c>
      <c r="D6" s="10">
        <f>+(C6*$D$4)+C6</f>
        <v>2400</v>
      </c>
      <c r="E6" s="10">
        <f>+(C6*$E$4)+C6</f>
        <v>3000</v>
      </c>
      <c r="F6" s="10">
        <f>+(C6*$F$4)+C6</f>
        <v>3600</v>
      </c>
    </row>
    <row r="7" spans="1:6" ht="19.95" customHeight="1">
      <c r="A7" s="9">
        <v>5</v>
      </c>
      <c r="B7" s="7" t="s">
        <v>105</v>
      </c>
      <c r="C7" s="10">
        <v>1200</v>
      </c>
      <c r="D7" s="10">
        <f>+(C7*$D$4)+C7</f>
        <v>2400</v>
      </c>
      <c r="E7" s="10">
        <f>+(C7*$E$4)+C7</f>
        <v>3000</v>
      </c>
      <c r="F7" s="10">
        <f>+(C7*$F$4)+C7</f>
        <v>3600</v>
      </c>
    </row>
  </sheetData>
  <mergeCells count="5">
    <mergeCell ref="A1:F2"/>
    <mergeCell ref="A3:A4"/>
    <mergeCell ref="B3:B4"/>
    <mergeCell ref="C3:C4"/>
    <mergeCell ref="D3:F3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:G87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14" sqref="A14:XFD14"/>
    </sheetView>
  </sheetViews>
  <sheetFormatPr defaultRowHeight="19.95" customHeight="1"/>
  <cols>
    <col min="1" max="1" width="8.88671875" style="11"/>
    <col min="2" max="2" width="18.21875" style="7" customWidth="1"/>
    <col min="3" max="5" width="18.77734375" style="10" customWidth="1"/>
    <col min="6" max="6" width="16" style="10" customWidth="1"/>
    <col min="7" max="7" width="15.44140625" style="10" customWidth="1"/>
    <col min="8" max="16384" width="8.88671875" style="7"/>
  </cols>
  <sheetData>
    <row r="1" spans="1:7" ht="19.95" customHeight="1">
      <c r="A1" s="174" t="s">
        <v>40</v>
      </c>
      <c r="B1" s="174" t="s">
        <v>114</v>
      </c>
      <c r="C1" s="16"/>
      <c r="D1" s="172" t="s">
        <v>0</v>
      </c>
      <c r="E1" s="172"/>
      <c r="F1" s="172"/>
      <c r="G1" s="172"/>
    </row>
    <row r="2" spans="1:7" ht="19.95" customHeight="1">
      <c r="A2" s="174"/>
      <c r="B2" s="174"/>
      <c r="C2" s="90" t="s">
        <v>29</v>
      </c>
      <c r="D2" s="17">
        <v>1</v>
      </c>
      <c r="E2" s="17">
        <v>1.5</v>
      </c>
      <c r="F2" s="18">
        <v>2</v>
      </c>
      <c r="G2" s="17">
        <v>2.5</v>
      </c>
    </row>
    <row r="3" spans="1:7" ht="19.95" customHeight="1">
      <c r="B3" s="7" t="s">
        <v>863</v>
      </c>
      <c r="C3" s="10">
        <v>530</v>
      </c>
      <c r="D3" s="10">
        <f t="shared" ref="D3:D34" si="0">(+C3*$D$2)+C3</f>
        <v>1060</v>
      </c>
      <c r="E3" s="10">
        <f t="shared" ref="E3:E34" si="1">(+C3*$E$2)+C3</f>
        <v>1325</v>
      </c>
      <c r="F3" s="10">
        <f t="shared" ref="F3:F34" si="2">+(C3*$F$2)+C3</f>
        <v>1590</v>
      </c>
      <c r="G3" s="10">
        <f t="shared" ref="G3:G34" si="3">+(C3*$G$2)+C3</f>
        <v>1855</v>
      </c>
    </row>
    <row r="4" spans="1:7" ht="19.95" customHeight="1">
      <c r="B4" s="7" t="s">
        <v>862</v>
      </c>
      <c r="C4" s="10">
        <v>105</v>
      </c>
      <c r="D4" s="10">
        <f t="shared" si="0"/>
        <v>210</v>
      </c>
      <c r="E4" s="10">
        <f t="shared" si="1"/>
        <v>262.5</v>
      </c>
      <c r="F4" s="10">
        <f t="shared" si="2"/>
        <v>315</v>
      </c>
      <c r="G4" s="10">
        <f t="shared" si="3"/>
        <v>367.5</v>
      </c>
    </row>
    <row r="5" spans="1:7" ht="19.95" customHeight="1">
      <c r="A5" s="11">
        <v>20</v>
      </c>
      <c r="B5" s="7" t="s">
        <v>163</v>
      </c>
      <c r="C5" s="10">
        <v>80</v>
      </c>
      <c r="D5" s="10">
        <f t="shared" si="0"/>
        <v>160</v>
      </c>
      <c r="E5" s="10">
        <f t="shared" si="1"/>
        <v>200</v>
      </c>
      <c r="F5" s="19">
        <f t="shared" si="2"/>
        <v>240</v>
      </c>
      <c r="G5" s="10">
        <f t="shared" si="3"/>
        <v>280</v>
      </c>
    </row>
    <row r="6" spans="1:7" ht="19.95" customHeight="1">
      <c r="A6" s="11">
        <v>19</v>
      </c>
      <c r="B6" s="7" t="s">
        <v>164</v>
      </c>
      <c r="C6" s="10">
        <v>120</v>
      </c>
      <c r="D6" s="10">
        <f t="shared" si="0"/>
        <v>240</v>
      </c>
      <c r="E6" s="10">
        <f t="shared" si="1"/>
        <v>300</v>
      </c>
      <c r="F6" s="19">
        <f t="shared" si="2"/>
        <v>360</v>
      </c>
      <c r="G6" s="10">
        <f t="shared" si="3"/>
        <v>420</v>
      </c>
    </row>
    <row r="7" spans="1:7" ht="19.95" customHeight="1">
      <c r="A7" s="11">
        <v>20</v>
      </c>
      <c r="B7" s="7" t="s">
        <v>162</v>
      </c>
      <c r="C7" s="10">
        <v>50</v>
      </c>
      <c r="D7" s="10">
        <f t="shared" si="0"/>
        <v>100</v>
      </c>
      <c r="E7" s="10">
        <f t="shared" si="1"/>
        <v>125</v>
      </c>
      <c r="F7" s="19">
        <f t="shared" si="2"/>
        <v>150</v>
      </c>
      <c r="G7" s="10">
        <f t="shared" si="3"/>
        <v>175</v>
      </c>
    </row>
    <row r="8" spans="1:7" ht="19.95" customHeight="1">
      <c r="A8" s="11">
        <v>20</v>
      </c>
      <c r="B8" s="14" t="s">
        <v>160</v>
      </c>
      <c r="C8" s="10">
        <v>30</v>
      </c>
      <c r="D8" s="10">
        <f t="shared" si="0"/>
        <v>60</v>
      </c>
      <c r="E8" s="10">
        <f t="shared" si="1"/>
        <v>75</v>
      </c>
      <c r="F8" s="19">
        <f t="shared" si="2"/>
        <v>90</v>
      </c>
      <c r="G8" s="10">
        <f t="shared" si="3"/>
        <v>105</v>
      </c>
    </row>
    <row r="9" spans="1:7" ht="19.95" customHeight="1">
      <c r="A9" s="11">
        <v>20</v>
      </c>
      <c r="B9" s="14" t="s">
        <v>161</v>
      </c>
      <c r="C9" s="10">
        <v>30</v>
      </c>
      <c r="D9" s="10">
        <f t="shared" si="0"/>
        <v>60</v>
      </c>
      <c r="E9" s="10">
        <f t="shared" si="1"/>
        <v>75</v>
      </c>
      <c r="F9" s="19">
        <f t="shared" si="2"/>
        <v>90</v>
      </c>
      <c r="G9" s="10">
        <f t="shared" si="3"/>
        <v>105</v>
      </c>
    </row>
    <row r="10" spans="1:7" ht="19.95" customHeight="1">
      <c r="B10" s="7" t="s">
        <v>860</v>
      </c>
      <c r="C10" s="10">
        <v>30</v>
      </c>
      <c r="D10" s="10">
        <f t="shared" si="0"/>
        <v>60</v>
      </c>
      <c r="E10" s="10">
        <f t="shared" si="1"/>
        <v>75</v>
      </c>
      <c r="F10" s="10">
        <f t="shared" si="2"/>
        <v>90</v>
      </c>
      <c r="G10" s="10">
        <f t="shared" si="3"/>
        <v>105</v>
      </c>
    </row>
    <row r="11" spans="1:7" ht="19.95" customHeight="1">
      <c r="B11" s="7" t="s">
        <v>506</v>
      </c>
      <c r="C11" s="10">
        <v>165</v>
      </c>
      <c r="D11" s="10">
        <f t="shared" si="0"/>
        <v>330</v>
      </c>
      <c r="E11" s="10">
        <f t="shared" si="1"/>
        <v>412.5</v>
      </c>
      <c r="F11" s="10">
        <f t="shared" si="2"/>
        <v>495</v>
      </c>
      <c r="G11" s="10">
        <f t="shared" si="3"/>
        <v>577.5</v>
      </c>
    </row>
    <row r="12" spans="1:7" ht="19.95" customHeight="1">
      <c r="B12" s="7" t="s">
        <v>871</v>
      </c>
      <c r="C12" s="10">
        <v>20</v>
      </c>
      <c r="D12" s="10">
        <f t="shared" si="0"/>
        <v>40</v>
      </c>
      <c r="E12" s="10">
        <f t="shared" si="1"/>
        <v>50</v>
      </c>
      <c r="F12" s="10">
        <f t="shared" si="2"/>
        <v>60</v>
      </c>
      <c r="G12" s="10">
        <f t="shared" si="3"/>
        <v>70</v>
      </c>
    </row>
    <row r="13" spans="1:7" ht="19.95" customHeight="1">
      <c r="B13" s="7" t="s">
        <v>869</v>
      </c>
      <c r="C13" s="10">
        <v>45</v>
      </c>
      <c r="D13" s="10">
        <f t="shared" si="0"/>
        <v>90</v>
      </c>
      <c r="E13" s="10">
        <f t="shared" si="1"/>
        <v>112.5</v>
      </c>
      <c r="F13" s="10">
        <f t="shared" si="2"/>
        <v>135</v>
      </c>
      <c r="G13" s="10">
        <f t="shared" si="3"/>
        <v>157.5</v>
      </c>
    </row>
    <row r="14" spans="1:7" ht="19.95" customHeight="1">
      <c r="B14" s="7" t="s">
        <v>870</v>
      </c>
      <c r="C14" s="10">
        <v>60</v>
      </c>
      <c r="D14" s="10">
        <f t="shared" si="0"/>
        <v>120</v>
      </c>
      <c r="E14" s="10">
        <f t="shared" si="1"/>
        <v>150</v>
      </c>
      <c r="F14" s="10">
        <f t="shared" si="2"/>
        <v>180</v>
      </c>
      <c r="G14" s="10">
        <f t="shared" si="3"/>
        <v>210</v>
      </c>
    </row>
    <row r="15" spans="1:7" ht="19.95" customHeight="1">
      <c r="B15" s="7" t="s">
        <v>861</v>
      </c>
      <c r="C15" s="10">
        <v>35</v>
      </c>
      <c r="D15" s="10">
        <f t="shared" si="0"/>
        <v>70</v>
      </c>
      <c r="E15" s="10">
        <f t="shared" si="1"/>
        <v>87.5</v>
      </c>
      <c r="F15" s="10">
        <f t="shared" si="2"/>
        <v>105</v>
      </c>
      <c r="G15" s="10">
        <f t="shared" si="3"/>
        <v>122.5</v>
      </c>
    </row>
    <row r="16" spans="1:7" ht="19.95" customHeight="1">
      <c r="A16" s="11">
        <v>20</v>
      </c>
      <c r="B16" s="7" t="s">
        <v>115</v>
      </c>
      <c r="C16" s="10">
        <v>50</v>
      </c>
      <c r="D16" s="10">
        <f t="shared" si="0"/>
        <v>100</v>
      </c>
      <c r="E16" s="10">
        <f t="shared" si="1"/>
        <v>125</v>
      </c>
      <c r="F16" s="19">
        <f t="shared" si="2"/>
        <v>150</v>
      </c>
      <c r="G16" s="10">
        <f t="shared" si="3"/>
        <v>175</v>
      </c>
    </row>
    <row r="17" spans="1:7" ht="19.95" customHeight="1">
      <c r="A17" s="11">
        <v>20</v>
      </c>
      <c r="B17" s="7" t="s">
        <v>123</v>
      </c>
      <c r="C17" s="10">
        <v>50</v>
      </c>
      <c r="D17" s="10">
        <f t="shared" si="0"/>
        <v>100</v>
      </c>
      <c r="E17" s="27">
        <f t="shared" si="1"/>
        <v>125</v>
      </c>
      <c r="F17" s="19">
        <f t="shared" si="2"/>
        <v>150</v>
      </c>
      <c r="G17" s="10">
        <f t="shared" si="3"/>
        <v>175</v>
      </c>
    </row>
    <row r="18" spans="1:7" ht="19.95" customHeight="1">
      <c r="A18" s="11">
        <v>20</v>
      </c>
      <c r="B18" s="7" t="s">
        <v>159</v>
      </c>
      <c r="C18" s="10">
        <v>70</v>
      </c>
      <c r="D18" s="10">
        <f t="shared" si="0"/>
        <v>140</v>
      </c>
      <c r="E18" s="10">
        <f t="shared" si="1"/>
        <v>175</v>
      </c>
      <c r="F18" s="10">
        <f t="shared" si="2"/>
        <v>210</v>
      </c>
      <c r="G18" s="10">
        <f t="shared" si="3"/>
        <v>245</v>
      </c>
    </row>
    <row r="19" spans="1:7" ht="19.95" customHeight="1">
      <c r="A19" s="11">
        <v>20</v>
      </c>
      <c r="B19" s="7" t="s">
        <v>125</v>
      </c>
      <c r="C19" s="10">
        <v>60</v>
      </c>
      <c r="D19" s="10">
        <f t="shared" si="0"/>
        <v>120</v>
      </c>
      <c r="E19" s="10">
        <f t="shared" si="1"/>
        <v>150</v>
      </c>
      <c r="F19" s="19">
        <f t="shared" si="2"/>
        <v>180</v>
      </c>
      <c r="G19" s="10">
        <f t="shared" si="3"/>
        <v>210</v>
      </c>
    </row>
    <row r="20" spans="1:7" ht="19.95" customHeight="1">
      <c r="A20" s="11">
        <v>6</v>
      </c>
      <c r="B20" s="7" t="s">
        <v>125</v>
      </c>
      <c r="C20" s="10">
        <v>40</v>
      </c>
      <c r="D20" s="10">
        <f t="shared" si="0"/>
        <v>80</v>
      </c>
      <c r="E20" s="10">
        <f t="shared" si="1"/>
        <v>100</v>
      </c>
      <c r="F20" s="10">
        <f t="shared" si="2"/>
        <v>120</v>
      </c>
      <c r="G20" s="10">
        <f t="shared" si="3"/>
        <v>140</v>
      </c>
    </row>
    <row r="21" spans="1:7" ht="19.95" customHeight="1">
      <c r="A21" s="11">
        <v>20</v>
      </c>
      <c r="B21" s="7" t="s">
        <v>155</v>
      </c>
      <c r="C21" s="10">
        <v>70</v>
      </c>
      <c r="D21" s="10">
        <f t="shared" si="0"/>
        <v>140</v>
      </c>
      <c r="E21" s="10">
        <f t="shared" si="1"/>
        <v>175</v>
      </c>
      <c r="F21" s="10">
        <f t="shared" si="2"/>
        <v>210</v>
      </c>
      <c r="G21" s="10">
        <f t="shared" si="3"/>
        <v>245</v>
      </c>
    </row>
    <row r="22" spans="1:7" ht="19.95" customHeight="1">
      <c r="A22" s="11">
        <v>6</v>
      </c>
      <c r="B22" s="7" t="s">
        <v>155</v>
      </c>
      <c r="C22" s="10">
        <v>40</v>
      </c>
      <c r="D22" s="10">
        <f t="shared" si="0"/>
        <v>80</v>
      </c>
      <c r="E22" s="10">
        <f t="shared" si="1"/>
        <v>100</v>
      </c>
      <c r="F22" s="10">
        <f t="shared" si="2"/>
        <v>120</v>
      </c>
      <c r="G22" s="10">
        <f t="shared" si="3"/>
        <v>140</v>
      </c>
    </row>
    <row r="23" spans="1:7" ht="19.95" customHeight="1">
      <c r="A23" s="11">
        <v>20</v>
      </c>
      <c r="B23" s="7" t="s">
        <v>124</v>
      </c>
      <c r="C23" s="10">
        <v>70</v>
      </c>
      <c r="D23" s="10">
        <f t="shared" si="0"/>
        <v>140</v>
      </c>
      <c r="E23" s="10">
        <f t="shared" si="1"/>
        <v>175</v>
      </c>
      <c r="F23" s="19">
        <f t="shared" si="2"/>
        <v>210</v>
      </c>
      <c r="G23" s="10">
        <f t="shared" si="3"/>
        <v>245</v>
      </c>
    </row>
    <row r="24" spans="1:7" ht="19.95" customHeight="1">
      <c r="A24" s="11">
        <v>6</v>
      </c>
      <c r="B24" s="7" t="s">
        <v>329</v>
      </c>
      <c r="C24" s="10">
        <v>40</v>
      </c>
      <c r="D24" s="10">
        <f t="shared" si="0"/>
        <v>80</v>
      </c>
      <c r="E24" s="10">
        <f t="shared" si="1"/>
        <v>100</v>
      </c>
      <c r="F24" s="10">
        <f t="shared" si="2"/>
        <v>120</v>
      </c>
      <c r="G24" s="10">
        <f t="shared" si="3"/>
        <v>140</v>
      </c>
    </row>
    <row r="25" spans="1:7" ht="19.95" customHeight="1">
      <c r="A25" s="11">
        <v>20</v>
      </c>
      <c r="B25" s="7" t="s">
        <v>120</v>
      </c>
      <c r="C25" s="10">
        <v>120</v>
      </c>
      <c r="D25" s="10">
        <f t="shared" si="0"/>
        <v>240</v>
      </c>
      <c r="E25" s="10">
        <f t="shared" si="1"/>
        <v>300</v>
      </c>
      <c r="F25" s="19">
        <f t="shared" si="2"/>
        <v>360</v>
      </c>
      <c r="G25" s="10">
        <f t="shared" si="3"/>
        <v>420</v>
      </c>
    </row>
    <row r="26" spans="1:7" ht="19.95" customHeight="1">
      <c r="A26" s="11">
        <v>20</v>
      </c>
      <c r="B26" s="7" t="s">
        <v>156</v>
      </c>
      <c r="C26" s="10">
        <v>100</v>
      </c>
      <c r="D26" s="10">
        <f t="shared" si="0"/>
        <v>200</v>
      </c>
      <c r="E26" s="10">
        <f t="shared" si="1"/>
        <v>250</v>
      </c>
      <c r="F26" s="10">
        <f t="shared" si="2"/>
        <v>300</v>
      </c>
      <c r="G26" s="10">
        <f t="shared" si="3"/>
        <v>350</v>
      </c>
    </row>
    <row r="27" spans="1:7" ht="19.95" customHeight="1">
      <c r="A27" s="11">
        <v>20</v>
      </c>
      <c r="B27" s="7" t="s">
        <v>121</v>
      </c>
      <c r="C27" s="10">
        <v>20</v>
      </c>
      <c r="D27" s="10">
        <f t="shared" si="0"/>
        <v>40</v>
      </c>
      <c r="E27" s="10">
        <f t="shared" si="1"/>
        <v>50</v>
      </c>
      <c r="F27" s="19">
        <f t="shared" si="2"/>
        <v>60</v>
      </c>
      <c r="G27" s="10">
        <f t="shared" si="3"/>
        <v>70</v>
      </c>
    </row>
    <row r="28" spans="1:7" ht="19.95" customHeight="1">
      <c r="A28" s="11">
        <v>20</v>
      </c>
      <c r="B28" s="7" t="s">
        <v>118</v>
      </c>
      <c r="C28" s="10">
        <v>50</v>
      </c>
      <c r="D28" s="10">
        <f t="shared" si="0"/>
        <v>100</v>
      </c>
      <c r="E28" s="10">
        <f t="shared" si="1"/>
        <v>125</v>
      </c>
      <c r="F28" s="19">
        <f t="shared" si="2"/>
        <v>150</v>
      </c>
      <c r="G28" s="10">
        <f t="shared" si="3"/>
        <v>175</v>
      </c>
    </row>
    <row r="29" spans="1:7" ht="19.95" customHeight="1">
      <c r="A29" s="11">
        <v>10</v>
      </c>
      <c r="B29" s="7" t="s">
        <v>920</v>
      </c>
      <c r="C29" s="10">
        <v>50</v>
      </c>
      <c r="D29" s="10">
        <f t="shared" si="0"/>
        <v>100</v>
      </c>
      <c r="E29" s="10">
        <f t="shared" si="1"/>
        <v>125</v>
      </c>
      <c r="F29" s="10">
        <f t="shared" si="2"/>
        <v>150</v>
      </c>
      <c r="G29" s="10">
        <f t="shared" si="3"/>
        <v>175</v>
      </c>
    </row>
    <row r="30" spans="1:7" ht="19.95" customHeight="1">
      <c r="A30" s="11">
        <v>20</v>
      </c>
      <c r="B30" s="7" t="s">
        <v>116</v>
      </c>
      <c r="C30" s="10">
        <v>30</v>
      </c>
      <c r="D30" s="10">
        <f t="shared" si="0"/>
        <v>60</v>
      </c>
      <c r="E30" s="10">
        <f t="shared" si="1"/>
        <v>75</v>
      </c>
      <c r="F30" s="19">
        <f t="shared" si="2"/>
        <v>90</v>
      </c>
      <c r="G30" s="10">
        <f t="shared" si="3"/>
        <v>105</v>
      </c>
    </row>
    <row r="31" spans="1:7" ht="19.95" customHeight="1">
      <c r="A31" s="11">
        <v>10</v>
      </c>
      <c r="B31" s="7" t="s">
        <v>116</v>
      </c>
      <c r="C31" s="10">
        <v>15</v>
      </c>
      <c r="D31" s="10">
        <f t="shared" si="0"/>
        <v>30</v>
      </c>
      <c r="E31" s="10">
        <f t="shared" si="1"/>
        <v>37.5</v>
      </c>
      <c r="F31" s="10">
        <f t="shared" si="2"/>
        <v>45</v>
      </c>
      <c r="G31" s="10">
        <f t="shared" si="3"/>
        <v>52.5</v>
      </c>
    </row>
    <row r="32" spans="1:7" ht="19.95" customHeight="1">
      <c r="A32" s="11">
        <v>20</v>
      </c>
      <c r="B32" s="7" t="s">
        <v>119</v>
      </c>
      <c r="C32" s="10">
        <v>20</v>
      </c>
      <c r="D32" s="10">
        <f t="shared" si="0"/>
        <v>40</v>
      </c>
      <c r="E32" s="10">
        <f t="shared" si="1"/>
        <v>50</v>
      </c>
      <c r="F32" s="19">
        <f t="shared" si="2"/>
        <v>60</v>
      </c>
      <c r="G32" s="10">
        <f t="shared" si="3"/>
        <v>70</v>
      </c>
    </row>
    <row r="33" spans="1:7" ht="19.95" customHeight="1">
      <c r="A33" s="11">
        <v>20</v>
      </c>
      <c r="B33" s="7" t="s">
        <v>122</v>
      </c>
      <c r="C33" s="10">
        <v>40</v>
      </c>
      <c r="D33" s="10">
        <f t="shared" si="0"/>
        <v>80</v>
      </c>
      <c r="E33" s="10">
        <f t="shared" si="1"/>
        <v>100</v>
      </c>
      <c r="F33" s="19">
        <f t="shared" si="2"/>
        <v>120</v>
      </c>
      <c r="G33" s="10">
        <f t="shared" si="3"/>
        <v>140</v>
      </c>
    </row>
    <row r="34" spans="1:7" ht="19.95" customHeight="1">
      <c r="A34" s="11" t="s">
        <v>197</v>
      </c>
      <c r="B34" s="7" t="s">
        <v>117</v>
      </c>
      <c r="C34" s="10">
        <v>35</v>
      </c>
      <c r="D34" s="10">
        <f t="shared" si="0"/>
        <v>70</v>
      </c>
      <c r="E34" s="10">
        <f t="shared" si="1"/>
        <v>87.5</v>
      </c>
      <c r="F34" s="19">
        <f t="shared" si="2"/>
        <v>105</v>
      </c>
      <c r="G34" s="10">
        <f t="shared" si="3"/>
        <v>122.5</v>
      </c>
    </row>
    <row r="35" spans="1:7" ht="19.95" customHeight="1">
      <c r="A35" s="11">
        <v>20</v>
      </c>
      <c r="B35" s="7" t="s">
        <v>136</v>
      </c>
      <c r="C35" s="10">
        <v>40</v>
      </c>
      <c r="D35" s="10">
        <f t="shared" ref="D35:D66" si="4">(+C35*$D$2)+C35</f>
        <v>80</v>
      </c>
      <c r="E35" s="10">
        <f t="shared" ref="E35:E66" si="5">(+C35*$E$2)+C35</f>
        <v>100</v>
      </c>
      <c r="F35" s="10">
        <f t="shared" ref="F35:F66" si="6">+(C35*$F$2)+C35</f>
        <v>120</v>
      </c>
      <c r="G35" s="10">
        <f t="shared" ref="G35:G66" si="7">+(C35*$G$2)+C35</f>
        <v>140</v>
      </c>
    </row>
    <row r="36" spans="1:7" ht="19.95" customHeight="1">
      <c r="A36" s="11">
        <v>20</v>
      </c>
      <c r="B36" s="7" t="s">
        <v>141</v>
      </c>
      <c r="C36" s="10">
        <v>30</v>
      </c>
      <c r="D36" s="10">
        <f t="shared" si="4"/>
        <v>60</v>
      </c>
      <c r="E36" s="10">
        <f t="shared" si="5"/>
        <v>75</v>
      </c>
      <c r="F36" s="10">
        <f t="shared" si="6"/>
        <v>90</v>
      </c>
      <c r="G36" s="10">
        <f t="shared" si="7"/>
        <v>105</v>
      </c>
    </row>
    <row r="37" spans="1:7" ht="19.95" customHeight="1">
      <c r="A37" s="11">
        <v>20</v>
      </c>
      <c r="B37" s="7" t="s">
        <v>126</v>
      </c>
      <c r="C37" s="10">
        <v>50</v>
      </c>
      <c r="D37" s="10">
        <f t="shared" si="4"/>
        <v>100</v>
      </c>
      <c r="E37" s="10">
        <f t="shared" si="5"/>
        <v>125</v>
      </c>
      <c r="F37" s="19">
        <f t="shared" si="6"/>
        <v>150</v>
      </c>
      <c r="G37" s="10">
        <f t="shared" si="7"/>
        <v>175</v>
      </c>
    </row>
    <row r="38" spans="1:7" ht="16.2" customHeight="1">
      <c r="A38" s="11">
        <v>20</v>
      </c>
      <c r="B38" s="7" t="s">
        <v>142</v>
      </c>
      <c r="C38" s="10">
        <v>50</v>
      </c>
      <c r="D38" s="10">
        <f t="shared" si="4"/>
        <v>100</v>
      </c>
      <c r="E38" s="10">
        <f t="shared" si="5"/>
        <v>125</v>
      </c>
      <c r="F38" s="10">
        <f t="shared" si="6"/>
        <v>150</v>
      </c>
      <c r="G38" s="10">
        <f t="shared" si="7"/>
        <v>175</v>
      </c>
    </row>
    <row r="39" spans="1:7" ht="19.8" hidden="1" customHeight="1">
      <c r="A39" s="11">
        <v>20</v>
      </c>
      <c r="B39" s="7" t="s">
        <v>131</v>
      </c>
      <c r="C39" s="10">
        <v>100</v>
      </c>
      <c r="D39" s="10">
        <f t="shared" si="4"/>
        <v>200</v>
      </c>
      <c r="E39" s="10">
        <f t="shared" si="5"/>
        <v>250</v>
      </c>
      <c r="F39" s="10">
        <f t="shared" si="6"/>
        <v>300</v>
      </c>
      <c r="G39" s="10">
        <f t="shared" si="7"/>
        <v>350</v>
      </c>
    </row>
    <row r="40" spans="1:7" ht="19.95" customHeight="1">
      <c r="A40" s="11">
        <v>20</v>
      </c>
      <c r="B40" s="7" t="s">
        <v>137</v>
      </c>
      <c r="C40" s="10">
        <v>60</v>
      </c>
      <c r="D40" s="10">
        <f t="shared" si="4"/>
        <v>120</v>
      </c>
      <c r="E40" s="10">
        <f t="shared" si="5"/>
        <v>150</v>
      </c>
      <c r="F40" s="10">
        <f t="shared" si="6"/>
        <v>180</v>
      </c>
      <c r="G40" s="10">
        <f t="shared" si="7"/>
        <v>210</v>
      </c>
    </row>
    <row r="41" spans="1:7" ht="19.95" customHeight="1">
      <c r="A41" s="11" t="s">
        <v>197</v>
      </c>
      <c r="B41" s="7" t="s">
        <v>133</v>
      </c>
      <c r="C41" s="10">
        <v>100</v>
      </c>
      <c r="D41" s="10">
        <f t="shared" si="4"/>
        <v>200</v>
      </c>
      <c r="E41" s="10">
        <f t="shared" si="5"/>
        <v>250</v>
      </c>
      <c r="F41" s="10">
        <f t="shared" si="6"/>
        <v>300</v>
      </c>
      <c r="G41" s="10">
        <f t="shared" si="7"/>
        <v>350</v>
      </c>
    </row>
    <row r="42" spans="1:7" ht="19.95" customHeight="1">
      <c r="A42" s="11">
        <v>20</v>
      </c>
      <c r="B42" s="7" t="s">
        <v>139</v>
      </c>
      <c r="C42" s="10">
        <v>120</v>
      </c>
      <c r="D42" s="10">
        <f t="shared" si="4"/>
        <v>240</v>
      </c>
      <c r="E42" s="10">
        <f t="shared" si="5"/>
        <v>300</v>
      </c>
      <c r="F42" s="10">
        <f t="shared" si="6"/>
        <v>360</v>
      </c>
      <c r="G42" s="10">
        <f t="shared" si="7"/>
        <v>420</v>
      </c>
    </row>
    <row r="43" spans="1:7" ht="19.95" customHeight="1">
      <c r="A43" s="11">
        <v>6</v>
      </c>
      <c r="B43" s="7" t="s">
        <v>330</v>
      </c>
      <c r="C43" s="10">
        <v>40</v>
      </c>
      <c r="D43" s="10">
        <f t="shared" si="4"/>
        <v>80</v>
      </c>
      <c r="E43" s="10">
        <v>2623</v>
      </c>
      <c r="F43" s="10">
        <f t="shared" si="6"/>
        <v>120</v>
      </c>
      <c r="G43" s="10">
        <f t="shared" si="7"/>
        <v>140</v>
      </c>
    </row>
    <row r="44" spans="1:7" ht="19.95" customHeight="1">
      <c r="B44" s="7" t="s">
        <v>858</v>
      </c>
      <c r="C44" s="10">
        <v>250</v>
      </c>
      <c r="D44" s="10">
        <f t="shared" si="4"/>
        <v>500</v>
      </c>
      <c r="E44" s="10">
        <f t="shared" si="5"/>
        <v>625</v>
      </c>
      <c r="F44" s="10">
        <f t="shared" si="6"/>
        <v>750</v>
      </c>
      <c r="G44" s="10">
        <f t="shared" si="7"/>
        <v>875</v>
      </c>
    </row>
    <row r="45" spans="1:7" ht="19.95" customHeight="1">
      <c r="A45" s="11">
        <v>6</v>
      </c>
      <c r="B45" s="7" t="s">
        <v>331</v>
      </c>
      <c r="C45" s="10">
        <v>40</v>
      </c>
      <c r="D45" s="10">
        <f t="shared" si="4"/>
        <v>80</v>
      </c>
      <c r="E45" s="10" t="s">
        <v>769</v>
      </c>
      <c r="F45" s="10">
        <f t="shared" si="6"/>
        <v>120</v>
      </c>
      <c r="G45" s="10">
        <f t="shared" si="7"/>
        <v>140</v>
      </c>
    </row>
    <row r="46" spans="1:7" ht="19.95" customHeight="1">
      <c r="A46" s="11">
        <v>20</v>
      </c>
      <c r="B46" s="7" t="s">
        <v>132</v>
      </c>
      <c r="C46" s="10">
        <v>100</v>
      </c>
      <c r="D46" s="10">
        <f t="shared" si="4"/>
        <v>200</v>
      </c>
      <c r="E46" s="10">
        <f t="shared" si="5"/>
        <v>250</v>
      </c>
      <c r="F46" s="10">
        <f t="shared" si="6"/>
        <v>300</v>
      </c>
      <c r="G46" s="10">
        <f t="shared" si="7"/>
        <v>350</v>
      </c>
    </row>
    <row r="47" spans="1:7" ht="19.95" customHeight="1">
      <c r="A47" s="11">
        <v>6</v>
      </c>
      <c r="B47" s="7" t="s">
        <v>332</v>
      </c>
      <c r="C47" s="10">
        <v>40</v>
      </c>
      <c r="D47" s="10">
        <f t="shared" si="4"/>
        <v>80</v>
      </c>
      <c r="E47" s="10">
        <v>9</v>
      </c>
      <c r="F47" s="10">
        <f t="shared" si="6"/>
        <v>120</v>
      </c>
      <c r="G47" s="10">
        <f t="shared" si="7"/>
        <v>140</v>
      </c>
    </row>
    <row r="48" spans="1:7" ht="19.95" customHeight="1">
      <c r="A48" s="11">
        <v>20</v>
      </c>
      <c r="B48" s="7" t="s">
        <v>128</v>
      </c>
      <c r="C48" s="10">
        <v>100</v>
      </c>
      <c r="D48" s="10">
        <f t="shared" si="4"/>
        <v>200</v>
      </c>
      <c r="E48" s="10">
        <f t="shared" si="5"/>
        <v>250</v>
      </c>
      <c r="F48" s="10">
        <f t="shared" si="6"/>
        <v>300</v>
      </c>
      <c r="G48" s="10">
        <f t="shared" si="7"/>
        <v>350</v>
      </c>
    </row>
    <row r="49" spans="1:7" ht="19.95" customHeight="1">
      <c r="A49" s="11">
        <v>20</v>
      </c>
      <c r="B49" s="7" t="s">
        <v>144</v>
      </c>
      <c r="C49" s="10">
        <v>70</v>
      </c>
      <c r="D49" s="10">
        <f t="shared" si="4"/>
        <v>140</v>
      </c>
      <c r="E49" s="10">
        <f t="shared" si="5"/>
        <v>175</v>
      </c>
      <c r="F49" s="10">
        <f t="shared" si="6"/>
        <v>210</v>
      </c>
      <c r="G49" s="10">
        <f t="shared" si="7"/>
        <v>245</v>
      </c>
    </row>
    <row r="50" spans="1:7" ht="19.95" customHeight="1">
      <c r="A50" s="11">
        <f>20-1</f>
        <v>19</v>
      </c>
      <c r="B50" s="7" t="s">
        <v>135</v>
      </c>
      <c r="C50" s="10">
        <v>80</v>
      </c>
      <c r="D50" s="10">
        <f t="shared" si="4"/>
        <v>160</v>
      </c>
      <c r="E50" s="10">
        <f t="shared" si="5"/>
        <v>200</v>
      </c>
      <c r="F50" s="10">
        <f t="shared" si="6"/>
        <v>240</v>
      </c>
      <c r="G50" s="10">
        <f t="shared" si="7"/>
        <v>280</v>
      </c>
    </row>
    <row r="51" spans="1:7" ht="19.95" customHeight="1">
      <c r="A51" s="11">
        <v>20</v>
      </c>
      <c r="B51" s="7" t="s">
        <v>129</v>
      </c>
      <c r="C51" s="10">
        <v>120</v>
      </c>
      <c r="D51" s="10">
        <f t="shared" si="4"/>
        <v>240</v>
      </c>
      <c r="E51" s="10">
        <f t="shared" si="5"/>
        <v>300</v>
      </c>
      <c r="F51" s="10">
        <f t="shared" si="6"/>
        <v>360</v>
      </c>
      <c r="G51" s="10">
        <f t="shared" si="7"/>
        <v>420</v>
      </c>
    </row>
    <row r="52" spans="1:7" ht="19.95" customHeight="1">
      <c r="A52" s="11">
        <v>20</v>
      </c>
      <c r="B52" s="7" t="s">
        <v>153</v>
      </c>
      <c r="C52" s="10">
        <v>120</v>
      </c>
      <c r="D52" s="10">
        <f t="shared" si="4"/>
        <v>240</v>
      </c>
      <c r="E52" s="10">
        <f t="shared" si="5"/>
        <v>300</v>
      </c>
      <c r="F52" s="10">
        <f t="shared" si="6"/>
        <v>360</v>
      </c>
      <c r="G52" s="10">
        <f t="shared" si="7"/>
        <v>420</v>
      </c>
    </row>
    <row r="53" spans="1:7" ht="19.95" customHeight="1">
      <c r="A53" s="11">
        <v>20</v>
      </c>
      <c r="B53" s="7" t="s">
        <v>1024</v>
      </c>
      <c r="C53" s="10">
        <v>30</v>
      </c>
      <c r="D53" s="10">
        <f t="shared" si="4"/>
        <v>60</v>
      </c>
      <c r="E53" s="10">
        <f t="shared" si="5"/>
        <v>75</v>
      </c>
      <c r="F53" s="10">
        <f t="shared" si="6"/>
        <v>90</v>
      </c>
      <c r="G53" s="10">
        <f t="shared" si="7"/>
        <v>105</v>
      </c>
    </row>
    <row r="54" spans="1:7" ht="19.95" customHeight="1">
      <c r="A54" s="11">
        <v>20</v>
      </c>
      <c r="B54" s="7" t="s">
        <v>143</v>
      </c>
      <c r="C54" s="10">
        <v>20</v>
      </c>
      <c r="D54" s="10">
        <f t="shared" si="4"/>
        <v>40</v>
      </c>
      <c r="E54" s="10">
        <f t="shared" si="5"/>
        <v>50</v>
      </c>
      <c r="F54" s="10">
        <f t="shared" si="6"/>
        <v>60</v>
      </c>
      <c r="G54" s="10">
        <f t="shared" si="7"/>
        <v>70</v>
      </c>
    </row>
    <row r="55" spans="1:7" ht="19.95" customHeight="1">
      <c r="A55" s="11">
        <v>20</v>
      </c>
      <c r="B55" s="7" t="s">
        <v>130</v>
      </c>
      <c r="C55" s="10">
        <v>40</v>
      </c>
      <c r="D55" s="10">
        <f t="shared" si="4"/>
        <v>80</v>
      </c>
      <c r="E55" s="10">
        <f t="shared" si="5"/>
        <v>100</v>
      </c>
      <c r="F55" s="10">
        <f t="shared" si="6"/>
        <v>120</v>
      </c>
      <c r="G55" s="10">
        <f t="shared" si="7"/>
        <v>140</v>
      </c>
    </row>
    <row r="56" spans="1:7" ht="19.95" customHeight="1">
      <c r="A56" s="11">
        <v>20</v>
      </c>
      <c r="B56" s="7" t="s">
        <v>127</v>
      </c>
      <c r="C56" s="10">
        <v>45</v>
      </c>
      <c r="D56" s="10">
        <f t="shared" si="4"/>
        <v>90</v>
      </c>
      <c r="E56" s="10">
        <f t="shared" si="5"/>
        <v>112.5</v>
      </c>
      <c r="F56" s="19">
        <f t="shared" si="6"/>
        <v>135</v>
      </c>
      <c r="G56" s="10">
        <f t="shared" si="7"/>
        <v>157.5</v>
      </c>
    </row>
    <row r="57" spans="1:7" ht="19.95" customHeight="1">
      <c r="A57" s="11" t="s">
        <v>197</v>
      </c>
      <c r="B57" s="7" t="s">
        <v>138</v>
      </c>
      <c r="C57" s="10">
        <v>35</v>
      </c>
      <c r="D57" s="10">
        <f t="shared" si="4"/>
        <v>70</v>
      </c>
      <c r="E57" s="10">
        <f t="shared" si="5"/>
        <v>87.5</v>
      </c>
      <c r="F57" s="10">
        <f t="shared" si="6"/>
        <v>105</v>
      </c>
      <c r="G57" s="10">
        <f t="shared" si="7"/>
        <v>122.5</v>
      </c>
    </row>
    <row r="58" spans="1:7" ht="19.95" customHeight="1">
      <c r="A58" s="11">
        <v>20</v>
      </c>
      <c r="B58" s="28" t="s">
        <v>140</v>
      </c>
      <c r="C58" s="10">
        <v>30</v>
      </c>
      <c r="D58" s="10">
        <f t="shared" si="4"/>
        <v>60</v>
      </c>
      <c r="E58" s="10">
        <f t="shared" si="5"/>
        <v>75</v>
      </c>
      <c r="F58" s="10">
        <f t="shared" si="6"/>
        <v>90</v>
      </c>
      <c r="G58" s="10">
        <f t="shared" si="7"/>
        <v>105</v>
      </c>
    </row>
    <row r="59" spans="1:7" ht="19.95" customHeight="1">
      <c r="B59" s="7" t="s">
        <v>859</v>
      </c>
      <c r="C59" s="10">
        <v>430</v>
      </c>
      <c r="D59" s="10">
        <f t="shared" si="4"/>
        <v>860</v>
      </c>
      <c r="E59" s="10">
        <f t="shared" si="5"/>
        <v>1075</v>
      </c>
      <c r="F59" s="10">
        <f t="shared" si="6"/>
        <v>1290</v>
      </c>
      <c r="G59" s="10">
        <f t="shared" si="7"/>
        <v>1505</v>
      </c>
    </row>
    <row r="60" spans="1:7" ht="19.95" customHeight="1">
      <c r="B60" s="7" t="s">
        <v>868</v>
      </c>
      <c r="C60" s="10">
        <v>60</v>
      </c>
      <c r="D60" s="10">
        <f t="shared" si="4"/>
        <v>120</v>
      </c>
      <c r="E60" s="10">
        <f t="shared" si="5"/>
        <v>150</v>
      </c>
      <c r="F60" s="10">
        <f t="shared" si="6"/>
        <v>180</v>
      </c>
      <c r="G60" s="10">
        <f t="shared" si="7"/>
        <v>210</v>
      </c>
    </row>
    <row r="61" spans="1:7" ht="19.95" customHeight="1">
      <c r="A61" s="11">
        <v>20</v>
      </c>
      <c r="B61" s="7" t="s">
        <v>134</v>
      </c>
      <c r="C61" s="10">
        <v>50</v>
      </c>
      <c r="D61" s="10">
        <f t="shared" si="4"/>
        <v>100</v>
      </c>
      <c r="E61" s="10">
        <f t="shared" si="5"/>
        <v>125</v>
      </c>
      <c r="F61" s="10">
        <f t="shared" si="6"/>
        <v>150</v>
      </c>
      <c r="G61" s="10">
        <f t="shared" si="7"/>
        <v>175</v>
      </c>
    </row>
    <row r="62" spans="1:7" ht="19.95" customHeight="1">
      <c r="A62" s="11">
        <v>20</v>
      </c>
      <c r="B62" s="7" t="s">
        <v>146</v>
      </c>
      <c r="C62" s="10">
        <v>40</v>
      </c>
      <c r="D62" s="10">
        <f t="shared" si="4"/>
        <v>80</v>
      </c>
      <c r="E62" s="10">
        <f t="shared" si="5"/>
        <v>100</v>
      </c>
      <c r="F62" s="10">
        <f t="shared" si="6"/>
        <v>120</v>
      </c>
      <c r="G62" s="10">
        <f t="shared" si="7"/>
        <v>140</v>
      </c>
    </row>
    <row r="63" spans="1:7" ht="19.95" customHeight="1">
      <c r="A63" s="11">
        <v>20</v>
      </c>
      <c r="B63" s="7" t="s">
        <v>157</v>
      </c>
      <c r="C63" s="10">
        <v>55</v>
      </c>
      <c r="D63" s="10">
        <f t="shared" si="4"/>
        <v>110</v>
      </c>
      <c r="E63" s="10">
        <f t="shared" si="5"/>
        <v>137.5</v>
      </c>
      <c r="F63" s="10">
        <f t="shared" si="6"/>
        <v>165</v>
      </c>
      <c r="G63" s="10">
        <f t="shared" si="7"/>
        <v>192.5</v>
      </c>
    </row>
    <row r="64" spans="1:7" ht="19.95" customHeight="1">
      <c r="A64" s="11">
        <v>20</v>
      </c>
      <c r="B64" s="7" t="s">
        <v>149</v>
      </c>
      <c r="C64" s="10">
        <v>120</v>
      </c>
      <c r="D64" s="10">
        <f t="shared" si="4"/>
        <v>240</v>
      </c>
      <c r="E64" s="10">
        <f t="shared" si="5"/>
        <v>300</v>
      </c>
      <c r="F64" s="10">
        <f t="shared" si="6"/>
        <v>360</v>
      </c>
      <c r="G64" s="10">
        <f t="shared" si="7"/>
        <v>420</v>
      </c>
    </row>
    <row r="65" spans="1:7" ht="19.95" customHeight="1">
      <c r="A65" s="11">
        <v>20</v>
      </c>
      <c r="B65" s="7" t="s">
        <v>145</v>
      </c>
      <c r="C65" s="10">
        <v>120</v>
      </c>
      <c r="D65" s="10">
        <f t="shared" si="4"/>
        <v>240</v>
      </c>
      <c r="E65" s="10">
        <f t="shared" si="5"/>
        <v>300</v>
      </c>
      <c r="F65" s="10">
        <f t="shared" si="6"/>
        <v>360</v>
      </c>
      <c r="G65" s="10">
        <f t="shared" si="7"/>
        <v>420</v>
      </c>
    </row>
    <row r="66" spans="1:7" ht="19.95" customHeight="1">
      <c r="A66" s="11">
        <v>20</v>
      </c>
      <c r="B66" s="7" t="s">
        <v>150</v>
      </c>
      <c r="C66" s="10">
        <v>150</v>
      </c>
      <c r="D66" s="10">
        <f t="shared" si="4"/>
        <v>300</v>
      </c>
      <c r="E66" s="10">
        <f t="shared" si="5"/>
        <v>375</v>
      </c>
      <c r="F66" s="10">
        <f t="shared" si="6"/>
        <v>450</v>
      </c>
      <c r="G66" s="10">
        <f t="shared" si="7"/>
        <v>525</v>
      </c>
    </row>
    <row r="67" spans="1:7" ht="19.95" customHeight="1">
      <c r="A67" s="11">
        <v>20</v>
      </c>
      <c r="B67" s="7" t="s">
        <v>154</v>
      </c>
      <c r="C67" s="10">
        <v>30</v>
      </c>
      <c r="D67" s="10">
        <f t="shared" ref="D67:D72" si="8">(+C67*$D$2)+C67</f>
        <v>60</v>
      </c>
      <c r="E67" s="10">
        <f t="shared" ref="E67:E72" si="9">(+C67*$E$2)+C67</f>
        <v>75</v>
      </c>
      <c r="F67" s="10">
        <f t="shared" ref="F67:F72" si="10">+(C67*$F$2)+C67</f>
        <v>90</v>
      </c>
      <c r="G67" s="10">
        <f t="shared" ref="G67:G72" si="11">+(C67*$G$2)+C67</f>
        <v>105</v>
      </c>
    </row>
    <row r="68" spans="1:7" ht="19.95" customHeight="1">
      <c r="A68" s="11">
        <v>20</v>
      </c>
      <c r="B68" s="7" t="s">
        <v>147</v>
      </c>
      <c r="C68" s="10">
        <v>35</v>
      </c>
      <c r="D68" s="10">
        <f t="shared" si="8"/>
        <v>70</v>
      </c>
      <c r="E68" s="10">
        <f t="shared" si="9"/>
        <v>87.5</v>
      </c>
      <c r="F68" s="10">
        <f t="shared" si="10"/>
        <v>105</v>
      </c>
      <c r="G68" s="10">
        <f t="shared" si="11"/>
        <v>122.5</v>
      </c>
    </row>
    <row r="69" spans="1:7" ht="19.95" customHeight="1">
      <c r="A69" s="11">
        <v>20</v>
      </c>
      <c r="B69" s="7" t="s">
        <v>148</v>
      </c>
      <c r="C69" s="10">
        <v>38</v>
      </c>
      <c r="D69" s="10">
        <f t="shared" si="8"/>
        <v>76</v>
      </c>
      <c r="E69" s="10">
        <f t="shared" si="9"/>
        <v>95</v>
      </c>
      <c r="F69" s="10">
        <f t="shared" si="10"/>
        <v>114</v>
      </c>
      <c r="G69" s="10">
        <f t="shared" si="11"/>
        <v>133</v>
      </c>
    </row>
    <row r="70" spans="1:7" ht="19.95" customHeight="1">
      <c r="A70" s="11">
        <v>20</v>
      </c>
      <c r="B70" s="7" t="s">
        <v>152</v>
      </c>
      <c r="C70" s="10">
        <v>35</v>
      </c>
      <c r="D70" s="10">
        <f t="shared" si="8"/>
        <v>70</v>
      </c>
      <c r="E70" s="10">
        <f t="shared" si="9"/>
        <v>87.5</v>
      </c>
      <c r="F70" s="10">
        <f t="shared" si="10"/>
        <v>105</v>
      </c>
      <c r="G70" s="10">
        <f t="shared" si="11"/>
        <v>122.5</v>
      </c>
    </row>
    <row r="71" spans="1:7" ht="19.95" customHeight="1">
      <c r="A71" s="11">
        <v>20</v>
      </c>
      <c r="B71" s="7" t="s">
        <v>151</v>
      </c>
      <c r="C71" s="10">
        <v>38</v>
      </c>
      <c r="D71" s="10">
        <f t="shared" si="8"/>
        <v>76</v>
      </c>
      <c r="E71" s="10">
        <f t="shared" si="9"/>
        <v>95</v>
      </c>
      <c r="F71" s="10">
        <f t="shared" si="10"/>
        <v>114</v>
      </c>
      <c r="G71" s="10">
        <f t="shared" si="11"/>
        <v>133</v>
      </c>
    </row>
    <row r="72" spans="1:7" ht="19.95" customHeight="1">
      <c r="A72" s="11">
        <v>20</v>
      </c>
      <c r="B72" s="7" t="s">
        <v>158</v>
      </c>
      <c r="C72" s="10">
        <v>45</v>
      </c>
      <c r="D72" s="10">
        <f t="shared" si="8"/>
        <v>90</v>
      </c>
      <c r="E72" s="10">
        <f t="shared" si="9"/>
        <v>112.5</v>
      </c>
      <c r="F72" s="10">
        <f t="shared" si="10"/>
        <v>135</v>
      </c>
      <c r="G72" s="10">
        <f t="shared" si="11"/>
        <v>157.5</v>
      </c>
    </row>
    <row r="73" spans="1:7" ht="19.95" customHeight="1">
      <c r="B73" s="7" t="s">
        <v>1024</v>
      </c>
      <c r="C73" s="10">
        <v>33</v>
      </c>
      <c r="D73" s="10">
        <f t="shared" ref="D73:D87" si="12">(+C73*$D$2)+C73</f>
        <v>66</v>
      </c>
      <c r="E73" s="10">
        <f t="shared" ref="E73:E87" si="13">(+C73*$E$2)+C73</f>
        <v>82.5</v>
      </c>
      <c r="F73" s="10">
        <f t="shared" ref="F73:F87" si="14">+(C73*$F$2)+C73</f>
        <v>99</v>
      </c>
      <c r="G73" s="10">
        <f t="shared" ref="G73:G87" si="15">+(C73*$G$2)+C73</f>
        <v>115.5</v>
      </c>
    </row>
    <row r="74" spans="1:7" ht="19.95" customHeight="1">
      <c r="A74" s="11">
        <v>20</v>
      </c>
      <c r="B74" s="7" t="s">
        <v>1242</v>
      </c>
      <c r="C74" s="10">
        <v>5</v>
      </c>
      <c r="D74" s="10">
        <f t="shared" si="12"/>
        <v>10</v>
      </c>
      <c r="E74" s="10">
        <f t="shared" si="13"/>
        <v>12.5</v>
      </c>
      <c r="F74" s="10">
        <f t="shared" si="14"/>
        <v>15</v>
      </c>
      <c r="G74" s="10">
        <f t="shared" si="15"/>
        <v>17.5</v>
      </c>
    </row>
    <row r="75" spans="1:7" ht="19.95" customHeight="1">
      <c r="A75" s="11">
        <v>20</v>
      </c>
      <c r="B75" s="7" t="s">
        <v>1243</v>
      </c>
      <c r="C75" s="10">
        <v>7</v>
      </c>
      <c r="D75" s="10">
        <f t="shared" si="12"/>
        <v>14</v>
      </c>
      <c r="E75" s="10">
        <f t="shared" si="13"/>
        <v>17.5</v>
      </c>
      <c r="F75" s="10">
        <f t="shared" si="14"/>
        <v>21</v>
      </c>
      <c r="G75" s="10">
        <f t="shared" si="15"/>
        <v>24.5</v>
      </c>
    </row>
    <row r="76" spans="1:7" ht="19.95" customHeight="1">
      <c r="A76" s="11">
        <v>20</v>
      </c>
      <c r="B76" s="7" t="s">
        <v>1244</v>
      </c>
      <c r="C76" s="10">
        <v>9</v>
      </c>
      <c r="D76" s="10">
        <f t="shared" si="12"/>
        <v>18</v>
      </c>
      <c r="E76" s="10">
        <f t="shared" si="13"/>
        <v>22.5</v>
      </c>
      <c r="F76" s="10">
        <f t="shared" si="14"/>
        <v>27</v>
      </c>
      <c r="G76" s="10">
        <f t="shared" si="15"/>
        <v>31.5</v>
      </c>
    </row>
    <row r="77" spans="1:7" ht="19.95" customHeight="1">
      <c r="A77" s="11" t="s">
        <v>839</v>
      </c>
      <c r="B77" s="7" t="s">
        <v>1323</v>
      </c>
      <c r="C77" s="10">
        <v>80</v>
      </c>
      <c r="D77" s="10">
        <f t="shared" si="12"/>
        <v>160</v>
      </c>
      <c r="E77" s="10">
        <f t="shared" si="13"/>
        <v>200</v>
      </c>
      <c r="F77" s="10">
        <f t="shared" si="14"/>
        <v>240</v>
      </c>
      <c r="G77" s="10">
        <f t="shared" si="15"/>
        <v>280</v>
      </c>
    </row>
    <row r="78" spans="1:7" ht="19.95" customHeight="1">
      <c r="A78" s="11">
        <v>20</v>
      </c>
      <c r="B78" s="7" t="s">
        <v>1324</v>
      </c>
      <c r="C78" s="10">
        <v>70</v>
      </c>
      <c r="D78" s="10">
        <f t="shared" si="12"/>
        <v>140</v>
      </c>
      <c r="E78" s="10">
        <f t="shared" si="13"/>
        <v>175</v>
      </c>
      <c r="F78" s="10">
        <f t="shared" si="14"/>
        <v>210</v>
      </c>
      <c r="G78" s="10">
        <f t="shared" si="15"/>
        <v>245</v>
      </c>
    </row>
    <row r="79" spans="1:7" ht="19.95" customHeight="1">
      <c r="A79" s="11">
        <f>20-1</f>
        <v>19</v>
      </c>
      <c r="B79" s="7" t="s">
        <v>1344</v>
      </c>
      <c r="C79" s="10">
        <v>43</v>
      </c>
      <c r="D79" s="10">
        <f t="shared" si="12"/>
        <v>86</v>
      </c>
      <c r="E79" s="10">
        <f t="shared" si="13"/>
        <v>107.5</v>
      </c>
      <c r="F79" s="10">
        <f t="shared" si="14"/>
        <v>129</v>
      </c>
      <c r="G79" s="10">
        <f t="shared" si="15"/>
        <v>150.5</v>
      </c>
    </row>
    <row r="80" spans="1:7" ht="19.95" customHeight="1">
      <c r="A80" s="11">
        <v>20</v>
      </c>
      <c r="B80" s="7" t="s">
        <v>1345</v>
      </c>
      <c r="C80" s="10">
        <v>61</v>
      </c>
      <c r="D80" s="10">
        <f t="shared" si="12"/>
        <v>122</v>
      </c>
      <c r="E80" s="10">
        <f t="shared" si="13"/>
        <v>152.5</v>
      </c>
      <c r="F80" s="10">
        <f t="shared" si="14"/>
        <v>183</v>
      </c>
      <c r="G80" s="10">
        <f t="shared" si="15"/>
        <v>213.5</v>
      </c>
    </row>
    <row r="81" spans="1:7" ht="19.95" customHeight="1">
      <c r="A81" s="11">
        <v>30</v>
      </c>
      <c r="B81" s="7" t="s">
        <v>1379</v>
      </c>
      <c r="C81" s="10">
        <v>14</v>
      </c>
      <c r="D81" s="10">
        <f t="shared" si="12"/>
        <v>28</v>
      </c>
      <c r="E81" s="10">
        <f t="shared" si="13"/>
        <v>35</v>
      </c>
      <c r="F81" s="10">
        <f t="shared" si="14"/>
        <v>42</v>
      </c>
      <c r="G81" s="10">
        <f t="shared" si="15"/>
        <v>49</v>
      </c>
    </row>
    <row r="82" spans="1:7" ht="19.95" customHeight="1">
      <c r="A82" s="11">
        <v>20</v>
      </c>
      <c r="B82" s="7" t="s">
        <v>1414</v>
      </c>
      <c r="C82" s="10">
        <v>55</v>
      </c>
      <c r="D82" s="10">
        <f t="shared" si="12"/>
        <v>110</v>
      </c>
      <c r="E82" s="10">
        <f t="shared" si="13"/>
        <v>137.5</v>
      </c>
      <c r="F82" s="10">
        <f t="shared" si="14"/>
        <v>165</v>
      </c>
      <c r="G82" s="10">
        <f t="shared" si="15"/>
        <v>192.5</v>
      </c>
    </row>
    <row r="83" spans="1:7" ht="19.95" customHeight="1">
      <c r="C83" s="10">
        <v>4500</v>
      </c>
      <c r="D83" s="10">
        <f t="shared" si="12"/>
        <v>9000</v>
      </c>
      <c r="E83" s="10">
        <f t="shared" si="13"/>
        <v>11250</v>
      </c>
      <c r="F83" s="10">
        <f t="shared" si="14"/>
        <v>13500</v>
      </c>
      <c r="G83" s="10">
        <f t="shared" si="15"/>
        <v>15750</v>
      </c>
    </row>
    <row r="84" spans="1:7" ht="19.95" customHeight="1">
      <c r="C84" s="10">
        <v>4700</v>
      </c>
      <c r="D84" s="10">
        <f t="shared" si="12"/>
        <v>9400</v>
      </c>
      <c r="E84" s="10">
        <f t="shared" si="13"/>
        <v>11750</v>
      </c>
      <c r="F84" s="10">
        <f t="shared" si="14"/>
        <v>14100</v>
      </c>
      <c r="G84" s="10">
        <f t="shared" si="15"/>
        <v>16450</v>
      </c>
    </row>
    <row r="85" spans="1:7" ht="19.95" customHeight="1">
      <c r="C85" s="10">
        <v>2400</v>
      </c>
      <c r="D85" s="10">
        <f t="shared" si="12"/>
        <v>4800</v>
      </c>
      <c r="E85" s="10">
        <f t="shared" si="13"/>
        <v>6000</v>
      </c>
      <c r="F85" s="10">
        <f t="shared" si="14"/>
        <v>7200</v>
      </c>
      <c r="G85" s="10">
        <f t="shared" si="15"/>
        <v>8400</v>
      </c>
    </row>
    <row r="86" spans="1:7" ht="19.95" customHeight="1">
      <c r="C86" s="10">
        <v>2800</v>
      </c>
      <c r="D86" s="10">
        <f t="shared" si="12"/>
        <v>5600</v>
      </c>
      <c r="E86" s="10">
        <f t="shared" si="13"/>
        <v>7000</v>
      </c>
      <c r="F86" s="10">
        <f t="shared" si="14"/>
        <v>8400</v>
      </c>
      <c r="G86" s="10">
        <f t="shared" si="15"/>
        <v>9800</v>
      </c>
    </row>
    <row r="87" spans="1:7" ht="19.95" customHeight="1">
      <c r="C87" s="10">
        <v>100</v>
      </c>
      <c r="D87" s="10">
        <f t="shared" si="12"/>
        <v>200</v>
      </c>
      <c r="E87" s="10">
        <f t="shared" si="13"/>
        <v>250</v>
      </c>
      <c r="F87" s="10">
        <f t="shared" si="14"/>
        <v>300</v>
      </c>
      <c r="G87" s="10">
        <f t="shared" si="15"/>
        <v>350</v>
      </c>
    </row>
  </sheetData>
  <autoFilter ref="A1:G71">
    <filterColumn colId="3" showButton="0"/>
    <filterColumn colId="4" showButton="0"/>
    <filterColumn colId="5" showButton="0"/>
  </autoFilter>
  <sortState ref="A3:G72">
    <sortCondition ref="B3:B72"/>
  </sortState>
  <mergeCells count="3">
    <mergeCell ref="A1:A2"/>
    <mergeCell ref="B1:B2"/>
    <mergeCell ref="D1:G1"/>
  </mergeCells>
  <pageMargins left="0.7" right="0.7" top="0.75" bottom="0.75" header="0.3" footer="0.3"/>
  <pageSetup paperSize="9" orientation="portrait" horizontalDpi="0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>
  <dimension ref="A1:G29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C11" sqref="C11"/>
    </sheetView>
  </sheetViews>
  <sheetFormatPr defaultRowHeight="13.8"/>
  <cols>
    <col min="1" max="1" width="18.77734375" style="7" customWidth="1"/>
    <col min="2" max="2" width="28.21875" style="7" customWidth="1"/>
    <col min="3" max="7" width="18.77734375" style="7" customWidth="1"/>
    <col min="8" max="16384" width="8.88671875" style="7"/>
  </cols>
  <sheetData>
    <row r="1" spans="1:7" ht="25.05" customHeight="1">
      <c r="A1" s="174" t="s">
        <v>40</v>
      </c>
      <c r="B1" s="174" t="s">
        <v>193</v>
      </c>
      <c r="C1" s="16"/>
      <c r="D1" s="172" t="s">
        <v>0</v>
      </c>
      <c r="E1" s="172"/>
      <c r="F1" s="172"/>
      <c r="G1" s="172"/>
    </row>
    <row r="2" spans="1:7" ht="25.05" customHeight="1">
      <c r="A2" s="174"/>
      <c r="B2" s="174"/>
      <c r="C2" s="25" t="s">
        <v>29</v>
      </c>
      <c r="D2" s="17">
        <v>1</v>
      </c>
      <c r="E2" s="17">
        <v>1.5</v>
      </c>
      <c r="F2" s="18">
        <v>2</v>
      </c>
      <c r="G2" s="17">
        <v>2.5</v>
      </c>
    </row>
    <row r="3" spans="1:7" ht="25.05" customHeight="1">
      <c r="A3" s="26">
        <v>10</v>
      </c>
      <c r="B3" s="14" t="s">
        <v>194</v>
      </c>
      <c r="C3" s="10">
        <v>220</v>
      </c>
      <c r="D3" s="10">
        <f>(+C3*$D$2)+C3</f>
        <v>440</v>
      </c>
      <c r="E3" s="10">
        <f>(+C3*$E$2)+C3</f>
        <v>550</v>
      </c>
      <c r="F3" s="19">
        <f>+(C3*$F$2)+C3</f>
        <v>660</v>
      </c>
      <c r="G3" s="10">
        <f>+(C3*$G$2)+C3</f>
        <v>770</v>
      </c>
    </row>
    <row r="4" spans="1:7" ht="25.05" customHeight="1">
      <c r="A4" s="11">
        <v>10</v>
      </c>
      <c r="B4" s="7" t="s">
        <v>195</v>
      </c>
      <c r="C4" s="10">
        <v>250</v>
      </c>
      <c r="D4" s="10">
        <f>(+C4*$D$2)+C4</f>
        <v>500</v>
      </c>
      <c r="E4" s="10">
        <f>(+C4*$E$2)+C4</f>
        <v>625</v>
      </c>
      <c r="F4" s="19">
        <f>+(C4*$F$2)+C4</f>
        <v>750</v>
      </c>
      <c r="G4" s="10">
        <f>+(C4*$G$2)+C4</f>
        <v>875</v>
      </c>
    </row>
    <row r="5" spans="1:7" ht="25.05" customHeight="1">
      <c r="A5" s="11">
        <v>10</v>
      </c>
      <c r="B5" s="7" t="s">
        <v>196</v>
      </c>
      <c r="C5" s="10">
        <v>380</v>
      </c>
      <c r="D5" s="10">
        <f>(+C5*$D$2)+C5</f>
        <v>760</v>
      </c>
      <c r="E5" s="10">
        <f>(+C5*$E$2)+C5</f>
        <v>950</v>
      </c>
      <c r="F5" s="19">
        <f>+(C5*$F$2)+C5</f>
        <v>1140</v>
      </c>
      <c r="G5" s="10">
        <f>+(C5*$G$2)+C5</f>
        <v>1330</v>
      </c>
    </row>
    <row r="6" spans="1:7" ht="25.05" customHeight="1">
      <c r="A6" s="11">
        <v>2</v>
      </c>
      <c r="B6" s="7" t="s">
        <v>1346</v>
      </c>
      <c r="C6" s="10">
        <v>450</v>
      </c>
      <c r="D6" s="10">
        <f>(+C6*$D$2)+C6</f>
        <v>900</v>
      </c>
      <c r="E6" s="10">
        <f>(+C6*$E$2)+C6</f>
        <v>1125</v>
      </c>
      <c r="F6" s="19">
        <f>+(C6*$F$2)+C6</f>
        <v>1350</v>
      </c>
      <c r="G6" s="10">
        <f>+(C6*$G$2)+C6</f>
        <v>1575</v>
      </c>
    </row>
    <row r="7" spans="1:7" ht="25.05" customHeight="1">
      <c r="A7" s="11">
        <v>2</v>
      </c>
      <c r="B7" s="7" t="s">
        <v>1347</v>
      </c>
      <c r="C7" s="10">
        <v>590</v>
      </c>
      <c r="D7" s="10">
        <f>(+C7*$D$2)+C7</f>
        <v>1180</v>
      </c>
      <c r="E7" s="10">
        <f>(+C7*$E$2)+C7</f>
        <v>1475</v>
      </c>
      <c r="F7" s="19">
        <f>+(C7*$F$2)+C7</f>
        <v>1770</v>
      </c>
      <c r="G7" s="10">
        <f>+(C7*$G$2)+C7</f>
        <v>2065</v>
      </c>
    </row>
    <row r="8" spans="1:7" ht="25.05" customHeight="1">
      <c r="C8" s="10"/>
      <c r="D8" s="10"/>
      <c r="E8" s="10"/>
      <c r="F8" s="10"/>
      <c r="G8" s="10"/>
    </row>
    <row r="9" spans="1:7" ht="25.05" customHeight="1">
      <c r="C9" s="10"/>
      <c r="D9" s="10"/>
      <c r="E9" s="10"/>
      <c r="F9" s="10"/>
      <c r="G9" s="10"/>
    </row>
    <row r="10" spans="1:7" ht="25.05" customHeight="1">
      <c r="C10" s="10"/>
      <c r="D10" s="10"/>
      <c r="E10" s="10"/>
      <c r="F10" s="10"/>
      <c r="G10" s="10"/>
    </row>
    <row r="11" spans="1:7" ht="25.05" customHeight="1">
      <c r="C11" s="10"/>
      <c r="D11" s="10"/>
      <c r="E11" s="10"/>
      <c r="F11" s="10"/>
      <c r="G11" s="10"/>
    </row>
    <row r="12" spans="1:7" ht="25.05" customHeight="1">
      <c r="C12" s="10"/>
      <c r="D12" s="10"/>
      <c r="E12" s="10"/>
      <c r="F12" s="10"/>
      <c r="G12" s="10"/>
    </row>
    <row r="13" spans="1:7" ht="25.05" customHeight="1"/>
    <row r="14" spans="1:7" ht="25.05" customHeight="1"/>
    <row r="15" spans="1:7" ht="25.05" customHeight="1"/>
    <row r="16" spans="1:7" ht="25.05" customHeight="1"/>
    <row r="17" ht="25.05" customHeight="1"/>
    <row r="18" ht="25.05" customHeight="1"/>
    <row r="19" ht="25.05" customHeight="1"/>
    <row r="20" ht="25.05" customHeight="1"/>
    <row r="21" ht="25.05" customHeight="1"/>
    <row r="22" ht="25.05" customHeight="1"/>
    <row r="23" ht="25.05" customHeight="1"/>
    <row r="24" ht="25.05" customHeight="1"/>
    <row r="25" ht="25.05" customHeight="1"/>
    <row r="26" ht="25.05" customHeight="1"/>
    <row r="27" ht="25.05" customHeight="1"/>
    <row r="28" ht="25.05" customHeight="1"/>
    <row r="29" ht="25.05" customHeight="1"/>
  </sheetData>
  <sortState ref="B4:G5">
    <sortCondition ref="B3"/>
  </sortState>
  <mergeCells count="3">
    <mergeCell ref="A1:A2"/>
    <mergeCell ref="B1:B2"/>
    <mergeCell ref="D1:G1"/>
  </mergeCells>
  <pageMargins left="0.7" right="0.7" top="0.75" bottom="0.75" header="0.3" footer="0.3"/>
  <pageSetup paperSize="9" orientation="portrait" horizontalDpi="0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>
  <dimension ref="A1:O34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E3" sqref="E3"/>
    </sheetView>
  </sheetViews>
  <sheetFormatPr defaultRowHeight="13.8"/>
  <cols>
    <col min="1" max="7" width="18.77734375" style="7" customWidth="1"/>
    <col min="8" max="16384" width="8.88671875" style="7"/>
  </cols>
  <sheetData>
    <row r="1" spans="1:15" ht="25.05" customHeight="1">
      <c r="A1" s="174" t="s">
        <v>40</v>
      </c>
      <c r="B1" s="174" t="s">
        <v>256</v>
      </c>
      <c r="C1" s="16"/>
      <c r="D1" s="172" t="s">
        <v>0</v>
      </c>
      <c r="E1" s="172"/>
      <c r="F1" s="172"/>
      <c r="G1" s="172"/>
    </row>
    <row r="2" spans="1:15" ht="25.05" customHeight="1">
      <c r="A2" s="174"/>
      <c r="B2" s="174"/>
      <c r="C2" s="23" t="s">
        <v>29</v>
      </c>
      <c r="D2" s="17">
        <v>1</v>
      </c>
      <c r="E2" s="17">
        <v>1.5</v>
      </c>
      <c r="F2" s="18">
        <v>2</v>
      </c>
      <c r="G2" s="17">
        <v>2.5</v>
      </c>
    </row>
    <row r="3" spans="1:15" ht="25.05" customHeight="1">
      <c r="A3" s="24">
        <v>1</v>
      </c>
      <c r="B3" s="14" t="s">
        <v>165</v>
      </c>
      <c r="C3" s="10">
        <v>2000</v>
      </c>
      <c r="D3" s="10">
        <f>(+C3*$D$2)+C3</f>
        <v>4000</v>
      </c>
      <c r="E3" s="10">
        <f>(+C3*$E$2)+C3</f>
        <v>5000</v>
      </c>
      <c r="F3" s="19">
        <f>+(C3*$F$2)+C3</f>
        <v>6000</v>
      </c>
      <c r="G3" s="10">
        <f>+(C3*$G$2)+C3</f>
        <v>7000</v>
      </c>
    </row>
    <row r="4" spans="1:15" ht="25.05" customHeight="1">
      <c r="A4" s="46">
        <v>1</v>
      </c>
      <c r="B4" s="14" t="s">
        <v>290</v>
      </c>
      <c r="C4" s="10">
        <v>1800</v>
      </c>
      <c r="D4" s="10">
        <f>(+C4*$D$2)+C4</f>
        <v>3600</v>
      </c>
      <c r="E4" s="10">
        <f>(+C4*$E$2)+C4</f>
        <v>4500</v>
      </c>
      <c r="F4" s="19">
        <f>+(C4*$F$2)+C4</f>
        <v>5400</v>
      </c>
      <c r="G4" s="10">
        <f>+(C4*$G$2)+C4</f>
        <v>6300</v>
      </c>
    </row>
    <row r="5" spans="1:15" ht="25.05" customHeight="1">
      <c r="A5" s="24">
        <v>1</v>
      </c>
      <c r="B5" s="7" t="s">
        <v>166</v>
      </c>
      <c r="C5" s="10">
        <v>3000</v>
      </c>
      <c r="D5" s="10">
        <f t="shared" ref="D5:D16" si="0">(+C5*$D$2)+C5</f>
        <v>6000</v>
      </c>
      <c r="E5" s="10">
        <f t="shared" ref="E5:E16" si="1">(+C5*$E$2)+C5</f>
        <v>7500</v>
      </c>
      <c r="F5" s="19">
        <f t="shared" ref="F5:F16" si="2">+(C5*$F$2)+C5</f>
        <v>9000</v>
      </c>
      <c r="G5" s="10">
        <f t="shared" ref="G5:G16" si="3">+(C5*$G$2)+C5</f>
        <v>10500</v>
      </c>
    </row>
    <row r="6" spans="1:15" ht="25.05" customHeight="1">
      <c r="A6" s="24">
        <v>1</v>
      </c>
      <c r="B6" s="7" t="s">
        <v>173</v>
      </c>
      <c r="C6" s="10">
        <v>3500</v>
      </c>
      <c r="D6" s="10">
        <f t="shared" si="0"/>
        <v>7000</v>
      </c>
      <c r="E6" s="10">
        <f t="shared" si="1"/>
        <v>8750</v>
      </c>
      <c r="F6" s="19">
        <f t="shared" si="2"/>
        <v>10500</v>
      </c>
      <c r="G6" s="10">
        <f t="shared" si="3"/>
        <v>12250</v>
      </c>
    </row>
    <row r="7" spans="1:15" ht="25.05" customHeight="1">
      <c r="A7" s="24">
        <v>1</v>
      </c>
      <c r="B7" s="7" t="s">
        <v>167</v>
      </c>
      <c r="C7" s="10">
        <v>3000</v>
      </c>
      <c r="D7" s="10">
        <f t="shared" si="0"/>
        <v>6000</v>
      </c>
      <c r="E7" s="10">
        <f t="shared" si="1"/>
        <v>7500</v>
      </c>
      <c r="F7" s="19">
        <f t="shared" si="2"/>
        <v>9000</v>
      </c>
      <c r="G7" s="10">
        <f t="shared" si="3"/>
        <v>10500</v>
      </c>
    </row>
    <row r="8" spans="1:15" ht="25.05" customHeight="1">
      <c r="A8" s="24">
        <v>1</v>
      </c>
      <c r="B8" s="7" t="s">
        <v>168</v>
      </c>
      <c r="C8" s="10">
        <v>3500</v>
      </c>
      <c r="D8" s="10">
        <f t="shared" si="0"/>
        <v>7000</v>
      </c>
      <c r="E8" s="10">
        <f t="shared" si="1"/>
        <v>8750</v>
      </c>
      <c r="F8" s="19">
        <f t="shared" si="2"/>
        <v>10500</v>
      </c>
      <c r="G8" s="10">
        <f t="shared" si="3"/>
        <v>12250</v>
      </c>
    </row>
    <row r="9" spans="1:15" ht="25.05" customHeight="1">
      <c r="A9" s="24">
        <v>0</v>
      </c>
      <c r="B9" s="7" t="s">
        <v>169</v>
      </c>
      <c r="C9" s="10">
        <v>3800</v>
      </c>
      <c r="D9" s="10">
        <f t="shared" si="0"/>
        <v>7600</v>
      </c>
      <c r="E9" s="10">
        <f t="shared" si="1"/>
        <v>9500</v>
      </c>
      <c r="F9" s="19">
        <f t="shared" si="2"/>
        <v>11400</v>
      </c>
      <c r="G9" s="10">
        <f t="shared" si="3"/>
        <v>13300</v>
      </c>
    </row>
    <row r="10" spans="1:15" ht="25.05" customHeight="1">
      <c r="A10" s="24">
        <v>1</v>
      </c>
      <c r="B10" s="7" t="s">
        <v>170</v>
      </c>
      <c r="C10" s="10">
        <v>3800</v>
      </c>
      <c r="D10" s="10">
        <f t="shared" si="0"/>
        <v>7600</v>
      </c>
      <c r="E10" s="10">
        <f t="shared" si="1"/>
        <v>9500</v>
      </c>
      <c r="F10" s="19">
        <f t="shared" si="2"/>
        <v>11400</v>
      </c>
      <c r="G10" s="10">
        <f t="shared" si="3"/>
        <v>13300</v>
      </c>
      <c r="I10" s="7" t="s">
        <v>174</v>
      </c>
    </row>
    <row r="11" spans="1:15" ht="25.05" customHeight="1">
      <c r="A11" s="24">
        <v>1</v>
      </c>
      <c r="B11" s="7" t="s">
        <v>171</v>
      </c>
      <c r="C11" s="10">
        <v>3800</v>
      </c>
      <c r="D11" s="10">
        <f t="shared" si="0"/>
        <v>7600</v>
      </c>
      <c r="E11" s="10">
        <f t="shared" si="1"/>
        <v>9500</v>
      </c>
      <c r="F11" s="19">
        <f t="shared" si="2"/>
        <v>11400</v>
      </c>
      <c r="G11" s="10">
        <f t="shared" si="3"/>
        <v>13300</v>
      </c>
    </row>
    <row r="12" spans="1:15" ht="25.05" customHeight="1">
      <c r="A12" s="24">
        <v>1</v>
      </c>
      <c r="B12" s="7" t="s">
        <v>172</v>
      </c>
      <c r="C12" s="10">
        <v>4000</v>
      </c>
      <c r="D12" s="10">
        <f t="shared" si="0"/>
        <v>8000</v>
      </c>
      <c r="E12" s="10">
        <f t="shared" si="1"/>
        <v>10000</v>
      </c>
      <c r="F12" s="19">
        <f t="shared" si="2"/>
        <v>12000</v>
      </c>
      <c r="G12" s="10">
        <f t="shared" si="3"/>
        <v>14000</v>
      </c>
    </row>
    <row r="13" spans="1:15" ht="19.95" customHeight="1">
      <c r="A13" s="11">
        <v>1</v>
      </c>
      <c r="B13" s="7" t="s">
        <v>89</v>
      </c>
      <c r="C13" s="10">
        <v>4500</v>
      </c>
      <c r="D13" s="10">
        <f t="shared" si="0"/>
        <v>9000</v>
      </c>
      <c r="E13" s="10">
        <f t="shared" si="1"/>
        <v>11250</v>
      </c>
      <c r="F13" s="10">
        <f t="shared" si="2"/>
        <v>13500</v>
      </c>
      <c r="G13" s="10">
        <f t="shared" si="3"/>
        <v>15750</v>
      </c>
      <c r="O13" s="10"/>
    </row>
    <row r="14" spans="1:15" ht="19.95" customHeight="1">
      <c r="A14" s="11">
        <v>1</v>
      </c>
      <c r="B14" s="7" t="s">
        <v>732</v>
      </c>
      <c r="C14" s="10">
        <v>3500</v>
      </c>
      <c r="D14" s="10">
        <f t="shared" si="0"/>
        <v>7000</v>
      </c>
      <c r="E14" s="10">
        <f t="shared" si="1"/>
        <v>8750</v>
      </c>
      <c r="F14" s="10">
        <f t="shared" si="2"/>
        <v>10500</v>
      </c>
      <c r="G14" s="10">
        <f t="shared" si="3"/>
        <v>12250</v>
      </c>
    </row>
    <row r="15" spans="1:15" ht="19.95" customHeight="1">
      <c r="B15" s="7" t="s">
        <v>844</v>
      </c>
      <c r="C15" s="10">
        <v>3250</v>
      </c>
      <c r="D15" s="10">
        <f t="shared" si="0"/>
        <v>6500</v>
      </c>
      <c r="E15" s="10">
        <f t="shared" si="1"/>
        <v>8125</v>
      </c>
      <c r="F15" s="10">
        <f t="shared" si="2"/>
        <v>9750</v>
      </c>
      <c r="G15" s="10">
        <f t="shared" si="3"/>
        <v>11375</v>
      </c>
    </row>
    <row r="16" spans="1:15" ht="19.95" customHeight="1">
      <c r="B16" s="7" t="s">
        <v>845</v>
      </c>
      <c r="C16" s="10">
        <v>980</v>
      </c>
      <c r="D16" s="10">
        <f t="shared" si="0"/>
        <v>1960</v>
      </c>
      <c r="E16" s="10">
        <f t="shared" si="1"/>
        <v>2450</v>
      </c>
      <c r="F16" s="10">
        <f t="shared" si="2"/>
        <v>2940</v>
      </c>
      <c r="G16" s="10">
        <f t="shared" si="3"/>
        <v>3430</v>
      </c>
    </row>
    <row r="17" spans="3:7" ht="19.95" customHeight="1">
      <c r="C17" s="10"/>
      <c r="D17" s="10"/>
      <c r="E17" s="10"/>
      <c r="F17" s="10"/>
      <c r="G17" s="10"/>
    </row>
    <row r="18" spans="3:7" ht="19.95" customHeight="1">
      <c r="C18" s="10"/>
      <c r="D18" s="10"/>
      <c r="E18" s="10"/>
      <c r="F18" s="10"/>
      <c r="G18" s="10"/>
    </row>
    <row r="19" spans="3:7" ht="19.95" customHeight="1">
      <c r="C19" s="10"/>
      <c r="D19" s="10"/>
      <c r="E19" s="10"/>
      <c r="F19" s="10"/>
      <c r="G19" s="10"/>
    </row>
    <row r="20" spans="3:7" ht="19.95" customHeight="1">
      <c r="C20" s="10"/>
      <c r="D20" s="10"/>
      <c r="E20" s="10"/>
      <c r="F20" s="10"/>
      <c r="G20" s="10"/>
    </row>
    <row r="21" spans="3:7" ht="19.95" customHeight="1">
      <c r="C21" s="10"/>
      <c r="D21" s="10"/>
      <c r="E21" s="10"/>
      <c r="F21" s="10"/>
      <c r="G21" s="10"/>
    </row>
    <row r="22" spans="3:7" ht="19.95" customHeight="1">
      <c r="C22" s="10"/>
      <c r="D22" s="10"/>
      <c r="E22" s="10"/>
      <c r="F22" s="10"/>
      <c r="G22" s="10"/>
    </row>
    <row r="23" spans="3:7" ht="19.95" customHeight="1">
      <c r="C23" s="10"/>
      <c r="D23" s="10"/>
      <c r="E23" s="10"/>
      <c r="F23" s="10"/>
      <c r="G23" s="10"/>
    </row>
    <row r="24" spans="3:7" ht="19.95" customHeight="1">
      <c r="C24" s="10"/>
      <c r="D24" s="10"/>
      <c r="E24" s="10"/>
      <c r="F24" s="10"/>
      <c r="G24" s="10"/>
    </row>
    <row r="25" spans="3:7" ht="19.95" customHeight="1">
      <c r="C25" s="10"/>
      <c r="D25" s="10"/>
      <c r="E25" s="10"/>
      <c r="F25" s="10"/>
      <c r="G25" s="10"/>
    </row>
    <row r="26" spans="3:7" ht="19.95" customHeight="1">
      <c r="C26" s="10"/>
      <c r="D26" s="10"/>
      <c r="E26" s="10"/>
      <c r="F26" s="10"/>
      <c r="G26" s="10"/>
    </row>
    <row r="27" spans="3:7" ht="19.95" customHeight="1">
      <c r="C27" s="10"/>
      <c r="D27" s="10"/>
      <c r="E27" s="10"/>
      <c r="F27" s="10"/>
      <c r="G27" s="10"/>
    </row>
    <row r="28" spans="3:7" ht="19.95" customHeight="1">
      <c r="C28" s="10"/>
      <c r="D28" s="10"/>
      <c r="E28" s="10"/>
      <c r="F28" s="10"/>
      <c r="G28" s="10"/>
    </row>
    <row r="29" spans="3:7" ht="19.95" customHeight="1">
      <c r="C29" s="10"/>
      <c r="D29" s="10"/>
      <c r="E29" s="10"/>
      <c r="F29" s="10"/>
      <c r="G29" s="10"/>
    </row>
    <row r="30" spans="3:7" ht="19.95" customHeight="1"/>
    <row r="31" spans="3:7" ht="19.95" customHeight="1"/>
    <row r="32" spans="3:7" ht="19.95" customHeight="1"/>
    <row r="33" ht="19.95" customHeight="1"/>
    <row r="34" ht="19.95" customHeight="1"/>
  </sheetData>
  <mergeCells count="3">
    <mergeCell ref="A1:A2"/>
    <mergeCell ref="B1:B2"/>
    <mergeCell ref="D1:G1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:M37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4" sqref="A4:XFD4"/>
    </sheetView>
  </sheetViews>
  <sheetFormatPr defaultRowHeight="13.8"/>
  <cols>
    <col min="1" max="7" width="18.77734375" style="7" customWidth="1"/>
    <col min="8" max="8" width="12.88671875" style="7" customWidth="1"/>
    <col min="9" max="16384" width="8.88671875" style="7"/>
  </cols>
  <sheetData>
    <row r="1" spans="1:7" ht="25.05" customHeight="1">
      <c r="A1" s="174" t="s">
        <v>40</v>
      </c>
      <c r="B1" s="29" t="s">
        <v>248</v>
      </c>
      <c r="C1" s="16"/>
      <c r="D1" s="172" t="s">
        <v>0</v>
      </c>
      <c r="E1" s="172"/>
      <c r="F1" s="172"/>
      <c r="G1" s="172"/>
    </row>
    <row r="2" spans="1:7" ht="25.05" customHeight="1">
      <c r="A2" s="174"/>
      <c r="B2" s="29" t="s">
        <v>249</v>
      </c>
      <c r="C2" s="30" t="s">
        <v>29</v>
      </c>
      <c r="D2" s="17">
        <v>1</v>
      </c>
      <c r="E2" s="17">
        <v>1.5</v>
      </c>
      <c r="F2" s="18">
        <v>2</v>
      </c>
      <c r="G2" s="17">
        <v>2.5</v>
      </c>
    </row>
    <row r="3" spans="1:7" ht="25.05" customHeight="1">
      <c r="A3" s="31">
        <v>5</v>
      </c>
      <c r="B3" s="14" t="s">
        <v>237</v>
      </c>
      <c r="C3" s="10">
        <v>600</v>
      </c>
      <c r="D3" s="10">
        <f t="shared" ref="D3:D29" si="0">(+C3*$D$2)+C3</f>
        <v>1200</v>
      </c>
      <c r="E3" s="10">
        <f t="shared" ref="E3:E29" si="1">(+C3*$E$2)+C3</f>
        <v>1500</v>
      </c>
      <c r="F3" s="19">
        <f t="shared" ref="F3:F29" si="2">+(C3*$F$2)+C3</f>
        <v>1800</v>
      </c>
      <c r="G3" s="10">
        <f t="shared" ref="G3:G29" si="3">+(C3*$G$2)+C3</f>
        <v>2100</v>
      </c>
    </row>
    <row r="4" spans="1:7" ht="25.05" customHeight="1">
      <c r="A4" s="11">
        <v>5</v>
      </c>
      <c r="B4" s="7" t="s">
        <v>246</v>
      </c>
      <c r="C4" s="10">
        <v>380</v>
      </c>
      <c r="D4" s="10">
        <f t="shared" si="0"/>
        <v>760</v>
      </c>
      <c r="E4" s="10">
        <f t="shared" si="1"/>
        <v>950</v>
      </c>
      <c r="F4" s="19">
        <f t="shared" si="2"/>
        <v>1140</v>
      </c>
      <c r="G4" s="10">
        <f t="shared" si="3"/>
        <v>1330</v>
      </c>
    </row>
    <row r="5" spans="1:7" ht="25.05" customHeight="1">
      <c r="A5" s="11">
        <v>5</v>
      </c>
      <c r="B5" s="7" t="s">
        <v>241</v>
      </c>
      <c r="C5" s="10">
        <v>550</v>
      </c>
      <c r="D5" s="10">
        <f t="shared" si="0"/>
        <v>1100</v>
      </c>
      <c r="E5" s="10">
        <f t="shared" si="1"/>
        <v>1375</v>
      </c>
      <c r="F5" s="19">
        <f t="shared" si="2"/>
        <v>1650</v>
      </c>
      <c r="G5" s="10">
        <f t="shared" si="3"/>
        <v>1925</v>
      </c>
    </row>
    <row r="6" spans="1:7" ht="25.05" customHeight="1">
      <c r="A6" s="11">
        <v>5</v>
      </c>
      <c r="B6" s="7" t="s">
        <v>247</v>
      </c>
      <c r="C6" s="10">
        <v>480</v>
      </c>
      <c r="D6" s="10">
        <f t="shared" si="0"/>
        <v>960</v>
      </c>
      <c r="E6" s="10">
        <f t="shared" si="1"/>
        <v>1200</v>
      </c>
      <c r="F6" s="19">
        <f t="shared" si="2"/>
        <v>1440</v>
      </c>
      <c r="G6" s="10">
        <f t="shared" si="3"/>
        <v>1680</v>
      </c>
    </row>
    <row r="7" spans="1:7" ht="25.05" customHeight="1">
      <c r="A7" s="11">
        <v>5</v>
      </c>
      <c r="B7" s="7" t="s">
        <v>238</v>
      </c>
      <c r="C7" s="10">
        <v>650</v>
      </c>
      <c r="D7" s="10">
        <f t="shared" si="0"/>
        <v>1300</v>
      </c>
      <c r="E7" s="10">
        <f t="shared" si="1"/>
        <v>1625</v>
      </c>
      <c r="F7" s="19">
        <f t="shared" si="2"/>
        <v>1950</v>
      </c>
      <c r="G7" s="10">
        <f t="shared" si="3"/>
        <v>2275</v>
      </c>
    </row>
    <row r="8" spans="1:7" ht="25.05" customHeight="1">
      <c r="A8" s="11">
        <f>5+2</f>
        <v>7</v>
      </c>
      <c r="B8" s="7" t="s">
        <v>77</v>
      </c>
      <c r="C8" s="10">
        <v>500</v>
      </c>
      <c r="D8" s="10">
        <f t="shared" si="0"/>
        <v>1000</v>
      </c>
      <c r="E8" s="10">
        <f t="shared" si="1"/>
        <v>1250</v>
      </c>
      <c r="F8" s="19">
        <f t="shared" si="2"/>
        <v>1500</v>
      </c>
      <c r="G8" s="10">
        <f t="shared" si="3"/>
        <v>1750</v>
      </c>
    </row>
    <row r="9" spans="1:7" ht="25.05" customHeight="1">
      <c r="A9" s="11">
        <v>5</v>
      </c>
      <c r="B9" s="7" t="s">
        <v>242</v>
      </c>
      <c r="C9" s="10">
        <v>500</v>
      </c>
      <c r="D9" s="10">
        <f t="shared" si="0"/>
        <v>1000</v>
      </c>
      <c r="E9" s="10">
        <f t="shared" si="1"/>
        <v>1250</v>
      </c>
      <c r="F9" s="19">
        <f t="shared" si="2"/>
        <v>1500</v>
      </c>
      <c r="G9" s="10">
        <f t="shared" si="3"/>
        <v>1750</v>
      </c>
    </row>
    <row r="10" spans="1:7" ht="25.05" customHeight="1">
      <c r="A10" s="11">
        <v>2</v>
      </c>
      <c r="B10" s="7" t="s">
        <v>272</v>
      </c>
      <c r="C10" s="10">
        <v>380</v>
      </c>
      <c r="D10" s="10">
        <f t="shared" si="0"/>
        <v>760</v>
      </c>
      <c r="E10" s="10">
        <f t="shared" si="1"/>
        <v>950</v>
      </c>
      <c r="F10" s="19">
        <f t="shared" si="2"/>
        <v>1140</v>
      </c>
      <c r="G10" s="10">
        <f t="shared" si="3"/>
        <v>1330</v>
      </c>
    </row>
    <row r="11" spans="1:7" ht="25.05" customHeight="1">
      <c r="A11" s="11">
        <v>5</v>
      </c>
      <c r="B11" s="7" t="s">
        <v>243</v>
      </c>
      <c r="C11" s="10">
        <v>400</v>
      </c>
      <c r="D11" s="10">
        <f t="shared" si="0"/>
        <v>800</v>
      </c>
      <c r="E11" s="10">
        <f t="shared" si="1"/>
        <v>1000</v>
      </c>
      <c r="F11" s="19">
        <f t="shared" si="2"/>
        <v>1200</v>
      </c>
      <c r="G11" s="10">
        <f t="shared" si="3"/>
        <v>1400</v>
      </c>
    </row>
    <row r="12" spans="1:7" ht="25.05" customHeight="1">
      <c r="A12" s="11">
        <v>2</v>
      </c>
      <c r="B12" s="7" t="s">
        <v>270</v>
      </c>
      <c r="C12" s="10">
        <v>380</v>
      </c>
      <c r="D12" s="10">
        <f t="shared" si="0"/>
        <v>760</v>
      </c>
      <c r="E12" s="10">
        <f t="shared" si="1"/>
        <v>950</v>
      </c>
      <c r="F12" s="19">
        <f t="shared" si="2"/>
        <v>1140</v>
      </c>
      <c r="G12" s="10">
        <f t="shared" si="3"/>
        <v>1330</v>
      </c>
    </row>
    <row r="13" spans="1:7" ht="25.05" customHeight="1">
      <c r="A13" s="11">
        <v>5</v>
      </c>
      <c r="B13" s="7" t="s">
        <v>251</v>
      </c>
      <c r="C13" s="10">
        <v>550</v>
      </c>
      <c r="D13" s="10">
        <f t="shared" si="0"/>
        <v>1100</v>
      </c>
      <c r="E13" s="10">
        <f t="shared" si="1"/>
        <v>1375</v>
      </c>
      <c r="F13" s="10">
        <f t="shared" si="2"/>
        <v>1650</v>
      </c>
      <c r="G13" s="10">
        <f t="shared" si="3"/>
        <v>1925</v>
      </c>
    </row>
    <row r="14" spans="1:7" ht="25.05" customHeight="1">
      <c r="A14" s="11">
        <v>5</v>
      </c>
      <c r="B14" s="7" t="s">
        <v>250</v>
      </c>
      <c r="C14" s="10">
        <v>550</v>
      </c>
      <c r="D14" s="10">
        <f t="shared" si="0"/>
        <v>1100</v>
      </c>
      <c r="E14" s="10">
        <f t="shared" si="1"/>
        <v>1375</v>
      </c>
      <c r="F14" s="10">
        <f t="shared" si="2"/>
        <v>1650</v>
      </c>
      <c r="G14" s="10">
        <f t="shared" si="3"/>
        <v>1925</v>
      </c>
    </row>
    <row r="15" spans="1:7" ht="25.05" customHeight="1">
      <c r="A15" s="11">
        <v>5</v>
      </c>
      <c r="B15" s="7" t="s">
        <v>240</v>
      </c>
      <c r="C15" s="10">
        <v>550</v>
      </c>
      <c r="D15" s="10">
        <f t="shared" si="0"/>
        <v>1100</v>
      </c>
      <c r="E15" s="10">
        <f t="shared" si="1"/>
        <v>1375</v>
      </c>
      <c r="F15" s="19">
        <f t="shared" si="2"/>
        <v>1650</v>
      </c>
      <c r="G15" s="10">
        <f t="shared" si="3"/>
        <v>1925</v>
      </c>
    </row>
    <row r="16" spans="1:7" ht="25.05" customHeight="1">
      <c r="A16" s="11">
        <v>5</v>
      </c>
      <c r="B16" s="7" t="s">
        <v>240</v>
      </c>
      <c r="C16" s="10">
        <v>550</v>
      </c>
      <c r="D16" s="10">
        <f t="shared" si="0"/>
        <v>1100</v>
      </c>
      <c r="E16" s="10">
        <f t="shared" si="1"/>
        <v>1375</v>
      </c>
      <c r="F16" s="10">
        <f t="shared" si="2"/>
        <v>1650</v>
      </c>
      <c r="G16" s="10">
        <f t="shared" si="3"/>
        <v>1925</v>
      </c>
    </row>
    <row r="17" spans="1:13" ht="25.05" customHeight="1">
      <c r="A17" s="11">
        <v>5</v>
      </c>
      <c r="B17" s="7" t="s">
        <v>252</v>
      </c>
      <c r="C17" s="10">
        <v>550</v>
      </c>
      <c r="D17" s="10">
        <f t="shared" si="0"/>
        <v>1100</v>
      </c>
      <c r="E17" s="10">
        <f t="shared" si="1"/>
        <v>1375</v>
      </c>
      <c r="F17" s="10">
        <f t="shared" si="2"/>
        <v>1650</v>
      </c>
      <c r="G17" s="10">
        <f t="shared" si="3"/>
        <v>1925</v>
      </c>
      <c r="H17" s="7">
        <v>2200</v>
      </c>
    </row>
    <row r="18" spans="1:13" ht="25.05" customHeight="1">
      <c r="A18" s="11">
        <v>2</v>
      </c>
      <c r="B18" s="7" t="s">
        <v>269</v>
      </c>
      <c r="C18" s="10">
        <v>400</v>
      </c>
      <c r="D18" s="10">
        <f t="shared" si="0"/>
        <v>800</v>
      </c>
      <c r="E18" s="10">
        <f t="shared" si="1"/>
        <v>1000</v>
      </c>
      <c r="F18" s="10">
        <f t="shared" si="2"/>
        <v>1200</v>
      </c>
      <c r="G18" s="10">
        <f t="shared" si="3"/>
        <v>1400</v>
      </c>
    </row>
    <row r="19" spans="1:13" ht="25.05" customHeight="1">
      <c r="A19" s="11">
        <v>2</v>
      </c>
      <c r="B19" s="7" t="s">
        <v>271</v>
      </c>
      <c r="C19" s="10">
        <v>400</v>
      </c>
      <c r="D19" s="10">
        <f t="shared" si="0"/>
        <v>800</v>
      </c>
      <c r="E19" s="10">
        <f t="shared" si="1"/>
        <v>1000</v>
      </c>
      <c r="F19" s="10">
        <f t="shared" si="2"/>
        <v>1200</v>
      </c>
      <c r="G19" s="10">
        <f t="shared" si="3"/>
        <v>1400</v>
      </c>
    </row>
    <row r="20" spans="1:13" ht="25.05" customHeight="1">
      <c r="A20" s="11">
        <v>5</v>
      </c>
      <c r="B20" s="7" t="s">
        <v>245</v>
      </c>
      <c r="C20" s="10">
        <v>380</v>
      </c>
      <c r="D20" s="10">
        <f t="shared" si="0"/>
        <v>760</v>
      </c>
      <c r="E20" s="10">
        <f t="shared" si="1"/>
        <v>950</v>
      </c>
      <c r="F20" s="19">
        <f t="shared" si="2"/>
        <v>1140</v>
      </c>
      <c r="G20" s="10">
        <f t="shared" si="3"/>
        <v>1330</v>
      </c>
    </row>
    <row r="21" spans="1:13" ht="25.05" customHeight="1">
      <c r="A21" s="11">
        <v>5</v>
      </c>
      <c r="B21" s="7" t="s">
        <v>244</v>
      </c>
      <c r="C21" s="10">
        <v>450</v>
      </c>
      <c r="D21" s="10">
        <f t="shared" si="0"/>
        <v>900</v>
      </c>
      <c r="E21" s="10">
        <f t="shared" si="1"/>
        <v>1125</v>
      </c>
      <c r="F21" s="19">
        <f t="shared" si="2"/>
        <v>1350</v>
      </c>
      <c r="G21" s="10">
        <f t="shared" si="3"/>
        <v>1575</v>
      </c>
      <c r="M21" s="7">
        <v>19500</v>
      </c>
    </row>
    <row r="22" spans="1:13" ht="25.05" customHeight="1">
      <c r="A22" s="11">
        <v>5</v>
      </c>
      <c r="B22" s="7" t="s">
        <v>239</v>
      </c>
      <c r="C22" s="10">
        <v>480</v>
      </c>
      <c r="D22" s="10">
        <f t="shared" si="0"/>
        <v>960</v>
      </c>
      <c r="E22" s="10">
        <f t="shared" si="1"/>
        <v>1200</v>
      </c>
      <c r="F22" s="19">
        <f t="shared" si="2"/>
        <v>1440</v>
      </c>
      <c r="G22" s="10">
        <f t="shared" si="3"/>
        <v>1680</v>
      </c>
      <c r="M22" s="7">
        <v>2200</v>
      </c>
    </row>
    <row r="23" spans="1:13" ht="25.05" customHeight="1">
      <c r="A23" s="11">
        <v>1</v>
      </c>
      <c r="B23" s="7" t="s">
        <v>89</v>
      </c>
      <c r="C23" s="10">
        <v>450</v>
      </c>
      <c r="D23" s="10">
        <f t="shared" si="0"/>
        <v>900</v>
      </c>
      <c r="E23" s="10">
        <f t="shared" si="1"/>
        <v>1125</v>
      </c>
      <c r="F23" s="10">
        <f t="shared" si="2"/>
        <v>1350</v>
      </c>
      <c r="G23" s="10">
        <f t="shared" si="3"/>
        <v>1575</v>
      </c>
      <c r="H23" s="10"/>
      <c r="M23" s="7">
        <f>SUM(M21:M22)</f>
        <v>21700</v>
      </c>
    </row>
    <row r="24" spans="1:13" s="10" customFormat="1" ht="25.05" customHeight="1">
      <c r="C24" s="10">
        <v>4300</v>
      </c>
      <c r="D24" s="10">
        <f t="shared" si="0"/>
        <v>8600</v>
      </c>
      <c r="E24" s="10">
        <f t="shared" si="1"/>
        <v>10750</v>
      </c>
      <c r="F24" s="10">
        <f t="shared" si="2"/>
        <v>12900</v>
      </c>
      <c r="G24" s="10">
        <f t="shared" si="3"/>
        <v>15050</v>
      </c>
      <c r="M24" s="10">
        <f>22000-M23</f>
        <v>300</v>
      </c>
    </row>
    <row r="25" spans="1:13" ht="25.05" customHeight="1">
      <c r="C25" s="10">
        <v>2025</v>
      </c>
      <c r="D25" s="10">
        <f t="shared" si="0"/>
        <v>4050</v>
      </c>
      <c r="E25" s="10">
        <f t="shared" si="1"/>
        <v>5062.5</v>
      </c>
      <c r="F25" s="10">
        <f t="shared" si="2"/>
        <v>6075</v>
      </c>
      <c r="G25" s="10">
        <f t="shared" si="3"/>
        <v>7087.5</v>
      </c>
      <c r="M25" s="7">
        <f>19500*0.05</f>
        <v>975</v>
      </c>
    </row>
    <row r="26" spans="1:13" ht="25.05" customHeight="1">
      <c r="C26" s="10">
        <v>1620</v>
      </c>
      <c r="D26" s="10">
        <f t="shared" si="0"/>
        <v>3240</v>
      </c>
      <c r="E26" s="10">
        <f t="shared" si="1"/>
        <v>4050</v>
      </c>
      <c r="F26" s="10">
        <f t="shared" si="2"/>
        <v>4860</v>
      </c>
      <c r="G26" s="10">
        <f t="shared" si="3"/>
        <v>5670</v>
      </c>
    </row>
    <row r="27" spans="1:13" ht="25.05" customHeight="1">
      <c r="C27" s="10">
        <v>885</v>
      </c>
      <c r="D27" s="10">
        <f t="shared" si="0"/>
        <v>1770</v>
      </c>
      <c r="E27" s="10">
        <f t="shared" si="1"/>
        <v>2212.5</v>
      </c>
      <c r="F27" s="10">
        <f t="shared" si="2"/>
        <v>2655</v>
      </c>
      <c r="G27" s="10">
        <f t="shared" si="3"/>
        <v>3097.5</v>
      </c>
    </row>
    <row r="28" spans="1:13" ht="25.05" customHeight="1">
      <c r="C28" s="10">
        <v>68</v>
      </c>
      <c r="D28" s="10">
        <f t="shared" si="0"/>
        <v>136</v>
      </c>
      <c r="E28" s="10">
        <f t="shared" si="1"/>
        <v>170</v>
      </c>
      <c r="F28" s="10">
        <f t="shared" si="2"/>
        <v>204</v>
      </c>
      <c r="G28" s="10">
        <f t="shared" si="3"/>
        <v>238</v>
      </c>
    </row>
    <row r="29" spans="1:13" ht="25.05" customHeight="1">
      <c r="C29" s="10">
        <v>1350</v>
      </c>
      <c r="D29" s="10">
        <f t="shared" si="0"/>
        <v>2700</v>
      </c>
      <c r="E29" s="10">
        <f t="shared" si="1"/>
        <v>3375</v>
      </c>
      <c r="F29" s="10">
        <f t="shared" si="2"/>
        <v>4050</v>
      </c>
      <c r="G29" s="10">
        <f t="shared" si="3"/>
        <v>4725</v>
      </c>
    </row>
    <row r="30" spans="1:13" ht="25.05" customHeight="1">
      <c r="C30" s="10"/>
      <c r="D30" s="10"/>
      <c r="E30" s="10"/>
      <c r="F30" s="10"/>
      <c r="G30" s="10"/>
    </row>
    <row r="31" spans="1:13" ht="25.05" customHeight="1"/>
    <row r="32" spans="1:13" ht="25.05" customHeight="1"/>
    <row r="33" ht="25.05" customHeight="1"/>
    <row r="34" ht="25.05" customHeight="1"/>
    <row r="35" ht="25.05" customHeight="1"/>
    <row r="36" ht="25.05" customHeight="1"/>
    <row r="37" ht="25.05" customHeight="1"/>
  </sheetData>
  <sortState ref="B4:G18">
    <sortCondition ref="B3"/>
  </sortState>
  <mergeCells count="2">
    <mergeCell ref="A1:A2"/>
    <mergeCell ref="D1:G1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>
  <dimension ref="A1:G14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sqref="A1:XFD1048576"/>
    </sheetView>
  </sheetViews>
  <sheetFormatPr defaultRowHeight="14.4"/>
  <cols>
    <col min="1" max="7" width="18.77734375" customWidth="1"/>
  </cols>
  <sheetData>
    <row r="1" spans="1:7" ht="25.05" customHeight="1">
      <c r="A1" s="174" t="s">
        <v>40</v>
      </c>
      <c r="B1" s="29" t="s">
        <v>253</v>
      </c>
      <c r="C1" s="16"/>
      <c r="D1" s="172" t="s">
        <v>0</v>
      </c>
      <c r="E1" s="172"/>
      <c r="F1" s="172"/>
      <c r="G1" s="172"/>
    </row>
    <row r="2" spans="1:7" ht="25.05" customHeight="1">
      <c r="A2" s="174"/>
      <c r="B2" s="29" t="s">
        <v>254</v>
      </c>
      <c r="C2" s="30" t="s">
        <v>29</v>
      </c>
      <c r="D2" s="17">
        <v>1</v>
      </c>
      <c r="E2" s="17">
        <v>1.5</v>
      </c>
      <c r="F2" s="18">
        <v>2</v>
      </c>
      <c r="G2" s="17">
        <v>2.5</v>
      </c>
    </row>
    <row r="3" spans="1:7" ht="25.05" customHeight="1">
      <c r="A3" s="31">
        <v>5</v>
      </c>
      <c r="B3" s="14" t="s">
        <v>246</v>
      </c>
      <c r="C3" s="10">
        <v>300</v>
      </c>
      <c r="D3" s="10">
        <f>(+C3*$D$2)+C3</f>
        <v>600</v>
      </c>
      <c r="E3" s="10">
        <f>(+C3*$E$2)+C3</f>
        <v>750</v>
      </c>
      <c r="F3" s="19">
        <f>+(C3*$F$2)+C3</f>
        <v>900</v>
      </c>
      <c r="G3" s="10">
        <f>+(C3*$G$2)+C3</f>
        <v>1050</v>
      </c>
    </row>
    <row r="4" spans="1:7" ht="25.05" customHeight="1">
      <c r="A4" s="11"/>
      <c r="B4" s="7"/>
      <c r="C4" s="10"/>
      <c r="D4" s="10">
        <f>(+C4*$D$2)+C4</f>
        <v>0</v>
      </c>
      <c r="E4" s="10">
        <f>(+C4*$E$2)+C4</f>
        <v>0</v>
      </c>
      <c r="F4" s="19">
        <f>+(C4*$F$2)+C4</f>
        <v>0</v>
      </c>
      <c r="G4" s="10">
        <f>+(C4*$G$2)+C4</f>
        <v>0</v>
      </c>
    </row>
    <row r="5" spans="1:7" ht="25.05" customHeight="1"/>
    <row r="6" spans="1:7" ht="25.05" customHeight="1"/>
    <row r="7" spans="1:7" ht="25.05" customHeight="1"/>
    <row r="8" spans="1:7" ht="25.05" customHeight="1"/>
    <row r="9" spans="1:7" ht="25.05" customHeight="1"/>
    <row r="10" spans="1:7" ht="25.05" customHeight="1"/>
    <row r="11" spans="1:7" ht="25.05" customHeight="1"/>
    <row r="12" spans="1:7" ht="25.05" customHeight="1"/>
    <row r="13" spans="1:7" ht="25.05" customHeight="1"/>
    <row r="14" spans="1:7" ht="25.05" customHeight="1"/>
  </sheetData>
  <mergeCells count="2">
    <mergeCell ref="A1:A2"/>
    <mergeCell ref="D1:G1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:G14"/>
  <sheetViews>
    <sheetView workbookViewId="0">
      <selection activeCell="C4" sqref="C4"/>
    </sheetView>
  </sheetViews>
  <sheetFormatPr defaultRowHeight="14.4"/>
  <cols>
    <col min="1" max="7" width="18.77734375" customWidth="1"/>
  </cols>
  <sheetData>
    <row r="1" spans="1:7" ht="25.05" customHeight="1">
      <c r="A1" s="174" t="s">
        <v>40</v>
      </c>
      <c r="B1" s="160" t="s">
        <v>1410</v>
      </c>
      <c r="C1" s="16"/>
      <c r="D1" s="172" t="s">
        <v>0</v>
      </c>
      <c r="E1" s="172"/>
      <c r="F1" s="172"/>
      <c r="G1" s="172"/>
    </row>
    <row r="2" spans="1:7" ht="25.05" customHeight="1">
      <c r="A2" s="174"/>
      <c r="B2" s="160" t="s">
        <v>1411</v>
      </c>
      <c r="C2" s="158" t="s">
        <v>29</v>
      </c>
      <c r="D2" s="17">
        <v>1</v>
      </c>
      <c r="E2" s="17">
        <v>1.5</v>
      </c>
      <c r="F2" s="18">
        <v>2</v>
      </c>
      <c r="G2" s="17">
        <v>2.5</v>
      </c>
    </row>
    <row r="3" spans="1:7" ht="25.05" customHeight="1">
      <c r="A3" s="159">
        <v>5</v>
      </c>
      <c r="B3" s="14" t="s">
        <v>1412</v>
      </c>
      <c r="C3" s="10">
        <v>250</v>
      </c>
      <c r="D3" s="10">
        <f>(+C3*$D$2)+C3</f>
        <v>500</v>
      </c>
      <c r="E3" s="10">
        <f>(+C3*$E$2)+C3</f>
        <v>625</v>
      </c>
      <c r="F3" s="19">
        <f>+(C3*$F$2)+C3</f>
        <v>750</v>
      </c>
      <c r="G3" s="10">
        <f>+(C3*$G$2)+C3</f>
        <v>875</v>
      </c>
    </row>
    <row r="4" spans="1:7" ht="25.05" customHeight="1">
      <c r="A4" s="11"/>
      <c r="B4" s="7"/>
      <c r="C4" s="10"/>
      <c r="D4" s="10">
        <f>(+C4*$D$2)+C4</f>
        <v>0</v>
      </c>
      <c r="E4" s="10">
        <f>(+C4*$E$2)+C4</f>
        <v>0</v>
      </c>
      <c r="F4" s="19">
        <f>+(C4*$F$2)+C4</f>
        <v>0</v>
      </c>
      <c r="G4" s="10">
        <f>+(C4*$G$2)+C4</f>
        <v>0</v>
      </c>
    </row>
    <row r="5" spans="1:7" ht="25.05" customHeight="1"/>
    <row r="6" spans="1:7" ht="25.05" customHeight="1"/>
    <row r="7" spans="1:7" ht="25.05" customHeight="1"/>
    <row r="8" spans="1:7" ht="25.05" customHeight="1"/>
    <row r="9" spans="1:7" ht="25.05" customHeight="1"/>
    <row r="10" spans="1:7" ht="25.05" customHeight="1"/>
    <row r="11" spans="1:7" ht="25.05" customHeight="1"/>
    <row r="12" spans="1:7" ht="25.05" customHeight="1"/>
    <row r="13" spans="1:7" ht="25.05" customHeight="1"/>
    <row r="14" spans="1:7" ht="25.05" customHeight="1"/>
  </sheetData>
  <mergeCells count="2">
    <mergeCell ref="A1:A2"/>
    <mergeCell ref="D1:G1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A1:G9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E4" sqref="E4"/>
    </sheetView>
  </sheetViews>
  <sheetFormatPr defaultRowHeight="25.05" customHeight="1"/>
  <cols>
    <col min="1" max="1" width="8.88671875" style="7"/>
    <col min="2" max="2" width="19.109375" style="7" customWidth="1"/>
    <col min="3" max="3" width="12" style="7" customWidth="1"/>
    <col min="4" max="4" width="17.109375" style="7" customWidth="1"/>
    <col min="5" max="5" width="16.5546875" style="7" customWidth="1"/>
    <col min="6" max="6" width="15.88671875" style="7" customWidth="1"/>
    <col min="7" max="7" width="17.44140625" style="7" customWidth="1"/>
    <col min="8" max="16384" width="8.88671875" style="7"/>
  </cols>
  <sheetData>
    <row r="1" spans="1:7" ht="25.05" customHeight="1">
      <c r="A1" s="174" t="s">
        <v>40</v>
      </c>
      <c r="B1" s="174" t="s">
        <v>190</v>
      </c>
      <c r="C1" s="16"/>
      <c r="D1" s="172" t="s">
        <v>0</v>
      </c>
      <c r="E1" s="172"/>
      <c r="F1" s="172"/>
      <c r="G1" s="172"/>
    </row>
    <row r="2" spans="1:7" ht="25.05" customHeight="1">
      <c r="A2" s="174"/>
      <c r="B2" s="174"/>
      <c r="C2" s="23" t="s">
        <v>29</v>
      </c>
      <c r="D2" s="17">
        <v>1</v>
      </c>
      <c r="E2" s="17">
        <v>1.5</v>
      </c>
      <c r="F2" s="18">
        <v>2</v>
      </c>
      <c r="G2" s="17">
        <v>2.5</v>
      </c>
    </row>
    <row r="3" spans="1:7" ht="25.05" customHeight="1">
      <c r="A3" s="24">
        <v>1</v>
      </c>
      <c r="B3" s="14" t="s">
        <v>175</v>
      </c>
      <c r="C3" s="10">
        <v>1600</v>
      </c>
      <c r="D3" s="10">
        <f>(+C3*$D$2)+C3</f>
        <v>3200</v>
      </c>
      <c r="E3" s="10">
        <f>(+C3*$E$2)+C3</f>
        <v>4000</v>
      </c>
      <c r="F3" s="19">
        <f>+(C3*$F$2)+C3</f>
        <v>4800</v>
      </c>
      <c r="G3" s="10">
        <f>+(C3*$G$2)+C3</f>
        <v>5600</v>
      </c>
    </row>
    <row r="4" spans="1:7" ht="25.05" customHeight="1">
      <c r="B4" s="7" t="s">
        <v>176</v>
      </c>
      <c r="C4" s="10">
        <v>1600</v>
      </c>
      <c r="D4" s="10">
        <f t="shared" ref="D4:D9" si="0">(+C4*$D$2)+C4</f>
        <v>3200</v>
      </c>
      <c r="E4" s="10">
        <f t="shared" ref="E4:E9" si="1">(+C4*$E$2)+C4</f>
        <v>4000</v>
      </c>
      <c r="F4" s="19">
        <f t="shared" ref="F4:F9" si="2">+(C4*$F$2)+C4</f>
        <v>4800</v>
      </c>
      <c r="G4" s="10">
        <f t="shared" ref="G4:G9" si="3">+(C4*$G$2)+C4</f>
        <v>5600</v>
      </c>
    </row>
    <row r="5" spans="1:7" ht="25.05" customHeight="1">
      <c r="B5" s="7" t="s">
        <v>177</v>
      </c>
      <c r="C5" s="10">
        <v>1700</v>
      </c>
      <c r="D5" s="10">
        <f t="shared" si="0"/>
        <v>3400</v>
      </c>
      <c r="E5" s="10">
        <f t="shared" si="1"/>
        <v>4250</v>
      </c>
      <c r="F5" s="19">
        <f t="shared" si="2"/>
        <v>5100</v>
      </c>
      <c r="G5" s="10">
        <f t="shared" si="3"/>
        <v>5950</v>
      </c>
    </row>
    <row r="6" spans="1:7" ht="25.05" customHeight="1">
      <c r="B6" s="7" t="s">
        <v>180</v>
      </c>
      <c r="C6" s="10">
        <v>1600</v>
      </c>
      <c r="D6" s="10">
        <f t="shared" si="0"/>
        <v>3200</v>
      </c>
      <c r="E6" s="10">
        <f t="shared" si="1"/>
        <v>4000</v>
      </c>
      <c r="F6" s="19">
        <f t="shared" si="2"/>
        <v>4800</v>
      </c>
      <c r="G6" s="10">
        <f t="shared" si="3"/>
        <v>5600</v>
      </c>
    </row>
    <row r="7" spans="1:7" ht="25.05" customHeight="1">
      <c r="B7" s="7" t="s">
        <v>178</v>
      </c>
      <c r="C7" s="10">
        <v>1700</v>
      </c>
      <c r="D7" s="10">
        <f t="shared" si="0"/>
        <v>3400</v>
      </c>
      <c r="E7" s="10">
        <f t="shared" si="1"/>
        <v>4250</v>
      </c>
      <c r="F7" s="19">
        <f t="shared" si="2"/>
        <v>5100</v>
      </c>
      <c r="G7" s="10">
        <f t="shared" si="3"/>
        <v>5950</v>
      </c>
    </row>
    <row r="8" spans="1:7" ht="25.05" customHeight="1">
      <c r="B8" s="7" t="s">
        <v>179</v>
      </c>
      <c r="C8" s="10">
        <v>1700</v>
      </c>
      <c r="D8" s="10">
        <f t="shared" si="0"/>
        <v>3400</v>
      </c>
      <c r="E8" s="10">
        <f t="shared" si="1"/>
        <v>4250</v>
      </c>
      <c r="F8" s="19">
        <f t="shared" si="2"/>
        <v>5100</v>
      </c>
      <c r="G8" s="10">
        <f t="shared" si="3"/>
        <v>5950</v>
      </c>
    </row>
    <row r="9" spans="1:7" ht="25.05" customHeight="1">
      <c r="B9" s="7" t="s">
        <v>181</v>
      </c>
      <c r="C9" s="10">
        <v>1600</v>
      </c>
      <c r="D9" s="10">
        <f t="shared" si="0"/>
        <v>3200</v>
      </c>
      <c r="E9" s="10">
        <f t="shared" si="1"/>
        <v>4000</v>
      </c>
      <c r="F9" s="19">
        <f t="shared" si="2"/>
        <v>4800</v>
      </c>
      <c r="G9" s="10">
        <f t="shared" si="3"/>
        <v>5600</v>
      </c>
    </row>
  </sheetData>
  <mergeCells count="3">
    <mergeCell ref="A1:A2"/>
    <mergeCell ref="B1:B2"/>
    <mergeCell ref="D1:G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G27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G7" sqref="G7"/>
    </sheetView>
  </sheetViews>
  <sheetFormatPr defaultRowHeight="13.8"/>
  <cols>
    <col min="1" max="1" width="11.5546875" style="7" customWidth="1"/>
    <col min="2" max="7" width="18.77734375" style="7" customWidth="1"/>
    <col min="8" max="16384" width="8.88671875" style="7"/>
  </cols>
  <sheetData>
    <row r="1" spans="1:7" ht="25.05" customHeight="1">
      <c r="A1" s="173" t="s">
        <v>40</v>
      </c>
      <c r="B1" s="41"/>
      <c r="C1" s="16"/>
      <c r="D1" s="172" t="s">
        <v>0</v>
      </c>
      <c r="E1" s="172"/>
      <c r="F1" s="172"/>
      <c r="G1" s="172"/>
    </row>
    <row r="2" spans="1:7" ht="25.05" customHeight="1">
      <c r="A2" s="173"/>
      <c r="B2" s="47" t="s">
        <v>338</v>
      </c>
      <c r="C2" s="45" t="s">
        <v>1</v>
      </c>
      <c r="D2" s="17">
        <v>1</v>
      </c>
      <c r="E2" s="17">
        <v>1.5</v>
      </c>
      <c r="F2" s="17">
        <v>2</v>
      </c>
      <c r="G2" s="17">
        <v>2.5</v>
      </c>
    </row>
    <row r="3" spans="1:7" ht="25.05" customHeight="1">
      <c r="A3" s="11">
        <v>5</v>
      </c>
      <c r="B3" s="7" t="s">
        <v>266</v>
      </c>
      <c r="C3" s="10">
        <v>100</v>
      </c>
      <c r="D3" s="10">
        <f>(+C3*Monoseal!$D$2)+C3</f>
        <v>200</v>
      </c>
      <c r="E3" s="10">
        <f>(+C3*Monoseal!$E$2)+C3</f>
        <v>250</v>
      </c>
      <c r="F3" s="10">
        <f>+(C3*Monoseal!$F$2)+C3</f>
        <v>300</v>
      </c>
      <c r="G3" s="10">
        <f>+(C3*Monoseal!$G$2)+C3</f>
        <v>350</v>
      </c>
    </row>
    <row r="4" spans="1:7" ht="25.05" customHeight="1">
      <c r="A4" s="11">
        <v>5</v>
      </c>
      <c r="B4" s="7" t="s">
        <v>268</v>
      </c>
      <c r="C4" s="10">
        <v>100</v>
      </c>
      <c r="D4" s="10">
        <f>(+C4*Monoseal!$D$2)+C4</f>
        <v>200</v>
      </c>
      <c r="E4" s="10">
        <f>(+C4*Monoseal!$E$2)+C4</f>
        <v>250</v>
      </c>
      <c r="F4" s="10">
        <f>+(C4*Monoseal!$F$2)+C4</f>
        <v>300</v>
      </c>
      <c r="G4" s="10">
        <f>+(C4*Monoseal!$G$2)+C4</f>
        <v>350</v>
      </c>
    </row>
    <row r="5" spans="1:7" ht="25.05" customHeight="1">
      <c r="A5" s="11">
        <v>5</v>
      </c>
      <c r="B5" s="7" t="s">
        <v>264</v>
      </c>
      <c r="C5" s="10">
        <v>150</v>
      </c>
      <c r="D5" s="10">
        <f>(+C5*Monoseal!$D$2)+C5</f>
        <v>300</v>
      </c>
      <c r="E5" s="10">
        <f>(+C5*Monoseal!$E$2)+C5</f>
        <v>375</v>
      </c>
      <c r="F5" s="10">
        <f>+(C5*Monoseal!$F$2)+C5</f>
        <v>450</v>
      </c>
      <c r="G5" s="10">
        <f>+(C5*Monoseal!$G$2)+C5</f>
        <v>525</v>
      </c>
    </row>
    <row r="6" spans="1:7" ht="25.05" customHeight="1">
      <c r="A6" s="11">
        <v>5</v>
      </c>
      <c r="B6" s="7" t="s">
        <v>267</v>
      </c>
      <c r="C6" s="10">
        <v>150</v>
      </c>
      <c r="D6" s="10">
        <f>(+C6*Monoseal!$D$2)+C6</f>
        <v>300</v>
      </c>
      <c r="E6" s="10">
        <f>(+C6*Monoseal!$E$2)+C6</f>
        <v>375</v>
      </c>
      <c r="F6" s="10">
        <f>+(C6*Monoseal!$F$2)+C6</f>
        <v>450</v>
      </c>
      <c r="G6" s="10">
        <f>+(C6*Monoseal!$G$2)+C6</f>
        <v>525</v>
      </c>
    </row>
    <row r="7" spans="1:7" ht="25.05" customHeight="1">
      <c r="A7" s="11">
        <v>5</v>
      </c>
      <c r="B7" s="7" t="s">
        <v>265</v>
      </c>
      <c r="C7" s="10">
        <v>180</v>
      </c>
      <c r="D7" s="10">
        <f>(+C7*Monoseal!$D$2)+C7</f>
        <v>360</v>
      </c>
      <c r="E7" s="10">
        <f>(+C7*Monoseal!$E$2)+C7</f>
        <v>450</v>
      </c>
      <c r="F7" s="10">
        <f>+(C7*Monoseal!$F$2)+C7</f>
        <v>540</v>
      </c>
      <c r="G7" s="10">
        <f>+(C7*Monoseal!$G$2)+C7</f>
        <v>630</v>
      </c>
    </row>
    <row r="8" spans="1:7" ht="25.05" customHeight="1">
      <c r="C8" s="7">
        <v>600</v>
      </c>
      <c r="D8" s="10">
        <f>(+C8*Monoseal!$D$2)+C8</f>
        <v>1200</v>
      </c>
      <c r="E8" s="10">
        <f>(+C8*Monoseal!$E$2)+C8</f>
        <v>1500</v>
      </c>
      <c r="F8" s="10">
        <f>+(C8*Monoseal!$F$2)+C8</f>
        <v>1800</v>
      </c>
      <c r="G8" s="10">
        <f>+(C8*Monoseal!$G$2)+C8</f>
        <v>2100</v>
      </c>
    </row>
    <row r="9" spans="1:7" ht="25.05" customHeight="1">
      <c r="C9" s="7">
        <v>190</v>
      </c>
      <c r="D9" s="10">
        <f>(+C9*Monoseal!$D$2)+C9</f>
        <v>380</v>
      </c>
      <c r="E9" s="10">
        <f>(+C9*Monoseal!$E$2)+C9</f>
        <v>475</v>
      </c>
      <c r="F9" s="10">
        <f>+(C9*Monoseal!$F$2)+C9</f>
        <v>570</v>
      </c>
    </row>
    <row r="10" spans="1:7" ht="25.05" customHeight="1">
      <c r="D10" s="10">
        <f>(+C10*Monoseal!$D$2)+C10</f>
        <v>0</v>
      </c>
      <c r="E10" s="10">
        <f>(+C10*Monoseal!$E$2)+C10</f>
        <v>0</v>
      </c>
      <c r="F10" s="10">
        <f>+(C10*Monoseal!$F$2)+C10</f>
        <v>0</v>
      </c>
    </row>
    <row r="11" spans="1:7" ht="25.05" customHeight="1"/>
    <row r="12" spans="1:7" ht="25.05" customHeight="1"/>
    <row r="13" spans="1:7" ht="25.05" customHeight="1"/>
    <row r="14" spans="1:7" ht="25.05" customHeight="1"/>
    <row r="15" spans="1:7" ht="25.05" customHeight="1"/>
    <row r="16" spans="1:7" ht="25.05" customHeight="1"/>
    <row r="17" ht="25.05" customHeight="1"/>
    <row r="18" ht="25.05" customHeight="1"/>
    <row r="19" ht="25.05" customHeight="1"/>
    <row r="20" ht="25.05" customHeight="1"/>
    <row r="21" ht="25.05" customHeight="1"/>
    <row r="22" ht="25.05" customHeight="1"/>
    <row r="23" ht="25.05" customHeight="1"/>
    <row r="24" ht="25.05" customHeight="1"/>
    <row r="25" ht="25.05" customHeight="1"/>
    <row r="26" ht="25.05" customHeight="1"/>
    <row r="27" ht="25.05" customHeight="1"/>
  </sheetData>
  <sortState ref="A4:G9">
    <sortCondition ref="B4:B9"/>
  </sortState>
  <mergeCells count="2">
    <mergeCell ref="D1:G1"/>
    <mergeCell ref="A1:A2"/>
  </mergeCells>
  <pageMargins left="0.7" right="0.7" top="0.75" bottom="0.75" header="0.3" footer="0.3"/>
  <pageSetup paperSize="9" orientation="portrait" horizontalDpi="0" verticalDpi="0" r:id="rId1"/>
</worksheet>
</file>

<file path=xl/worksheets/sheet40.xml><?xml version="1.0" encoding="utf-8"?>
<worksheet xmlns="http://schemas.openxmlformats.org/spreadsheetml/2006/main" xmlns:r="http://schemas.openxmlformats.org/officeDocument/2006/relationships">
  <dimension ref="A1:G18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C18" sqref="C18"/>
    </sheetView>
  </sheetViews>
  <sheetFormatPr defaultRowHeight="25.05" customHeight="1"/>
  <cols>
    <col min="1" max="7" width="18.77734375" style="7" customWidth="1"/>
    <col min="8" max="16384" width="8.88671875" style="7"/>
  </cols>
  <sheetData>
    <row r="1" spans="1:7" ht="25.05" customHeight="1">
      <c r="A1" s="174" t="s">
        <v>40</v>
      </c>
      <c r="B1" s="174" t="s">
        <v>190</v>
      </c>
      <c r="C1" s="16"/>
      <c r="D1" s="172" t="s">
        <v>0</v>
      </c>
      <c r="E1" s="172"/>
      <c r="F1" s="172"/>
      <c r="G1" s="172"/>
    </row>
    <row r="2" spans="1:7" ht="25.05" customHeight="1">
      <c r="A2" s="174"/>
      <c r="B2" s="174"/>
      <c r="C2" s="45" t="s">
        <v>29</v>
      </c>
      <c r="D2" s="17">
        <v>1</v>
      </c>
      <c r="E2" s="17">
        <v>1.5</v>
      </c>
      <c r="F2" s="18">
        <v>2</v>
      </c>
      <c r="G2" s="17">
        <v>2.5</v>
      </c>
    </row>
    <row r="3" spans="1:7" ht="25.05" customHeight="1">
      <c r="A3" s="46">
        <v>2</v>
      </c>
      <c r="B3" s="7" t="s">
        <v>295</v>
      </c>
      <c r="C3" s="10">
        <v>650</v>
      </c>
      <c r="D3" s="10">
        <f>(+C3*$D$2)+C3</f>
        <v>1300</v>
      </c>
      <c r="E3" s="10">
        <f>(+C3*$E$2)+C3</f>
        <v>1625</v>
      </c>
      <c r="F3" s="19">
        <f>+(C3*$F$2)+C3</f>
        <v>1950</v>
      </c>
      <c r="G3" s="10">
        <f>+(C3*$G$2)+C3</f>
        <v>2275</v>
      </c>
    </row>
    <row r="4" spans="1:7" ht="25.05" customHeight="1">
      <c r="A4" s="11">
        <v>2</v>
      </c>
      <c r="B4" s="7" t="s">
        <v>292</v>
      </c>
      <c r="C4" s="10">
        <v>650</v>
      </c>
      <c r="D4" s="10">
        <f>(+C4*$D$2)+C4</f>
        <v>1300</v>
      </c>
      <c r="E4" s="10">
        <f>(+C4*$E$2)+C4</f>
        <v>1625</v>
      </c>
      <c r="F4" s="19">
        <f>+(C4*$F$2)+C4</f>
        <v>1950</v>
      </c>
      <c r="G4" s="10">
        <f>+(C4*$G$2)+C4</f>
        <v>2275</v>
      </c>
    </row>
    <row r="5" spans="1:7" ht="25.05" customHeight="1">
      <c r="A5" s="11">
        <v>2</v>
      </c>
      <c r="B5" s="7" t="s">
        <v>294</v>
      </c>
      <c r="C5" s="10">
        <v>650</v>
      </c>
      <c r="D5" s="10">
        <f t="shared" ref="D5:D18" si="0">(+C5*$D$2)+C5</f>
        <v>1300</v>
      </c>
      <c r="E5" s="10">
        <f t="shared" ref="E5:E18" si="1">(+C5*$E$2)+C5</f>
        <v>1625</v>
      </c>
      <c r="F5" s="19">
        <f t="shared" ref="F5:F18" si="2">+(C5*$F$2)+C5</f>
        <v>1950</v>
      </c>
      <c r="G5" s="10">
        <f t="shared" ref="G5:G18" si="3">+(C5*$G$2)+C5</f>
        <v>2275</v>
      </c>
    </row>
    <row r="6" spans="1:7" ht="25.05" customHeight="1">
      <c r="A6" s="11">
        <v>2</v>
      </c>
      <c r="B6" s="7" t="s">
        <v>298</v>
      </c>
      <c r="C6" s="10">
        <v>650</v>
      </c>
      <c r="D6" s="10">
        <f t="shared" si="0"/>
        <v>1300</v>
      </c>
      <c r="E6" s="10">
        <f t="shared" si="1"/>
        <v>1625</v>
      </c>
      <c r="F6" s="19">
        <f t="shared" si="2"/>
        <v>1950</v>
      </c>
      <c r="G6" s="10">
        <f t="shared" si="3"/>
        <v>2275</v>
      </c>
    </row>
    <row r="7" spans="1:7" ht="25.05" customHeight="1">
      <c r="A7" s="11">
        <v>2</v>
      </c>
      <c r="B7" s="7" t="s">
        <v>297</v>
      </c>
      <c r="C7" s="10">
        <v>650</v>
      </c>
      <c r="D7" s="10">
        <f t="shared" si="0"/>
        <v>1300</v>
      </c>
      <c r="E7" s="10">
        <f t="shared" si="1"/>
        <v>1625</v>
      </c>
      <c r="F7" s="19">
        <f t="shared" si="2"/>
        <v>1950</v>
      </c>
      <c r="G7" s="10">
        <f t="shared" si="3"/>
        <v>2275</v>
      </c>
    </row>
    <row r="8" spans="1:7" ht="25.05" customHeight="1">
      <c r="A8" s="11">
        <v>2</v>
      </c>
      <c r="B8" s="7" t="s">
        <v>293</v>
      </c>
      <c r="C8" s="10">
        <v>650</v>
      </c>
      <c r="D8" s="10">
        <f t="shared" si="0"/>
        <v>1300</v>
      </c>
      <c r="E8" s="10">
        <f t="shared" si="1"/>
        <v>1625</v>
      </c>
      <c r="F8" s="19">
        <f t="shared" si="2"/>
        <v>1950</v>
      </c>
      <c r="G8" s="10">
        <f t="shared" si="3"/>
        <v>2275</v>
      </c>
    </row>
    <row r="9" spans="1:7" ht="25.05" customHeight="1">
      <c r="A9" s="11">
        <v>2</v>
      </c>
      <c r="B9" s="7" t="s">
        <v>300</v>
      </c>
      <c r="C9" s="10">
        <v>650</v>
      </c>
      <c r="D9" s="10">
        <f t="shared" si="0"/>
        <v>1300</v>
      </c>
      <c r="E9" s="10">
        <f t="shared" si="1"/>
        <v>1625</v>
      </c>
      <c r="F9" s="19">
        <f t="shared" si="2"/>
        <v>1950</v>
      </c>
      <c r="G9" s="10">
        <f t="shared" si="3"/>
        <v>2275</v>
      </c>
    </row>
    <row r="10" spans="1:7" ht="25.05" customHeight="1">
      <c r="A10" s="11">
        <v>2</v>
      </c>
      <c r="B10" s="7" t="s">
        <v>296</v>
      </c>
      <c r="C10" s="10">
        <v>650</v>
      </c>
      <c r="D10" s="10">
        <f t="shared" si="0"/>
        <v>1300</v>
      </c>
      <c r="E10" s="10">
        <f t="shared" si="1"/>
        <v>1625</v>
      </c>
      <c r="F10" s="19">
        <f t="shared" si="2"/>
        <v>1950</v>
      </c>
      <c r="G10" s="10">
        <f t="shared" si="3"/>
        <v>2275</v>
      </c>
    </row>
    <row r="11" spans="1:7" ht="25.05" customHeight="1">
      <c r="A11" s="11">
        <v>2</v>
      </c>
      <c r="B11" s="14" t="s">
        <v>291</v>
      </c>
      <c r="C11" s="10">
        <v>650</v>
      </c>
      <c r="D11" s="10">
        <f t="shared" si="0"/>
        <v>1300</v>
      </c>
      <c r="E11" s="10">
        <f t="shared" si="1"/>
        <v>1625</v>
      </c>
      <c r="F11" s="19">
        <f t="shared" si="2"/>
        <v>1950</v>
      </c>
      <c r="G11" s="10">
        <f t="shared" si="3"/>
        <v>2275</v>
      </c>
    </row>
    <row r="12" spans="1:7" ht="25.05" customHeight="1">
      <c r="A12" s="11">
        <v>2</v>
      </c>
      <c r="B12" s="7" t="s">
        <v>179</v>
      </c>
      <c r="C12" s="10">
        <v>650</v>
      </c>
      <c r="D12" s="10">
        <f t="shared" si="0"/>
        <v>1300</v>
      </c>
      <c r="E12" s="10">
        <f t="shared" si="1"/>
        <v>1625</v>
      </c>
      <c r="F12" s="19">
        <f t="shared" si="2"/>
        <v>1950</v>
      </c>
      <c r="G12" s="10">
        <f t="shared" si="3"/>
        <v>2275</v>
      </c>
    </row>
    <row r="13" spans="1:7" ht="25.05" customHeight="1">
      <c r="A13" s="11">
        <v>2</v>
      </c>
      <c r="B13" s="7" t="s">
        <v>299</v>
      </c>
      <c r="C13" s="10">
        <v>650</v>
      </c>
      <c r="D13" s="10">
        <f t="shared" si="0"/>
        <v>1300</v>
      </c>
      <c r="E13" s="10">
        <f t="shared" si="1"/>
        <v>1625</v>
      </c>
      <c r="F13" s="19">
        <f t="shared" si="2"/>
        <v>1950</v>
      </c>
      <c r="G13" s="10">
        <f t="shared" si="3"/>
        <v>2275</v>
      </c>
    </row>
    <row r="14" spans="1:7" ht="25.05" customHeight="1">
      <c r="A14" s="11">
        <v>2</v>
      </c>
      <c r="B14" s="7" t="s">
        <v>244</v>
      </c>
      <c r="C14" s="10">
        <v>1000</v>
      </c>
      <c r="D14" s="10">
        <f t="shared" si="0"/>
        <v>2000</v>
      </c>
      <c r="E14" s="10">
        <f t="shared" si="1"/>
        <v>2500</v>
      </c>
      <c r="F14" s="19">
        <f t="shared" si="2"/>
        <v>3000</v>
      </c>
      <c r="G14" s="10">
        <f t="shared" si="3"/>
        <v>3500</v>
      </c>
    </row>
    <row r="15" spans="1:7" ht="25.05" customHeight="1">
      <c r="A15" s="11">
        <v>2</v>
      </c>
      <c r="B15" s="7" t="s">
        <v>301</v>
      </c>
      <c r="C15" s="10">
        <v>1500</v>
      </c>
      <c r="D15" s="10">
        <f t="shared" si="0"/>
        <v>3000</v>
      </c>
      <c r="E15" s="10">
        <f t="shared" si="1"/>
        <v>3750</v>
      </c>
      <c r="F15" s="19">
        <f t="shared" si="2"/>
        <v>4500</v>
      </c>
      <c r="G15" s="10">
        <f t="shared" si="3"/>
        <v>5250</v>
      </c>
    </row>
    <row r="16" spans="1:7" ht="25.05" customHeight="1">
      <c r="C16" s="10"/>
      <c r="D16" s="10">
        <f t="shared" si="0"/>
        <v>0</v>
      </c>
      <c r="E16" s="10">
        <f t="shared" si="1"/>
        <v>0</v>
      </c>
      <c r="F16" s="19">
        <f t="shared" si="2"/>
        <v>0</v>
      </c>
      <c r="G16" s="10">
        <f t="shared" si="3"/>
        <v>0</v>
      </c>
    </row>
    <row r="17" spans="3:7" ht="25.05" customHeight="1">
      <c r="C17" s="10"/>
      <c r="D17" s="10">
        <f t="shared" si="0"/>
        <v>0</v>
      </c>
      <c r="E17" s="10">
        <f t="shared" si="1"/>
        <v>0</v>
      </c>
      <c r="F17" s="19">
        <f t="shared" si="2"/>
        <v>0</v>
      </c>
      <c r="G17" s="10">
        <f t="shared" si="3"/>
        <v>0</v>
      </c>
    </row>
    <row r="18" spans="3:7" ht="25.05" customHeight="1">
      <c r="C18" s="10"/>
      <c r="D18" s="10">
        <f t="shared" si="0"/>
        <v>0</v>
      </c>
      <c r="E18" s="10">
        <f t="shared" si="1"/>
        <v>0</v>
      </c>
      <c r="F18" s="19">
        <f t="shared" si="2"/>
        <v>0</v>
      </c>
      <c r="G18" s="10">
        <f t="shared" si="3"/>
        <v>0</v>
      </c>
    </row>
  </sheetData>
  <sortState ref="B3:C15">
    <sortCondition ref="B3:B15"/>
  </sortState>
  <mergeCells count="3">
    <mergeCell ref="A1:A2"/>
    <mergeCell ref="B1:B2"/>
    <mergeCell ref="D1:G1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>
  <dimension ref="A1:H47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14" sqref="B14"/>
    </sheetView>
  </sheetViews>
  <sheetFormatPr defaultRowHeight="14.4"/>
  <cols>
    <col min="1" max="7" width="15.77734375" customWidth="1"/>
  </cols>
  <sheetData>
    <row r="1" spans="1:8" ht="25.05" customHeight="1">
      <c r="A1" s="174" t="s">
        <v>40</v>
      </c>
      <c r="B1" s="174" t="s">
        <v>190</v>
      </c>
      <c r="C1" s="16"/>
      <c r="D1" s="172" t="s">
        <v>0</v>
      </c>
      <c r="E1" s="172"/>
      <c r="F1" s="172"/>
      <c r="G1" s="172"/>
    </row>
    <row r="2" spans="1:8" ht="25.05" customHeight="1">
      <c r="A2" s="174"/>
      <c r="B2" s="174"/>
      <c r="C2" s="25" t="s">
        <v>29</v>
      </c>
      <c r="D2" s="17">
        <v>1</v>
      </c>
      <c r="E2" s="17">
        <v>1.5</v>
      </c>
      <c r="F2" s="18">
        <v>2</v>
      </c>
      <c r="G2" s="17">
        <v>2.5</v>
      </c>
    </row>
    <row r="3" spans="1:8" ht="25.05" customHeight="1">
      <c r="A3" s="26">
        <v>5</v>
      </c>
      <c r="B3" s="14" t="s">
        <v>191</v>
      </c>
      <c r="C3" s="10">
        <v>1500</v>
      </c>
      <c r="D3" s="10">
        <f>(+C3*$D$2)+C3</f>
        <v>3000</v>
      </c>
      <c r="E3" s="10">
        <f>(+C3*$E$2)+C3</f>
        <v>3750</v>
      </c>
      <c r="F3" s="19">
        <f>+(C3*$F$2)+C3</f>
        <v>4500</v>
      </c>
      <c r="G3" s="10">
        <f>+(C3*$G$2)+C3</f>
        <v>5250</v>
      </c>
    </row>
    <row r="4" spans="1:8" ht="25.05" customHeight="1">
      <c r="A4" s="26">
        <v>1</v>
      </c>
      <c r="B4" s="7" t="s">
        <v>192</v>
      </c>
      <c r="C4" s="10">
        <v>1500</v>
      </c>
      <c r="D4" s="10">
        <f>(+C4*$D$2)+C4</f>
        <v>3000</v>
      </c>
      <c r="E4" s="10">
        <f>(+C4*$E$2)+C4</f>
        <v>3750</v>
      </c>
      <c r="F4" s="19">
        <f>+(C4*$F$2)+C4</f>
        <v>4500</v>
      </c>
      <c r="G4" s="10">
        <f>+(C4*$G$2)+C4</f>
        <v>5250</v>
      </c>
    </row>
    <row r="5" spans="1:8" ht="25.05" customHeight="1">
      <c r="A5" s="11">
        <v>5</v>
      </c>
      <c r="B5" s="7" t="s">
        <v>273</v>
      </c>
      <c r="C5" s="10">
        <v>1500</v>
      </c>
      <c r="D5" s="10">
        <f>(+C5*$D$2)+C5</f>
        <v>3000</v>
      </c>
      <c r="E5" s="10">
        <f>(+C5*$E$2)+C5</f>
        <v>3750</v>
      </c>
      <c r="F5" s="19">
        <f>+(C5*$F$2)+C5</f>
        <v>4500</v>
      </c>
      <c r="G5" s="10">
        <f>+(C5*$G$2)+C5</f>
        <v>5250</v>
      </c>
      <c r="H5" s="7"/>
    </row>
    <row r="6" spans="1:8" ht="25.05" customHeight="1">
      <c r="A6" s="11">
        <v>5</v>
      </c>
      <c r="B6" s="7" t="s">
        <v>274</v>
      </c>
      <c r="C6" s="10">
        <v>1500</v>
      </c>
      <c r="D6" s="10">
        <f>(+C6*$D$2)+C6</f>
        <v>3000</v>
      </c>
      <c r="E6" s="10">
        <f>(+C6*$E$2)+C6</f>
        <v>3750</v>
      </c>
      <c r="F6" s="19">
        <f>+(C6*$F$2)+C6</f>
        <v>4500</v>
      </c>
      <c r="G6" s="10">
        <f>+(C6*$G$2)+C6</f>
        <v>5250</v>
      </c>
      <c r="H6" s="7"/>
    </row>
    <row r="7" spans="1:8" ht="25.05" customHeight="1">
      <c r="A7" s="11"/>
      <c r="B7" s="7"/>
      <c r="C7" s="7"/>
      <c r="D7" s="7"/>
      <c r="E7" s="7"/>
      <c r="F7" s="7"/>
      <c r="G7" s="7"/>
      <c r="H7" s="7"/>
    </row>
    <row r="8" spans="1:8" ht="25.05" customHeight="1">
      <c r="A8" s="11"/>
      <c r="B8" s="7"/>
      <c r="C8" s="7"/>
      <c r="D8" s="7"/>
      <c r="E8" s="7"/>
      <c r="F8" s="7"/>
      <c r="G8" s="7"/>
      <c r="H8" s="7"/>
    </row>
    <row r="9" spans="1:8" ht="25.05" customHeight="1">
      <c r="A9" s="11"/>
      <c r="B9" s="7"/>
      <c r="C9" s="7"/>
      <c r="D9" s="7"/>
      <c r="E9" s="7"/>
      <c r="F9" s="7"/>
      <c r="G9" s="7"/>
      <c r="H9" s="7"/>
    </row>
    <row r="10" spans="1:8" ht="25.05" customHeight="1">
      <c r="A10" s="11"/>
      <c r="B10" s="7"/>
      <c r="C10" s="7"/>
      <c r="D10" s="7"/>
      <c r="E10" s="7"/>
      <c r="F10" s="7"/>
      <c r="G10" s="7"/>
      <c r="H10" s="7"/>
    </row>
    <row r="11" spans="1:8" ht="25.05" customHeight="1">
      <c r="A11" s="11"/>
      <c r="B11" s="7"/>
      <c r="C11" s="7"/>
      <c r="D11" s="7"/>
      <c r="E11" s="7"/>
      <c r="F11" s="7"/>
      <c r="G11" s="7"/>
      <c r="H11" s="7"/>
    </row>
    <row r="12" spans="1:8" ht="25.05" customHeight="1">
      <c r="A12" s="11"/>
      <c r="B12" s="7"/>
      <c r="C12" s="7"/>
      <c r="D12" s="7"/>
      <c r="E12" s="7"/>
      <c r="F12" s="7"/>
      <c r="G12" s="7"/>
      <c r="H12" s="7"/>
    </row>
    <row r="13" spans="1:8" ht="25.05" customHeight="1">
      <c r="A13" s="11"/>
      <c r="B13" s="7"/>
      <c r="C13" s="7"/>
      <c r="D13" s="7"/>
      <c r="E13" s="7"/>
      <c r="F13" s="7"/>
      <c r="G13" s="7"/>
      <c r="H13" s="7"/>
    </row>
    <row r="14" spans="1:8" ht="25.05" customHeight="1">
      <c r="A14" s="11"/>
      <c r="B14" s="7"/>
      <c r="C14" s="7"/>
      <c r="D14" s="7"/>
      <c r="E14" s="7"/>
      <c r="F14" s="7"/>
      <c r="G14" s="7"/>
      <c r="H14" s="7"/>
    </row>
    <row r="15" spans="1:8" ht="25.05" customHeight="1">
      <c r="A15" s="11"/>
      <c r="B15" s="7"/>
      <c r="C15" s="7"/>
      <c r="D15" s="7"/>
      <c r="E15" s="7"/>
      <c r="F15" s="7"/>
      <c r="G15" s="7"/>
      <c r="H15" s="7"/>
    </row>
    <row r="16" spans="1:8" ht="25.05" customHeight="1">
      <c r="A16" s="7"/>
      <c r="B16" s="7"/>
      <c r="C16" s="7"/>
      <c r="D16" s="7"/>
      <c r="E16" s="7"/>
      <c r="F16" s="7"/>
      <c r="G16" s="7"/>
      <c r="H16" s="7"/>
    </row>
    <row r="17" spans="1:8" ht="25.05" customHeight="1">
      <c r="A17" s="7"/>
      <c r="B17" s="7"/>
      <c r="C17" s="7"/>
      <c r="D17" s="7"/>
      <c r="E17" s="7"/>
      <c r="F17" s="7"/>
      <c r="G17" s="7"/>
      <c r="H17" s="7"/>
    </row>
    <row r="18" spans="1:8" ht="25.05" customHeight="1"/>
    <row r="19" spans="1:8" ht="25.05" customHeight="1"/>
    <row r="20" spans="1:8" ht="25.05" customHeight="1"/>
    <row r="21" spans="1:8" ht="25.05" customHeight="1"/>
    <row r="22" spans="1:8" ht="25.05" customHeight="1"/>
    <row r="23" spans="1:8" ht="25.05" customHeight="1"/>
    <row r="24" spans="1:8" ht="25.05" customHeight="1"/>
    <row r="25" spans="1:8" ht="25.05" customHeight="1"/>
    <row r="26" spans="1:8" ht="25.05" customHeight="1"/>
    <row r="27" spans="1:8" ht="25.05" customHeight="1"/>
    <row r="28" spans="1:8" ht="25.05" customHeight="1"/>
    <row r="29" spans="1:8" ht="25.05" customHeight="1"/>
    <row r="30" spans="1:8" ht="25.05" customHeight="1"/>
    <row r="31" spans="1:8" ht="25.05" customHeight="1"/>
    <row r="32" spans="1:8" ht="25.05" customHeight="1"/>
    <row r="33" ht="25.05" customHeight="1"/>
    <row r="34" ht="25.05" customHeight="1"/>
    <row r="35" ht="25.05" customHeight="1"/>
    <row r="36" ht="25.05" customHeight="1"/>
    <row r="37" ht="25.05" customHeight="1"/>
    <row r="38" ht="25.05" customHeight="1"/>
    <row r="39" ht="25.05" customHeight="1"/>
    <row r="40" ht="25.05" customHeight="1"/>
    <row r="41" ht="25.05" customHeight="1"/>
    <row r="42" ht="25.05" customHeight="1"/>
    <row r="43" ht="25.05" customHeight="1"/>
    <row r="44" ht="25.05" customHeight="1"/>
    <row r="45" ht="25.05" customHeight="1"/>
    <row r="46" ht="25.05" customHeight="1"/>
    <row r="47" ht="25.05" customHeight="1"/>
  </sheetData>
  <mergeCells count="3">
    <mergeCell ref="A1:A2"/>
    <mergeCell ref="B1:B2"/>
    <mergeCell ref="D1:G1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>
  <dimension ref="A1:G10"/>
  <sheetViews>
    <sheetView workbookViewId="0">
      <selection activeCell="F10" sqref="F10"/>
    </sheetView>
  </sheetViews>
  <sheetFormatPr defaultColWidth="18.77734375" defaultRowHeight="25.05" customHeight="1"/>
  <sheetData>
    <row r="1" spans="1:7" ht="25.05" customHeight="1">
      <c r="A1" s="174" t="s">
        <v>40</v>
      </c>
      <c r="B1" s="174" t="s">
        <v>511</v>
      </c>
      <c r="C1" s="16"/>
      <c r="D1" s="172" t="s">
        <v>0</v>
      </c>
      <c r="E1" s="172"/>
      <c r="F1" s="172"/>
      <c r="G1" s="172"/>
    </row>
    <row r="2" spans="1:7" ht="25.05" customHeight="1">
      <c r="A2" s="174"/>
      <c r="B2" s="174"/>
      <c r="C2" s="60" t="s">
        <v>29</v>
      </c>
      <c r="D2" s="17">
        <v>1</v>
      </c>
      <c r="E2" s="17">
        <v>1.5</v>
      </c>
      <c r="F2" s="18">
        <v>2</v>
      </c>
      <c r="G2" s="17">
        <v>2.5</v>
      </c>
    </row>
    <row r="3" spans="1:7" ht="25.05" customHeight="1">
      <c r="A3" s="11">
        <v>1</v>
      </c>
      <c r="B3" s="37" t="s">
        <v>515</v>
      </c>
      <c r="C3" s="10">
        <v>950</v>
      </c>
      <c r="D3" s="10">
        <f t="shared" ref="D3:D10" si="0">(+C3*$D$2)+C3</f>
        <v>1900</v>
      </c>
      <c r="E3" s="10">
        <f t="shared" ref="E3:E10" si="1">(+C3*$E$2)+C3</f>
        <v>2375</v>
      </c>
      <c r="F3" s="19">
        <f t="shared" ref="F3:F10" si="2">+(C3*$F$2)+C3</f>
        <v>2850</v>
      </c>
      <c r="G3" s="10">
        <f t="shared" ref="G3:G10" si="3">+(C3*$G$2)+C3</f>
        <v>3325</v>
      </c>
    </row>
    <row r="4" spans="1:7" ht="25.05" customHeight="1">
      <c r="A4" s="11">
        <v>1</v>
      </c>
      <c r="B4" s="37" t="s">
        <v>514</v>
      </c>
      <c r="C4" s="10">
        <v>950</v>
      </c>
      <c r="D4" s="10">
        <f t="shared" si="0"/>
        <v>1900</v>
      </c>
      <c r="E4" s="10">
        <f t="shared" si="1"/>
        <v>2375</v>
      </c>
      <c r="F4" s="19">
        <f t="shared" si="2"/>
        <v>2850</v>
      </c>
      <c r="G4" s="10">
        <f t="shared" si="3"/>
        <v>3325</v>
      </c>
    </row>
    <row r="5" spans="1:7" ht="25.05" customHeight="1">
      <c r="A5" s="11">
        <v>1</v>
      </c>
      <c r="B5" s="37" t="s">
        <v>512</v>
      </c>
      <c r="C5" s="10">
        <v>950</v>
      </c>
      <c r="D5" s="10">
        <f t="shared" si="0"/>
        <v>1900</v>
      </c>
      <c r="E5" s="10">
        <f t="shared" si="1"/>
        <v>2375</v>
      </c>
      <c r="F5" s="19">
        <f t="shared" si="2"/>
        <v>2850</v>
      </c>
      <c r="G5" s="10">
        <f t="shared" si="3"/>
        <v>3325</v>
      </c>
    </row>
    <row r="6" spans="1:7" ht="25.05" customHeight="1">
      <c r="A6" s="11">
        <v>1</v>
      </c>
      <c r="B6" s="37" t="s">
        <v>513</v>
      </c>
      <c r="C6" s="10">
        <v>900</v>
      </c>
      <c r="D6" s="10">
        <f t="shared" si="0"/>
        <v>1800</v>
      </c>
      <c r="E6" s="10">
        <f t="shared" si="1"/>
        <v>2250</v>
      </c>
      <c r="F6" s="19">
        <f t="shared" si="2"/>
        <v>2700</v>
      </c>
      <c r="G6" s="10">
        <f t="shared" si="3"/>
        <v>3150</v>
      </c>
    </row>
    <row r="7" spans="1:7" ht="25.05" customHeight="1">
      <c r="C7" s="10"/>
      <c r="D7" s="10">
        <f t="shared" si="0"/>
        <v>0</v>
      </c>
      <c r="E7" s="10">
        <f t="shared" si="1"/>
        <v>0</v>
      </c>
      <c r="F7" s="19">
        <f t="shared" si="2"/>
        <v>0</v>
      </c>
      <c r="G7" s="10">
        <f t="shared" si="3"/>
        <v>0</v>
      </c>
    </row>
    <row r="8" spans="1:7" ht="25.05" customHeight="1">
      <c r="C8" s="10"/>
      <c r="D8" s="10">
        <f t="shared" si="0"/>
        <v>0</v>
      </c>
      <c r="E8" s="10">
        <f t="shared" si="1"/>
        <v>0</v>
      </c>
      <c r="F8" s="19">
        <f t="shared" si="2"/>
        <v>0</v>
      </c>
      <c r="G8" s="10">
        <f t="shared" si="3"/>
        <v>0</v>
      </c>
    </row>
    <row r="9" spans="1:7" ht="25.05" customHeight="1">
      <c r="C9" s="10"/>
      <c r="D9" s="10">
        <f t="shared" si="0"/>
        <v>0</v>
      </c>
      <c r="E9" s="10">
        <f t="shared" si="1"/>
        <v>0</v>
      </c>
      <c r="F9" s="19">
        <f t="shared" si="2"/>
        <v>0</v>
      </c>
      <c r="G9" s="10">
        <f t="shared" si="3"/>
        <v>0</v>
      </c>
    </row>
    <row r="10" spans="1:7" ht="25.05" customHeight="1">
      <c r="C10" s="10"/>
      <c r="D10" s="10">
        <f t="shared" si="0"/>
        <v>0</v>
      </c>
      <c r="E10" s="10">
        <f t="shared" si="1"/>
        <v>0</v>
      </c>
      <c r="F10" s="19">
        <f t="shared" si="2"/>
        <v>0</v>
      </c>
      <c r="G10" s="10">
        <f t="shared" si="3"/>
        <v>0</v>
      </c>
    </row>
  </sheetData>
  <sortState ref="A3:G6">
    <sortCondition ref="B3:B6"/>
  </sortState>
  <mergeCells count="3">
    <mergeCell ref="A1:A2"/>
    <mergeCell ref="B1:B2"/>
    <mergeCell ref="D1:G1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>
  <dimension ref="A1:I28"/>
  <sheetViews>
    <sheetView workbookViewId="0">
      <pane xSplit="1" ySplit="2" topLeftCell="B9" activePane="bottomRight" state="frozen"/>
      <selection pane="topRight" activeCell="B1" sqref="B1"/>
      <selection pane="bottomLeft" activeCell="A3" sqref="A3"/>
      <selection pane="bottomRight" activeCell="F22" sqref="F22"/>
    </sheetView>
  </sheetViews>
  <sheetFormatPr defaultRowHeight="25.05" customHeight="1"/>
  <cols>
    <col min="1" max="1" width="12.44140625" style="7" customWidth="1"/>
    <col min="2" max="7" width="18.77734375" style="7" customWidth="1"/>
    <col min="8" max="16384" width="8.88671875" style="7"/>
  </cols>
  <sheetData>
    <row r="1" spans="1:7" ht="25.05" customHeight="1">
      <c r="A1" s="174" t="s">
        <v>40</v>
      </c>
      <c r="B1" s="174" t="s">
        <v>286</v>
      </c>
      <c r="C1" s="16"/>
      <c r="D1" s="172" t="s">
        <v>0</v>
      </c>
      <c r="E1" s="172"/>
      <c r="F1" s="172"/>
      <c r="G1" s="172"/>
    </row>
    <row r="2" spans="1:7" ht="25.05" customHeight="1">
      <c r="A2" s="174"/>
      <c r="B2" s="174"/>
      <c r="C2" s="45" t="s">
        <v>29</v>
      </c>
      <c r="D2" s="17">
        <v>1</v>
      </c>
      <c r="E2" s="17">
        <v>1.5</v>
      </c>
      <c r="F2" s="18">
        <v>2</v>
      </c>
      <c r="G2" s="17">
        <v>2.5</v>
      </c>
    </row>
    <row r="3" spans="1:7" ht="25.05" customHeight="1">
      <c r="A3" s="11">
        <v>1</v>
      </c>
      <c r="B3" s="37" t="s">
        <v>276</v>
      </c>
      <c r="C3" s="10">
        <v>5000</v>
      </c>
      <c r="D3" s="10">
        <f t="shared" ref="D3:D22" si="0">(+C3*$D$2)+C3</f>
        <v>10000</v>
      </c>
      <c r="E3" s="10">
        <f t="shared" ref="E3:E22" si="1">(+C3*$E$2)+C3</f>
        <v>12500</v>
      </c>
      <c r="F3" s="19">
        <f t="shared" ref="F3:F21" si="2">+(C3*$F$2)+C3</f>
        <v>15000</v>
      </c>
      <c r="G3" s="10">
        <f t="shared" ref="G3:G22" si="3">+(C3*$G$2)+C3</f>
        <v>17500</v>
      </c>
    </row>
    <row r="4" spans="1:7" ht="25.05" customHeight="1">
      <c r="A4" s="11">
        <v>1</v>
      </c>
      <c r="B4" s="37" t="s">
        <v>276</v>
      </c>
      <c r="C4" s="10">
        <v>5000</v>
      </c>
      <c r="D4" s="10">
        <f t="shared" si="0"/>
        <v>10000</v>
      </c>
      <c r="E4" s="10">
        <f t="shared" si="1"/>
        <v>12500</v>
      </c>
      <c r="F4" s="19">
        <f t="shared" si="2"/>
        <v>15000</v>
      </c>
      <c r="G4" s="10">
        <f t="shared" si="3"/>
        <v>17500</v>
      </c>
    </row>
    <row r="5" spans="1:7" ht="25.05" customHeight="1">
      <c r="A5" s="11">
        <v>1</v>
      </c>
      <c r="B5" s="37" t="s">
        <v>275</v>
      </c>
      <c r="C5" s="10">
        <v>5500</v>
      </c>
      <c r="D5" s="10">
        <f t="shared" si="0"/>
        <v>11000</v>
      </c>
      <c r="E5" s="10">
        <f t="shared" si="1"/>
        <v>13750</v>
      </c>
      <c r="F5" s="19">
        <f t="shared" si="2"/>
        <v>16500</v>
      </c>
      <c r="G5" s="10">
        <f t="shared" si="3"/>
        <v>19250</v>
      </c>
    </row>
    <row r="6" spans="1:7" ht="25.05" customHeight="1">
      <c r="A6" s="11">
        <v>1</v>
      </c>
      <c r="B6" s="37" t="s">
        <v>283</v>
      </c>
      <c r="C6" s="10">
        <v>1800</v>
      </c>
      <c r="D6" s="10">
        <f t="shared" si="0"/>
        <v>3600</v>
      </c>
      <c r="E6" s="10">
        <f t="shared" si="1"/>
        <v>4500</v>
      </c>
      <c r="F6" s="19">
        <f t="shared" si="2"/>
        <v>5400</v>
      </c>
      <c r="G6" s="10">
        <f t="shared" si="3"/>
        <v>6300</v>
      </c>
    </row>
    <row r="7" spans="1:7" ht="25.05" customHeight="1">
      <c r="A7" s="11">
        <v>1</v>
      </c>
      <c r="B7" s="37" t="s">
        <v>321</v>
      </c>
      <c r="C7" s="10">
        <v>1800</v>
      </c>
      <c r="D7" s="10">
        <f t="shared" si="0"/>
        <v>3600</v>
      </c>
      <c r="E7" s="10">
        <f t="shared" si="1"/>
        <v>4500</v>
      </c>
      <c r="F7" s="10">
        <f t="shared" si="2"/>
        <v>5400</v>
      </c>
      <c r="G7" s="10">
        <f t="shared" si="3"/>
        <v>6300</v>
      </c>
    </row>
    <row r="8" spans="1:7" ht="25.05" customHeight="1">
      <c r="A8" s="11">
        <v>1</v>
      </c>
      <c r="B8" s="37" t="s">
        <v>282</v>
      </c>
      <c r="C8" s="10">
        <v>2500</v>
      </c>
      <c r="D8" s="10">
        <f t="shared" si="0"/>
        <v>5000</v>
      </c>
      <c r="E8" s="10">
        <f t="shared" si="1"/>
        <v>6250</v>
      </c>
      <c r="F8" s="19">
        <f t="shared" si="2"/>
        <v>7500</v>
      </c>
      <c r="G8" s="10">
        <f t="shared" si="3"/>
        <v>8750</v>
      </c>
    </row>
    <row r="9" spans="1:7" ht="25.05" customHeight="1">
      <c r="A9" s="11">
        <v>1</v>
      </c>
      <c r="B9" s="37" t="s">
        <v>320</v>
      </c>
      <c r="C9" s="10">
        <v>2500</v>
      </c>
      <c r="D9" s="10">
        <f t="shared" si="0"/>
        <v>5000</v>
      </c>
      <c r="E9" s="10">
        <f t="shared" si="1"/>
        <v>6250</v>
      </c>
      <c r="F9" s="10">
        <f t="shared" si="2"/>
        <v>7500</v>
      </c>
      <c r="G9" s="10">
        <f t="shared" si="3"/>
        <v>8750</v>
      </c>
    </row>
    <row r="10" spans="1:7" ht="25.05" customHeight="1">
      <c r="A10" s="11">
        <v>1</v>
      </c>
      <c r="B10" s="37" t="s">
        <v>281</v>
      </c>
      <c r="C10" s="10">
        <v>2500</v>
      </c>
      <c r="D10" s="10">
        <f t="shared" si="0"/>
        <v>5000</v>
      </c>
      <c r="E10" s="10">
        <f t="shared" si="1"/>
        <v>6250</v>
      </c>
      <c r="F10" s="19">
        <f t="shared" si="2"/>
        <v>7500</v>
      </c>
      <c r="G10" s="10">
        <f t="shared" si="3"/>
        <v>8750</v>
      </c>
    </row>
    <row r="11" spans="1:7" ht="25.05" customHeight="1">
      <c r="A11" s="11">
        <v>1</v>
      </c>
      <c r="B11" s="37" t="s">
        <v>319</v>
      </c>
      <c r="C11" s="10">
        <v>2500</v>
      </c>
      <c r="D11" s="10">
        <f t="shared" si="0"/>
        <v>5000</v>
      </c>
      <c r="E11" s="10">
        <f t="shared" si="1"/>
        <v>6250</v>
      </c>
      <c r="F11" s="19">
        <f t="shared" si="2"/>
        <v>7500</v>
      </c>
      <c r="G11" s="10">
        <f t="shared" si="3"/>
        <v>8750</v>
      </c>
    </row>
    <row r="12" spans="1:7" ht="25.05" customHeight="1">
      <c r="A12" s="11">
        <v>1</v>
      </c>
      <c r="B12" s="37" t="s">
        <v>278</v>
      </c>
      <c r="C12" s="10">
        <v>3000</v>
      </c>
      <c r="D12" s="10">
        <f t="shared" si="0"/>
        <v>6000</v>
      </c>
      <c r="E12" s="10">
        <f t="shared" si="1"/>
        <v>7500</v>
      </c>
      <c r="F12" s="19">
        <f t="shared" si="2"/>
        <v>9000</v>
      </c>
      <c r="G12" s="10">
        <f t="shared" si="3"/>
        <v>10500</v>
      </c>
    </row>
    <row r="13" spans="1:7" ht="25.05" customHeight="1">
      <c r="A13" s="11">
        <v>1</v>
      </c>
      <c r="B13" s="37" t="s">
        <v>279</v>
      </c>
      <c r="C13" s="10">
        <v>3500</v>
      </c>
      <c r="D13" s="10">
        <f t="shared" si="0"/>
        <v>7000</v>
      </c>
      <c r="E13" s="10">
        <f t="shared" si="1"/>
        <v>8750</v>
      </c>
      <c r="F13" s="19">
        <f t="shared" si="2"/>
        <v>10500</v>
      </c>
      <c r="G13" s="10">
        <f t="shared" si="3"/>
        <v>12250</v>
      </c>
    </row>
    <row r="14" spans="1:7" ht="25.05" customHeight="1">
      <c r="A14" s="11">
        <v>1</v>
      </c>
      <c r="B14" s="37" t="s">
        <v>284</v>
      </c>
      <c r="C14" s="10">
        <v>1200</v>
      </c>
      <c r="D14" s="10">
        <f t="shared" si="0"/>
        <v>2400</v>
      </c>
      <c r="E14" s="10">
        <f t="shared" si="1"/>
        <v>3000</v>
      </c>
      <c r="F14" s="19">
        <f t="shared" si="2"/>
        <v>3600</v>
      </c>
      <c r="G14" s="10">
        <f t="shared" si="3"/>
        <v>4200</v>
      </c>
    </row>
    <row r="15" spans="1:7" ht="25.05" customHeight="1">
      <c r="A15" s="11">
        <v>1</v>
      </c>
      <c r="B15" s="37" t="s">
        <v>322</v>
      </c>
      <c r="C15" s="10">
        <v>1200</v>
      </c>
      <c r="D15" s="10">
        <f t="shared" si="0"/>
        <v>2400</v>
      </c>
      <c r="E15" s="10">
        <f t="shared" si="1"/>
        <v>3000</v>
      </c>
      <c r="F15" s="10">
        <f t="shared" si="2"/>
        <v>3600</v>
      </c>
      <c r="G15" s="10">
        <f t="shared" si="3"/>
        <v>4200</v>
      </c>
    </row>
    <row r="16" spans="1:7" ht="25.05" customHeight="1">
      <c r="A16" s="11">
        <v>1</v>
      </c>
      <c r="B16" s="37" t="s">
        <v>280</v>
      </c>
      <c r="C16" s="10">
        <v>3500</v>
      </c>
      <c r="D16" s="10">
        <f t="shared" si="0"/>
        <v>7000</v>
      </c>
      <c r="E16" s="10">
        <f t="shared" si="1"/>
        <v>8750</v>
      </c>
      <c r="F16" s="19">
        <f t="shared" si="2"/>
        <v>10500</v>
      </c>
      <c r="G16" s="10">
        <f t="shared" si="3"/>
        <v>12250</v>
      </c>
    </row>
    <row r="17" spans="1:9" ht="25.05" customHeight="1">
      <c r="A17" s="11">
        <v>1</v>
      </c>
      <c r="B17" s="37" t="s">
        <v>318</v>
      </c>
      <c r="C17" s="10">
        <v>3500</v>
      </c>
      <c r="D17" s="10">
        <f t="shared" si="0"/>
        <v>7000</v>
      </c>
      <c r="E17" s="10">
        <f t="shared" si="1"/>
        <v>8750</v>
      </c>
      <c r="F17" s="19">
        <f t="shared" si="2"/>
        <v>10500</v>
      </c>
      <c r="G17" s="10">
        <f t="shared" si="3"/>
        <v>12250</v>
      </c>
    </row>
    <row r="18" spans="1:9" ht="25.05" customHeight="1">
      <c r="A18" s="11">
        <v>1</v>
      </c>
      <c r="B18" s="37" t="s">
        <v>285</v>
      </c>
      <c r="C18" s="10">
        <v>1500</v>
      </c>
      <c r="D18" s="10">
        <f t="shared" si="0"/>
        <v>3000</v>
      </c>
      <c r="E18" s="10">
        <f t="shared" si="1"/>
        <v>3750</v>
      </c>
      <c r="F18" s="19">
        <f t="shared" si="2"/>
        <v>4500</v>
      </c>
      <c r="G18" s="10">
        <f t="shared" si="3"/>
        <v>5250</v>
      </c>
    </row>
    <row r="19" spans="1:9" ht="25.05" customHeight="1">
      <c r="A19" s="11">
        <v>1</v>
      </c>
      <c r="B19" s="37" t="s">
        <v>317</v>
      </c>
      <c r="C19" s="10">
        <v>5000</v>
      </c>
      <c r="D19" s="10">
        <f t="shared" si="0"/>
        <v>10000</v>
      </c>
      <c r="E19" s="10">
        <f t="shared" si="1"/>
        <v>12500</v>
      </c>
      <c r="F19" s="19">
        <f t="shared" si="2"/>
        <v>15000</v>
      </c>
      <c r="G19" s="10">
        <f t="shared" si="3"/>
        <v>17500</v>
      </c>
    </row>
    <row r="20" spans="1:9" ht="25.05" customHeight="1">
      <c r="A20" s="11">
        <v>1</v>
      </c>
      <c r="B20" s="37" t="s">
        <v>277</v>
      </c>
      <c r="C20" s="10">
        <v>5000</v>
      </c>
      <c r="D20" s="10">
        <f t="shared" si="0"/>
        <v>10000</v>
      </c>
      <c r="E20" s="10">
        <f t="shared" si="1"/>
        <v>12500</v>
      </c>
      <c r="F20" s="19">
        <f t="shared" si="2"/>
        <v>15000</v>
      </c>
      <c r="G20" s="10">
        <f t="shared" si="3"/>
        <v>17500</v>
      </c>
    </row>
    <row r="21" spans="1:9" ht="25.05" customHeight="1">
      <c r="C21" s="7">
        <v>950</v>
      </c>
      <c r="D21" s="7">
        <f t="shared" si="0"/>
        <v>1900</v>
      </c>
      <c r="E21" s="7">
        <f t="shared" si="1"/>
        <v>2375</v>
      </c>
      <c r="F21" s="7">
        <f t="shared" si="2"/>
        <v>2850</v>
      </c>
      <c r="G21" s="7">
        <f t="shared" si="3"/>
        <v>3325</v>
      </c>
    </row>
    <row r="22" spans="1:9" ht="25.05" customHeight="1">
      <c r="C22" s="7">
        <v>2500</v>
      </c>
      <c r="D22" s="7">
        <f t="shared" si="0"/>
        <v>5000</v>
      </c>
      <c r="E22" s="7">
        <f t="shared" si="1"/>
        <v>6250</v>
      </c>
      <c r="F22" s="7" t="s">
        <v>1485</v>
      </c>
      <c r="G22" s="7">
        <f t="shared" si="3"/>
        <v>8750</v>
      </c>
    </row>
    <row r="23" spans="1:9" ht="25.05" customHeight="1">
      <c r="B23" s="49" t="s">
        <v>287</v>
      </c>
    </row>
    <row r="24" spans="1:9" ht="25.05" customHeight="1">
      <c r="A24" s="11">
        <v>1</v>
      </c>
      <c r="B24" s="7" t="s">
        <v>288</v>
      </c>
      <c r="C24" s="10">
        <v>4500</v>
      </c>
      <c r="D24" s="10">
        <f>(+C24*$D$2)+C24</f>
        <v>9000</v>
      </c>
      <c r="E24" s="10">
        <f>(+C24*$E$2)+C24</f>
        <v>11250</v>
      </c>
      <c r="F24" s="19">
        <f>+(C24*$F$2)+C24</f>
        <v>13500</v>
      </c>
      <c r="G24" s="10">
        <f>+(C24*$G$2)+C24</f>
        <v>15750</v>
      </c>
      <c r="I24" s="7">
        <v>13800</v>
      </c>
    </row>
    <row r="25" spans="1:9" ht="25.05" customHeight="1">
      <c r="A25" s="11">
        <v>1</v>
      </c>
      <c r="B25" s="7" t="s">
        <v>289</v>
      </c>
      <c r="C25" s="10">
        <v>4500</v>
      </c>
      <c r="D25" s="10">
        <f>(+C25*$D$2)+C25</f>
        <v>9000</v>
      </c>
      <c r="E25" s="10">
        <f>(+C25*$E$2)+C25</f>
        <v>11250</v>
      </c>
      <c r="F25" s="19">
        <f>+(C25*$F$2)+C25</f>
        <v>13500</v>
      </c>
      <c r="G25" s="10">
        <f>+(C25*$G$2)+C25</f>
        <v>15750</v>
      </c>
    </row>
    <row r="26" spans="1:9" ht="25.05" customHeight="1">
      <c r="C26" s="7">
        <v>550</v>
      </c>
      <c r="D26" s="10">
        <f t="shared" ref="D26:D28" si="4">(+C26*$D$2)+C26</f>
        <v>1100</v>
      </c>
      <c r="E26" s="10">
        <f t="shared" ref="E26:E28" si="5">(+C26*$E$2)+C26</f>
        <v>1375</v>
      </c>
      <c r="F26" s="19">
        <f t="shared" ref="F26:F28" si="6">+(C26*$F$2)+C26</f>
        <v>1650</v>
      </c>
      <c r="G26" s="10">
        <f t="shared" ref="G26:G28" si="7">+(C26*$G$2)+C26</f>
        <v>1925</v>
      </c>
    </row>
    <row r="27" spans="1:9" ht="25.05" customHeight="1">
      <c r="D27" s="10">
        <f t="shared" si="4"/>
        <v>0</v>
      </c>
      <c r="E27" s="10">
        <f t="shared" si="5"/>
        <v>0</v>
      </c>
      <c r="F27" s="19">
        <f t="shared" si="6"/>
        <v>0</v>
      </c>
      <c r="G27" s="10">
        <f t="shared" si="7"/>
        <v>0</v>
      </c>
    </row>
    <row r="28" spans="1:9" ht="25.05" customHeight="1">
      <c r="D28" s="10">
        <f t="shared" si="4"/>
        <v>0</v>
      </c>
      <c r="E28" s="10">
        <f t="shared" si="5"/>
        <v>0</v>
      </c>
      <c r="F28" s="19">
        <f t="shared" si="6"/>
        <v>0</v>
      </c>
      <c r="G28" s="10">
        <f t="shared" si="7"/>
        <v>0</v>
      </c>
    </row>
  </sheetData>
  <sortState ref="B3:G20">
    <sortCondition ref="B3"/>
  </sortState>
  <mergeCells count="3">
    <mergeCell ref="A1:A2"/>
    <mergeCell ref="B1:B2"/>
    <mergeCell ref="D1:G1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>
  <dimension ref="A1:L50"/>
  <sheetViews>
    <sheetView workbookViewId="0">
      <pane xSplit="1" ySplit="2" topLeftCell="B9" activePane="bottomRight" state="frozen"/>
      <selection pane="topRight" activeCell="B1" sqref="B1"/>
      <selection pane="bottomLeft" activeCell="A3" sqref="A3"/>
      <selection pane="bottomRight" activeCell="F23" sqref="F23"/>
    </sheetView>
  </sheetViews>
  <sheetFormatPr defaultRowHeight="13.8"/>
  <cols>
    <col min="1" max="7" width="18.77734375" style="7" customWidth="1"/>
    <col min="8" max="16384" width="8.88671875" style="7"/>
  </cols>
  <sheetData>
    <row r="1" spans="1:12" ht="22.8" customHeight="1">
      <c r="A1" s="174" t="s">
        <v>40</v>
      </c>
      <c r="B1" s="174" t="s">
        <v>201</v>
      </c>
      <c r="C1" s="16"/>
      <c r="D1" s="172" t="s">
        <v>0</v>
      </c>
      <c r="E1" s="172"/>
      <c r="F1" s="172"/>
      <c r="G1" s="172"/>
    </row>
    <row r="2" spans="1:12" ht="30" customHeight="1">
      <c r="A2" s="174"/>
      <c r="B2" s="174"/>
      <c r="C2" s="30" t="s">
        <v>29</v>
      </c>
      <c r="D2" s="17">
        <v>1</v>
      </c>
      <c r="E2" s="17">
        <v>1.5</v>
      </c>
      <c r="F2" s="18">
        <v>2</v>
      </c>
      <c r="G2" s="17">
        <v>2.5</v>
      </c>
    </row>
    <row r="3" spans="1:12" ht="25.05" customHeight="1">
      <c r="A3" s="31">
        <v>5</v>
      </c>
      <c r="B3" s="14" t="s">
        <v>202</v>
      </c>
      <c r="C3" s="10">
        <v>200</v>
      </c>
      <c r="D3" s="10">
        <f>(+C3*$D$2)+C3</f>
        <v>400</v>
      </c>
      <c r="E3" s="10">
        <f>(+C3*$E$2)+C3</f>
        <v>500</v>
      </c>
      <c r="F3" s="19">
        <f>+(C3*$F$2)+C3</f>
        <v>600</v>
      </c>
      <c r="G3" s="10">
        <f>+(C3*$G$2)+C3</f>
        <v>700</v>
      </c>
      <c r="L3" s="7" t="s">
        <v>197</v>
      </c>
    </row>
    <row r="4" spans="1:12" ht="25.05" customHeight="1">
      <c r="A4" s="32">
        <v>5</v>
      </c>
      <c r="B4" s="7" t="s">
        <v>204</v>
      </c>
      <c r="C4" s="10">
        <v>280</v>
      </c>
      <c r="D4" s="10">
        <f t="shared" ref="D4:D16" si="0">(+C4*$D$2)+C4</f>
        <v>560</v>
      </c>
      <c r="E4" s="10">
        <f t="shared" ref="E4:E16" si="1">(+C4*$E$2)+C4</f>
        <v>700</v>
      </c>
      <c r="F4" s="19">
        <f t="shared" ref="F4:F16" si="2">+(C4*$F$2)+C4</f>
        <v>840</v>
      </c>
      <c r="G4" s="10">
        <f t="shared" ref="G4:G16" si="3">+(C4*$G$2)+C4</f>
        <v>980</v>
      </c>
    </row>
    <row r="5" spans="1:12" ht="25.05" customHeight="1">
      <c r="A5" s="32" t="s">
        <v>104</v>
      </c>
      <c r="B5" s="7" t="s">
        <v>212</v>
      </c>
      <c r="C5" s="10">
        <v>280</v>
      </c>
      <c r="D5" s="10">
        <f t="shared" si="0"/>
        <v>560</v>
      </c>
      <c r="E5" s="10">
        <f t="shared" si="1"/>
        <v>700</v>
      </c>
      <c r="F5" s="19">
        <f t="shared" si="2"/>
        <v>840</v>
      </c>
      <c r="G5" s="10">
        <f t="shared" si="3"/>
        <v>980</v>
      </c>
    </row>
    <row r="6" spans="1:12" ht="25.05" customHeight="1">
      <c r="A6" s="32" t="s">
        <v>104</v>
      </c>
      <c r="B6" s="7" t="s">
        <v>203</v>
      </c>
      <c r="C6" s="10">
        <v>250</v>
      </c>
      <c r="D6" s="10">
        <f t="shared" si="0"/>
        <v>500</v>
      </c>
      <c r="E6" s="10">
        <f t="shared" si="1"/>
        <v>625</v>
      </c>
      <c r="F6" s="19">
        <f t="shared" si="2"/>
        <v>750</v>
      </c>
      <c r="G6" s="10">
        <f t="shared" si="3"/>
        <v>875</v>
      </c>
    </row>
    <row r="7" spans="1:12" ht="25.05" customHeight="1">
      <c r="A7" s="32" t="s">
        <v>104</v>
      </c>
      <c r="B7" s="7" t="s">
        <v>207</v>
      </c>
      <c r="C7" s="10">
        <v>280</v>
      </c>
      <c r="D7" s="10">
        <f t="shared" si="0"/>
        <v>560</v>
      </c>
      <c r="E7" s="10">
        <f t="shared" si="1"/>
        <v>700</v>
      </c>
      <c r="F7" s="19">
        <f t="shared" si="2"/>
        <v>840</v>
      </c>
      <c r="G7" s="10">
        <f t="shared" si="3"/>
        <v>980</v>
      </c>
    </row>
    <row r="8" spans="1:12" ht="25.05" customHeight="1">
      <c r="A8" s="32" t="s">
        <v>104</v>
      </c>
      <c r="B8" s="7" t="s">
        <v>208</v>
      </c>
      <c r="C8" s="10">
        <v>280</v>
      </c>
      <c r="D8" s="10">
        <f t="shared" si="0"/>
        <v>560</v>
      </c>
      <c r="E8" s="10">
        <f t="shared" si="1"/>
        <v>700</v>
      </c>
      <c r="F8" s="19">
        <f t="shared" si="2"/>
        <v>840</v>
      </c>
      <c r="G8" s="10">
        <f t="shared" si="3"/>
        <v>980</v>
      </c>
    </row>
    <row r="9" spans="1:12" ht="25.05" customHeight="1">
      <c r="A9" s="32" t="s">
        <v>104</v>
      </c>
      <c r="B9" s="7" t="s">
        <v>211</v>
      </c>
      <c r="C9" s="10">
        <v>200</v>
      </c>
      <c r="D9" s="10">
        <f t="shared" si="0"/>
        <v>400</v>
      </c>
      <c r="E9" s="10">
        <f t="shared" si="1"/>
        <v>500</v>
      </c>
      <c r="F9" s="19">
        <f t="shared" si="2"/>
        <v>600</v>
      </c>
      <c r="G9" s="10">
        <f t="shared" si="3"/>
        <v>700</v>
      </c>
    </row>
    <row r="10" spans="1:12" ht="25.05" customHeight="1">
      <c r="A10" s="32" t="s">
        <v>104</v>
      </c>
      <c r="B10" s="7" t="s">
        <v>215</v>
      </c>
      <c r="C10" s="10">
        <v>200</v>
      </c>
      <c r="D10" s="10">
        <f t="shared" si="0"/>
        <v>400</v>
      </c>
      <c r="E10" s="10">
        <f t="shared" si="1"/>
        <v>500</v>
      </c>
      <c r="F10" s="19">
        <f t="shared" si="2"/>
        <v>600</v>
      </c>
      <c r="G10" s="10">
        <f t="shared" si="3"/>
        <v>700</v>
      </c>
    </row>
    <row r="11" spans="1:12" ht="25.05" customHeight="1">
      <c r="A11" s="32" t="s">
        <v>104</v>
      </c>
      <c r="B11" s="7" t="s">
        <v>209</v>
      </c>
      <c r="C11" s="10">
        <v>200</v>
      </c>
      <c r="D11" s="10">
        <f t="shared" si="0"/>
        <v>400</v>
      </c>
      <c r="E11" s="10">
        <f t="shared" si="1"/>
        <v>500</v>
      </c>
      <c r="F11" s="19">
        <f t="shared" si="2"/>
        <v>600</v>
      </c>
      <c r="G11" s="10">
        <f t="shared" si="3"/>
        <v>700</v>
      </c>
    </row>
    <row r="12" spans="1:12" ht="25.05" customHeight="1">
      <c r="A12" s="32" t="s">
        <v>104</v>
      </c>
      <c r="B12" s="7" t="s">
        <v>206</v>
      </c>
      <c r="C12" s="10">
        <v>200</v>
      </c>
      <c r="D12" s="10">
        <f t="shared" si="0"/>
        <v>400</v>
      </c>
      <c r="E12" s="10">
        <f t="shared" si="1"/>
        <v>500</v>
      </c>
      <c r="F12" s="19">
        <f t="shared" si="2"/>
        <v>600</v>
      </c>
      <c r="G12" s="10">
        <f t="shared" si="3"/>
        <v>700</v>
      </c>
    </row>
    <row r="13" spans="1:12" ht="25.05" customHeight="1">
      <c r="A13" s="32" t="s">
        <v>104</v>
      </c>
      <c r="B13" s="7" t="s">
        <v>210</v>
      </c>
      <c r="C13" s="10">
        <v>200</v>
      </c>
      <c r="D13" s="10">
        <f t="shared" si="0"/>
        <v>400</v>
      </c>
      <c r="E13" s="10">
        <f t="shared" si="1"/>
        <v>500</v>
      </c>
      <c r="F13" s="19">
        <f t="shared" si="2"/>
        <v>600</v>
      </c>
      <c r="G13" s="10">
        <f t="shared" si="3"/>
        <v>700</v>
      </c>
    </row>
    <row r="14" spans="1:12" ht="25.05" customHeight="1">
      <c r="A14" s="32" t="s">
        <v>104</v>
      </c>
      <c r="B14" s="7" t="s">
        <v>205</v>
      </c>
      <c r="C14" s="10">
        <v>200</v>
      </c>
      <c r="D14" s="10">
        <f t="shared" si="0"/>
        <v>400</v>
      </c>
      <c r="E14" s="10">
        <f t="shared" si="1"/>
        <v>500</v>
      </c>
      <c r="F14" s="19">
        <f t="shared" si="2"/>
        <v>600</v>
      </c>
      <c r="G14" s="10">
        <f t="shared" si="3"/>
        <v>700</v>
      </c>
    </row>
    <row r="15" spans="1:12" ht="25.05" customHeight="1">
      <c r="A15" s="32" t="s">
        <v>104</v>
      </c>
      <c r="B15" s="7" t="s">
        <v>214</v>
      </c>
      <c r="C15" s="10">
        <v>150</v>
      </c>
      <c r="D15" s="10">
        <f t="shared" si="0"/>
        <v>300</v>
      </c>
      <c r="E15" s="10">
        <f t="shared" si="1"/>
        <v>375</v>
      </c>
      <c r="F15" s="19">
        <f t="shared" si="2"/>
        <v>450</v>
      </c>
      <c r="G15" s="10">
        <f t="shared" si="3"/>
        <v>525</v>
      </c>
    </row>
    <row r="16" spans="1:12" ht="25.05" customHeight="1">
      <c r="A16" s="32" t="s">
        <v>104</v>
      </c>
      <c r="B16" s="7" t="s">
        <v>213</v>
      </c>
      <c r="C16" s="10">
        <v>350</v>
      </c>
      <c r="D16" s="10">
        <f t="shared" si="0"/>
        <v>700</v>
      </c>
      <c r="E16" s="10">
        <f t="shared" si="1"/>
        <v>875</v>
      </c>
      <c r="F16" s="19">
        <f t="shared" si="2"/>
        <v>1050</v>
      </c>
      <c r="G16" s="10">
        <f t="shared" si="3"/>
        <v>1225</v>
      </c>
    </row>
    <row r="17" ht="25.05" customHeight="1"/>
    <row r="18" ht="25.05" customHeight="1"/>
    <row r="19" ht="25.05" customHeight="1"/>
    <row r="20" ht="25.05" customHeight="1"/>
    <row r="21" ht="25.05" customHeight="1"/>
    <row r="22" ht="25.05" customHeight="1"/>
    <row r="23" ht="25.05" customHeight="1"/>
    <row r="24" ht="25.05" customHeight="1"/>
    <row r="25" ht="25.05" customHeight="1"/>
    <row r="26" ht="25.05" customHeight="1"/>
    <row r="27" ht="25.05" customHeight="1"/>
    <row r="28" ht="25.05" customHeight="1"/>
    <row r="29" ht="25.05" customHeight="1"/>
    <row r="30" ht="25.05" customHeight="1"/>
    <row r="31" ht="25.05" customHeight="1"/>
    <row r="32" ht="25.05" customHeight="1"/>
    <row r="33" ht="25.05" customHeight="1"/>
    <row r="34" ht="25.05" customHeight="1"/>
    <row r="35" ht="25.05" customHeight="1"/>
    <row r="36" ht="25.05" customHeight="1"/>
    <row r="37" ht="25.05" customHeight="1"/>
    <row r="38" ht="25.05" customHeight="1"/>
    <row r="39" ht="25.05" customHeight="1"/>
    <row r="40" ht="25.05" customHeight="1"/>
    <row r="41" ht="25.05" customHeight="1"/>
    <row r="42" ht="25.05" customHeight="1"/>
    <row r="43" ht="25.05" customHeight="1"/>
    <row r="44" ht="25.05" customHeight="1"/>
    <row r="45" ht="25.05" customHeight="1"/>
    <row r="46" ht="25.05" customHeight="1"/>
    <row r="47" ht="25.05" customHeight="1"/>
    <row r="48" ht="25.05" customHeight="1"/>
    <row r="49" ht="25.05" customHeight="1"/>
    <row r="50" ht="25.05" customHeight="1"/>
  </sheetData>
  <sortState ref="B4:H16">
    <sortCondition descending="1" ref="B3"/>
  </sortState>
  <mergeCells count="3">
    <mergeCell ref="A1:A2"/>
    <mergeCell ref="B1:B2"/>
    <mergeCell ref="D1:G1"/>
  </mergeCells>
  <pageMargins left="0.7" right="0.7" top="0.75" bottom="0.75" header="0.3" footer="0.3"/>
  <pageSetup paperSize="9" orientation="portrait" horizontalDpi="0" verticalDpi="0" r:id="rId1"/>
</worksheet>
</file>

<file path=xl/worksheets/sheet45.xml><?xml version="1.0" encoding="utf-8"?>
<worksheet xmlns="http://schemas.openxmlformats.org/spreadsheetml/2006/main" xmlns:r="http://schemas.openxmlformats.org/officeDocument/2006/relationships">
  <dimension ref="A1:J8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sqref="A1:G4"/>
    </sheetView>
  </sheetViews>
  <sheetFormatPr defaultRowHeight="25.05" customHeight="1"/>
  <cols>
    <col min="1" max="7" width="18.77734375" customWidth="1"/>
  </cols>
  <sheetData>
    <row r="1" spans="1:10" ht="25.05" customHeight="1">
      <c r="A1" s="174" t="s">
        <v>40</v>
      </c>
      <c r="B1" s="174" t="s">
        <v>216</v>
      </c>
      <c r="C1" s="16"/>
      <c r="D1" s="172" t="s">
        <v>0</v>
      </c>
      <c r="E1" s="172"/>
      <c r="F1" s="172"/>
      <c r="G1" s="172"/>
    </row>
    <row r="2" spans="1:10" ht="25.05" customHeight="1">
      <c r="A2" s="174"/>
      <c r="B2" s="174"/>
      <c r="C2" s="30" t="s">
        <v>29</v>
      </c>
      <c r="D2" s="17">
        <v>1</v>
      </c>
      <c r="E2" s="17">
        <v>1.5</v>
      </c>
      <c r="F2" s="18">
        <v>2</v>
      </c>
      <c r="G2" s="17">
        <v>2.5</v>
      </c>
    </row>
    <row r="3" spans="1:10" ht="25.05" customHeight="1">
      <c r="A3" s="31">
        <v>5</v>
      </c>
      <c r="B3" s="14" t="s">
        <v>217</v>
      </c>
      <c r="C3" s="10">
        <v>180</v>
      </c>
      <c r="D3" s="10">
        <f>(+C3*$D$2)+C3</f>
        <v>360</v>
      </c>
      <c r="E3" s="10">
        <f>(+C3*$E$2)+C3</f>
        <v>450</v>
      </c>
      <c r="F3" s="19">
        <f>+(C3*$F$2)+C3</f>
        <v>540</v>
      </c>
      <c r="G3" s="10">
        <f>+(C3*$G$2)+C3</f>
        <v>630</v>
      </c>
    </row>
    <row r="4" spans="1:10" ht="25.05" customHeight="1">
      <c r="A4" s="32" t="s">
        <v>104</v>
      </c>
      <c r="B4" s="7" t="s">
        <v>218</v>
      </c>
      <c r="C4" s="10">
        <v>180</v>
      </c>
      <c r="D4" s="10">
        <f>(+C4*$D$2)+C4</f>
        <v>360</v>
      </c>
      <c r="E4" s="10">
        <f>(+C4*$E$2)+C4</f>
        <v>450</v>
      </c>
      <c r="F4" s="19">
        <f>+(C4*$F$2)+C4</f>
        <v>540</v>
      </c>
      <c r="G4" s="10">
        <f>+(C4*$G$2)+C4</f>
        <v>630</v>
      </c>
    </row>
    <row r="5" spans="1:10" ht="25.05" customHeight="1">
      <c r="A5" s="31">
        <v>5</v>
      </c>
      <c r="B5" s="33">
        <v>25</v>
      </c>
      <c r="C5" s="10">
        <v>120</v>
      </c>
      <c r="D5" s="10">
        <f>(+C5*$D$2)+C5</f>
        <v>240</v>
      </c>
      <c r="E5" s="10">
        <f>(+C5*$E$2)+C5</f>
        <v>300</v>
      </c>
      <c r="F5" s="19">
        <f>+(C5*$F$2)+C5</f>
        <v>360</v>
      </c>
      <c r="G5" s="10">
        <f>+(C5*$G$2)+C5</f>
        <v>420</v>
      </c>
      <c r="H5" s="7"/>
      <c r="I5" s="7"/>
      <c r="J5" s="7"/>
    </row>
    <row r="6" spans="1:10" ht="25.05" customHeight="1">
      <c r="A6" s="31">
        <v>5</v>
      </c>
      <c r="B6" s="33">
        <v>18</v>
      </c>
      <c r="C6" s="10">
        <v>100</v>
      </c>
      <c r="D6" s="10">
        <f>(+C6*$D$2)+C6</f>
        <v>200</v>
      </c>
      <c r="E6" s="10">
        <f>(+C6*$E$2)+C6</f>
        <v>250</v>
      </c>
      <c r="F6" s="19">
        <f>+(C6*$F$2)+C6</f>
        <v>300</v>
      </c>
      <c r="G6" s="10">
        <f>+(C6*$G$2)+C6</f>
        <v>350</v>
      </c>
      <c r="H6" s="7"/>
      <c r="I6" s="7"/>
      <c r="J6" s="7"/>
    </row>
    <row r="7" spans="1:10" ht="25.05" customHeight="1">
      <c r="A7" s="31">
        <v>5</v>
      </c>
      <c r="B7" s="7" t="s">
        <v>219</v>
      </c>
      <c r="C7" s="10">
        <v>180</v>
      </c>
      <c r="D7" s="10">
        <f>(+C7*$D$2)+C7</f>
        <v>360</v>
      </c>
      <c r="E7" s="10">
        <f>(+C7*$E$2)+C7</f>
        <v>450</v>
      </c>
      <c r="F7" s="19">
        <f>+(C7*$F$2)+C7</f>
        <v>540</v>
      </c>
      <c r="G7" s="10">
        <f>+(C7*$G$2)+C7</f>
        <v>630</v>
      </c>
      <c r="H7" s="7"/>
      <c r="I7" s="7"/>
      <c r="J7" s="7"/>
    </row>
    <row r="8" spans="1:10" ht="25.05" customHeight="1">
      <c r="A8" s="7"/>
      <c r="B8" s="7"/>
      <c r="C8" s="7"/>
      <c r="D8" s="7"/>
      <c r="E8" s="7"/>
      <c r="F8" s="7"/>
      <c r="G8" s="7"/>
      <c r="H8" s="7"/>
      <c r="I8" s="7"/>
      <c r="J8" s="7"/>
    </row>
  </sheetData>
  <mergeCells count="3">
    <mergeCell ref="A1:A2"/>
    <mergeCell ref="B1:B2"/>
    <mergeCell ref="D1:G1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>
  <dimension ref="A1:G35"/>
  <sheetViews>
    <sheetView workbookViewId="0">
      <selection activeCell="C10" sqref="C10"/>
    </sheetView>
  </sheetViews>
  <sheetFormatPr defaultRowHeight="14.4"/>
  <cols>
    <col min="1" max="1" width="18.77734375" customWidth="1"/>
    <col min="2" max="2" width="21.6640625" customWidth="1"/>
    <col min="3" max="7" width="18.77734375" customWidth="1"/>
  </cols>
  <sheetData>
    <row r="1" spans="1:7" ht="25.05" customHeight="1">
      <c r="A1" s="174" t="s">
        <v>40</v>
      </c>
      <c r="B1" s="174" t="s">
        <v>220</v>
      </c>
      <c r="C1" s="16"/>
      <c r="D1" s="172" t="s">
        <v>0</v>
      </c>
      <c r="E1" s="172"/>
      <c r="F1" s="172"/>
      <c r="G1" s="172"/>
    </row>
    <row r="2" spans="1:7" ht="25.05" customHeight="1">
      <c r="A2" s="174"/>
      <c r="B2" s="174"/>
      <c r="C2" s="30" t="s">
        <v>29</v>
      </c>
      <c r="D2" s="17">
        <v>1</v>
      </c>
      <c r="E2" s="17">
        <v>1.5</v>
      </c>
      <c r="F2" s="18">
        <v>2</v>
      </c>
      <c r="G2" s="17">
        <v>2.5</v>
      </c>
    </row>
    <row r="3" spans="1:7" ht="25.05" customHeight="1">
      <c r="A3" s="31"/>
      <c r="B3" s="39" t="s">
        <v>89</v>
      </c>
      <c r="C3" s="10"/>
      <c r="D3" s="10">
        <f>(+C3*$D$2)+C3</f>
        <v>0</v>
      </c>
      <c r="E3" s="10">
        <f>(+C3*$E$2)+C3</f>
        <v>0</v>
      </c>
      <c r="F3" s="19">
        <f>+(C3*$F$2)+C3</f>
        <v>0</v>
      </c>
      <c r="G3" s="10">
        <f>+(C3*$G$2)+C3</f>
        <v>0</v>
      </c>
    </row>
    <row r="4" spans="1:7" ht="25.05" customHeight="1">
      <c r="A4" s="32"/>
      <c r="B4" s="37" t="s">
        <v>221</v>
      </c>
      <c r="C4" s="10">
        <v>650</v>
      </c>
      <c r="D4" s="10">
        <f>(+C4*$D$2)+C4</f>
        <v>1300</v>
      </c>
      <c r="E4" s="10">
        <f>(+C4*$E$2)+C4</f>
        <v>1625</v>
      </c>
      <c r="F4" s="19">
        <f>+(C4*$F$2)+C4</f>
        <v>1950</v>
      </c>
      <c r="G4" s="10">
        <f>+(C4*$G$2)+C4</f>
        <v>2275</v>
      </c>
    </row>
    <row r="5" spans="1:7" ht="25.05" customHeight="1">
      <c r="B5" s="38" t="s">
        <v>222</v>
      </c>
      <c r="C5" s="1">
        <v>250</v>
      </c>
      <c r="D5" s="10">
        <f t="shared" ref="D5:D18" si="0">(+C5*$D$2)+C5</f>
        <v>500</v>
      </c>
      <c r="E5" s="10">
        <f t="shared" ref="E5:E18" si="1">(+C5*$E$2)+C5</f>
        <v>625</v>
      </c>
      <c r="F5" s="19">
        <f t="shared" ref="F5:F18" si="2">+(C5*$F$2)+C5</f>
        <v>750</v>
      </c>
      <c r="G5" s="10">
        <f t="shared" ref="G5:G18" si="3">+(C5*$G$2)+C5</f>
        <v>875</v>
      </c>
    </row>
    <row r="6" spans="1:7" ht="25.05" customHeight="1">
      <c r="B6" s="38" t="s">
        <v>223</v>
      </c>
      <c r="C6" s="1">
        <v>1200</v>
      </c>
      <c r="D6" s="10">
        <f t="shared" si="0"/>
        <v>2400</v>
      </c>
      <c r="E6" s="10">
        <f t="shared" si="1"/>
        <v>3000</v>
      </c>
      <c r="F6" s="19">
        <f t="shared" si="2"/>
        <v>3600</v>
      </c>
      <c r="G6" s="10">
        <f t="shared" si="3"/>
        <v>4200</v>
      </c>
    </row>
    <row r="7" spans="1:7" ht="25.05" customHeight="1">
      <c r="B7" t="s">
        <v>908</v>
      </c>
      <c r="D7" s="10">
        <f t="shared" si="0"/>
        <v>0</v>
      </c>
      <c r="E7" s="10">
        <f t="shared" si="1"/>
        <v>0</v>
      </c>
      <c r="F7" s="19">
        <f t="shared" si="2"/>
        <v>0</v>
      </c>
      <c r="G7" s="10">
        <f t="shared" si="3"/>
        <v>0</v>
      </c>
    </row>
    <row r="8" spans="1:7" ht="25.05" customHeight="1">
      <c r="B8" t="s">
        <v>221</v>
      </c>
      <c r="C8">
        <v>500</v>
      </c>
      <c r="D8" s="10">
        <f t="shared" si="0"/>
        <v>1000</v>
      </c>
      <c r="E8" s="10">
        <f t="shared" si="1"/>
        <v>1250</v>
      </c>
      <c r="F8" s="19">
        <f t="shared" si="2"/>
        <v>1500</v>
      </c>
      <c r="G8" s="10">
        <f t="shared" si="3"/>
        <v>1750</v>
      </c>
    </row>
    <row r="9" spans="1:7" ht="25.05" customHeight="1">
      <c r="B9" t="s">
        <v>510</v>
      </c>
      <c r="C9">
        <v>200</v>
      </c>
      <c r="D9" s="10">
        <f t="shared" si="0"/>
        <v>400</v>
      </c>
      <c r="E9" s="10">
        <f t="shared" si="1"/>
        <v>500</v>
      </c>
      <c r="F9" s="19">
        <f t="shared" si="2"/>
        <v>600</v>
      </c>
      <c r="G9" s="10">
        <f t="shared" si="3"/>
        <v>700</v>
      </c>
    </row>
    <row r="10" spans="1:7" ht="25.05" customHeight="1">
      <c r="D10" s="10">
        <f t="shared" si="0"/>
        <v>0</v>
      </c>
      <c r="E10" s="10">
        <f t="shared" si="1"/>
        <v>0</v>
      </c>
      <c r="F10" s="19">
        <f t="shared" si="2"/>
        <v>0</v>
      </c>
      <c r="G10" s="10">
        <f t="shared" si="3"/>
        <v>0</v>
      </c>
    </row>
    <row r="11" spans="1:7" ht="25.05" customHeight="1">
      <c r="D11" s="10">
        <f t="shared" si="0"/>
        <v>0</v>
      </c>
      <c r="E11" s="10">
        <f t="shared" si="1"/>
        <v>0</v>
      </c>
      <c r="F11" s="19">
        <f t="shared" si="2"/>
        <v>0</v>
      </c>
      <c r="G11" s="10">
        <f t="shared" si="3"/>
        <v>0</v>
      </c>
    </row>
    <row r="12" spans="1:7" ht="25.05" customHeight="1">
      <c r="D12" s="10">
        <f t="shared" si="0"/>
        <v>0</v>
      </c>
      <c r="E12" s="10">
        <f t="shared" si="1"/>
        <v>0</v>
      </c>
      <c r="F12" s="19">
        <f t="shared" si="2"/>
        <v>0</v>
      </c>
      <c r="G12" s="10">
        <f t="shared" si="3"/>
        <v>0</v>
      </c>
    </row>
    <row r="13" spans="1:7" ht="25.05" customHeight="1">
      <c r="D13" s="10">
        <f t="shared" si="0"/>
        <v>0</v>
      </c>
      <c r="E13" s="10">
        <f t="shared" si="1"/>
        <v>0</v>
      </c>
      <c r="F13" s="19">
        <f t="shared" si="2"/>
        <v>0</v>
      </c>
      <c r="G13" s="10">
        <f t="shared" si="3"/>
        <v>0</v>
      </c>
    </row>
    <row r="14" spans="1:7" ht="25.05" customHeight="1">
      <c r="D14" s="10">
        <f t="shared" si="0"/>
        <v>0</v>
      </c>
      <c r="E14" s="10">
        <f t="shared" si="1"/>
        <v>0</v>
      </c>
      <c r="F14" s="19">
        <f t="shared" si="2"/>
        <v>0</v>
      </c>
      <c r="G14" s="10">
        <f t="shared" si="3"/>
        <v>0</v>
      </c>
    </row>
    <row r="15" spans="1:7" ht="25.05" customHeight="1">
      <c r="D15" s="10">
        <f t="shared" si="0"/>
        <v>0</v>
      </c>
      <c r="E15" s="10">
        <f t="shared" si="1"/>
        <v>0</v>
      </c>
      <c r="F15" s="19">
        <f t="shared" si="2"/>
        <v>0</v>
      </c>
      <c r="G15" s="10">
        <f t="shared" si="3"/>
        <v>0</v>
      </c>
    </row>
    <row r="16" spans="1:7" ht="25.05" customHeight="1">
      <c r="D16" s="10">
        <f t="shared" si="0"/>
        <v>0</v>
      </c>
      <c r="E16" s="10">
        <f t="shared" si="1"/>
        <v>0</v>
      </c>
      <c r="F16" s="19">
        <f t="shared" si="2"/>
        <v>0</v>
      </c>
      <c r="G16" s="10">
        <f t="shared" si="3"/>
        <v>0</v>
      </c>
    </row>
    <row r="17" spans="4:7" ht="25.05" customHeight="1">
      <c r="D17" s="10">
        <f t="shared" si="0"/>
        <v>0</v>
      </c>
      <c r="E17" s="10">
        <f t="shared" si="1"/>
        <v>0</v>
      </c>
      <c r="F17" s="19">
        <f t="shared" si="2"/>
        <v>0</v>
      </c>
      <c r="G17" s="10">
        <f t="shared" si="3"/>
        <v>0</v>
      </c>
    </row>
    <row r="18" spans="4:7" ht="25.05" customHeight="1">
      <c r="D18" s="10">
        <f t="shared" si="0"/>
        <v>0</v>
      </c>
      <c r="E18" s="10">
        <f t="shared" si="1"/>
        <v>0</v>
      </c>
      <c r="F18" s="19">
        <f t="shared" si="2"/>
        <v>0</v>
      </c>
      <c r="G18" s="10">
        <f t="shared" si="3"/>
        <v>0</v>
      </c>
    </row>
    <row r="19" spans="4:7" ht="25.05" customHeight="1"/>
    <row r="20" spans="4:7" ht="25.05" customHeight="1"/>
    <row r="21" spans="4:7" ht="25.05" customHeight="1"/>
    <row r="22" spans="4:7" ht="25.05" customHeight="1"/>
    <row r="23" spans="4:7" ht="25.05" customHeight="1"/>
    <row r="24" spans="4:7" ht="25.05" customHeight="1"/>
    <row r="25" spans="4:7" ht="25.05" customHeight="1"/>
    <row r="26" spans="4:7" ht="25.05" customHeight="1"/>
    <row r="27" spans="4:7" ht="25.05" customHeight="1"/>
    <row r="28" spans="4:7" ht="25.05" customHeight="1"/>
    <row r="29" spans="4:7" ht="25.05" customHeight="1"/>
    <row r="30" spans="4:7" ht="25.05" customHeight="1"/>
    <row r="31" spans="4:7" ht="25.05" customHeight="1"/>
    <row r="32" spans="4:7" ht="25.05" customHeight="1"/>
    <row r="33" ht="25.05" customHeight="1"/>
    <row r="34" ht="25.05" customHeight="1"/>
    <row r="35" ht="25.05" customHeight="1"/>
  </sheetData>
  <mergeCells count="3">
    <mergeCell ref="A1:A2"/>
    <mergeCell ref="B1:B2"/>
    <mergeCell ref="D1:G1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>
  <dimension ref="A1:G32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H18" sqref="H18"/>
    </sheetView>
  </sheetViews>
  <sheetFormatPr defaultRowHeight="14.4"/>
  <cols>
    <col min="1" max="1" width="10.88671875" customWidth="1"/>
    <col min="2" max="2" width="15.88671875" customWidth="1"/>
    <col min="3" max="3" width="15.77734375" customWidth="1"/>
    <col min="4" max="7" width="18.77734375" customWidth="1"/>
  </cols>
  <sheetData>
    <row r="1" spans="1:7" ht="18" customHeight="1">
      <c r="A1" s="174" t="s">
        <v>40</v>
      </c>
      <c r="B1" s="174" t="s">
        <v>224</v>
      </c>
      <c r="C1" s="16"/>
      <c r="D1" s="172" t="s">
        <v>0</v>
      </c>
      <c r="E1" s="172"/>
      <c r="F1" s="172"/>
      <c r="G1" s="172"/>
    </row>
    <row r="2" spans="1:7" ht="18" customHeight="1">
      <c r="A2" s="174"/>
      <c r="B2" s="174"/>
      <c r="C2" s="30" t="s">
        <v>29</v>
      </c>
      <c r="D2" s="17">
        <v>1</v>
      </c>
      <c r="E2" s="17">
        <v>1.5</v>
      </c>
      <c r="F2" s="18">
        <v>2</v>
      </c>
      <c r="G2" s="17">
        <v>2.5</v>
      </c>
    </row>
    <row r="3" spans="1:7" ht="25.05" customHeight="1">
      <c r="A3" s="31">
        <v>2</v>
      </c>
      <c r="B3" s="34" t="s">
        <v>225</v>
      </c>
      <c r="C3" s="10">
        <v>450</v>
      </c>
      <c r="D3" s="10">
        <f>(+C3*$D$2)+C3</f>
        <v>900</v>
      </c>
      <c r="E3" s="10">
        <f>(+C3*$E$2)+C3</f>
        <v>1125</v>
      </c>
      <c r="F3" s="19">
        <f>+(C3*$F$2)+C3</f>
        <v>1350</v>
      </c>
      <c r="G3" s="10">
        <f>+(C3*$G$2)+C3</f>
        <v>1575</v>
      </c>
    </row>
    <row r="4" spans="1:7" ht="25.05" customHeight="1">
      <c r="A4" s="32" t="s">
        <v>234</v>
      </c>
      <c r="B4" s="10" t="s">
        <v>226</v>
      </c>
      <c r="C4" s="10">
        <v>420</v>
      </c>
      <c r="D4" s="10">
        <f>(+C4*$D$2)+C4</f>
        <v>840</v>
      </c>
      <c r="E4" s="10">
        <f>(+C4*$E$2)+C4</f>
        <v>1050</v>
      </c>
      <c r="F4" s="19">
        <f>+(C4*$F$2)+C4</f>
        <v>1260</v>
      </c>
      <c r="G4" s="10">
        <f>+(C4*$G$2)+C4</f>
        <v>1470</v>
      </c>
    </row>
    <row r="5" spans="1:7" ht="25.05" customHeight="1">
      <c r="A5" s="11">
        <v>2</v>
      </c>
      <c r="B5" s="10" t="s">
        <v>227</v>
      </c>
      <c r="C5" s="10">
        <v>480</v>
      </c>
      <c r="D5" s="10">
        <f t="shared" ref="D5:D11" si="0">(+C5*$D$2)+C5</f>
        <v>960</v>
      </c>
      <c r="E5" s="10">
        <f t="shared" ref="E5:E11" si="1">(+C5*$E$2)+C5</f>
        <v>1200</v>
      </c>
      <c r="F5" s="19">
        <f t="shared" ref="F5:F11" si="2">+(C5*$F$2)+C5</f>
        <v>1440</v>
      </c>
      <c r="G5" s="10">
        <f t="shared" ref="G5:G11" si="3">+(C5*$G$2)+C5</f>
        <v>1680</v>
      </c>
    </row>
    <row r="6" spans="1:7" ht="25.05" customHeight="1">
      <c r="A6" s="11">
        <v>2</v>
      </c>
      <c r="B6" s="10" t="s">
        <v>228</v>
      </c>
      <c r="C6" s="10">
        <v>420</v>
      </c>
      <c r="D6" s="10">
        <f t="shared" si="0"/>
        <v>840</v>
      </c>
      <c r="E6" s="10">
        <f t="shared" si="1"/>
        <v>1050</v>
      </c>
      <c r="F6" s="19">
        <v>2</v>
      </c>
      <c r="G6" s="10">
        <f t="shared" si="3"/>
        <v>1470</v>
      </c>
    </row>
    <row r="7" spans="1:7" ht="25.05" customHeight="1">
      <c r="A7" s="11">
        <v>2</v>
      </c>
      <c r="B7" s="10" t="s">
        <v>229</v>
      </c>
      <c r="C7" s="10">
        <v>550</v>
      </c>
      <c r="D7" s="10">
        <f t="shared" si="0"/>
        <v>1100</v>
      </c>
      <c r="E7" s="10">
        <f t="shared" si="1"/>
        <v>1375</v>
      </c>
      <c r="F7" s="19">
        <v>2</v>
      </c>
      <c r="G7" s="10">
        <f t="shared" si="3"/>
        <v>1925</v>
      </c>
    </row>
    <row r="8" spans="1:7" ht="25.05" customHeight="1">
      <c r="A8" s="11">
        <v>2</v>
      </c>
      <c r="B8" s="10" t="s">
        <v>230</v>
      </c>
      <c r="C8" s="10">
        <v>600</v>
      </c>
      <c r="D8" s="10">
        <f t="shared" si="0"/>
        <v>1200</v>
      </c>
      <c r="E8" s="10">
        <f t="shared" si="1"/>
        <v>1500</v>
      </c>
      <c r="F8" s="19">
        <f t="shared" si="2"/>
        <v>1800</v>
      </c>
      <c r="G8" s="10">
        <f t="shared" si="3"/>
        <v>2100</v>
      </c>
    </row>
    <row r="9" spans="1:7" ht="25.05" customHeight="1">
      <c r="A9" s="11">
        <v>2</v>
      </c>
      <c r="B9" s="10" t="s">
        <v>231</v>
      </c>
      <c r="C9" s="10">
        <v>450</v>
      </c>
      <c r="D9" s="10">
        <f t="shared" si="0"/>
        <v>900</v>
      </c>
      <c r="E9" s="10">
        <f t="shared" si="1"/>
        <v>1125</v>
      </c>
      <c r="F9" s="19">
        <f t="shared" si="2"/>
        <v>1350</v>
      </c>
      <c r="G9" s="10">
        <f t="shared" si="3"/>
        <v>1575</v>
      </c>
    </row>
    <row r="10" spans="1:7" ht="25.05" customHeight="1">
      <c r="A10" s="11">
        <v>2</v>
      </c>
      <c r="B10" s="10" t="s">
        <v>232</v>
      </c>
      <c r="C10" s="10">
        <v>450</v>
      </c>
      <c r="D10" s="10">
        <f t="shared" si="0"/>
        <v>900</v>
      </c>
      <c r="E10" s="10">
        <f t="shared" si="1"/>
        <v>1125</v>
      </c>
      <c r="F10" s="19">
        <f t="shared" si="2"/>
        <v>1350</v>
      </c>
      <c r="G10" s="10">
        <f t="shared" si="3"/>
        <v>1575</v>
      </c>
    </row>
    <row r="11" spans="1:7" ht="25.05" customHeight="1">
      <c r="A11" s="11">
        <v>2</v>
      </c>
      <c r="B11" s="10" t="s">
        <v>233</v>
      </c>
      <c r="C11" s="10">
        <v>850</v>
      </c>
      <c r="D11" s="10">
        <f t="shared" si="0"/>
        <v>1700</v>
      </c>
      <c r="E11" s="10">
        <f t="shared" si="1"/>
        <v>2125</v>
      </c>
      <c r="F11" s="19">
        <f t="shared" si="2"/>
        <v>2550</v>
      </c>
      <c r="G11" s="10">
        <f t="shared" si="3"/>
        <v>2975</v>
      </c>
    </row>
    <row r="12" spans="1:7" ht="18" customHeight="1"/>
    <row r="13" spans="1:7" ht="18" customHeight="1"/>
    <row r="14" spans="1:7" ht="18" customHeight="1"/>
    <row r="15" spans="1:7" ht="18" customHeight="1"/>
    <row r="16" spans="1:7" ht="18" customHeight="1"/>
    <row r="17" ht="18" customHeight="1"/>
    <row r="18" ht="18" customHeight="1"/>
    <row r="19" ht="18" customHeight="1"/>
    <row r="20" ht="18" customHeight="1"/>
    <row r="21" ht="18" customHeight="1"/>
    <row r="22" ht="18" customHeight="1"/>
    <row r="23" ht="18" customHeight="1"/>
    <row r="24" ht="18" customHeight="1"/>
    <row r="25" ht="18" customHeight="1"/>
    <row r="26" ht="18" customHeight="1"/>
    <row r="27" ht="18" customHeight="1"/>
    <row r="28" ht="18" customHeight="1"/>
    <row r="29" ht="18" customHeight="1"/>
    <row r="30" ht="18" customHeight="1"/>
    <row r="31" ht="18" customHeight="1"/>
    <row r="32" ht="18" customHeight="1"/>
  </sheetData>
  <mergeCells count="3">
    <mergeCell ref="A1:A2"/>
    <mergeCell ref="B1:B2"/>
    <mergeCell ref="D1:G1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>
  <dimension ref="A1:G10"/>
  <sheetViews>
    <sheetView workbookViewId="0">
      <selection activeCell="C10" sqref="C10"/>
    </sheetView>
  </sheetViews>
  <sheetFormatPr defaultRowHeight="25.05" customHeight="1"/>
  <cols>
    <col min="1" max="7" width="18.77734375" customWidth="1"/>
  </cols>
  <sheetData>
    <row r="1" spans="1:7" ht="25.05" customHeight="1">
      <c r="A1" s="174" t="s">
        <v>40</v>
      </c>
      <c r="B1" s="174" t="s">
        <v>307</v>
      </c>
      <c r="C1" s="16"/>
      <c r="D1" s="172" t="s">
        <v>0</v>
      </c>
      <c r="E1" s="172"/>
      <c r="F1" s="172"/>
      <c r="G1" s="172"/>
    </row>
    <row r="2" spans="1:7" ht="25.05" customHeight="1">
      <c r="A2" s="174"/>
      <c r="B2" s="174"/>
      <c r="C2" s="45" t="s">
        <v>29</v>
      </c>
      <c r="D2" s="17">
        <v>1</v>
      </c>
      <c r="E2" s="17">
        <v>1.5</v>
      </c>
      <c r="F2" s="18">
        <v>2</v>
      </c>
      <c r="G2" s="17">
        <v>2.5</v>
      </c>
    </row>
    <row r="3" spans="1:7" ht="25.05" customHeight="1">
      <c r="A3" s="11">
        <v>5</v>
      </c>
      <c r="B3" s="11">
        <v>22</v>
      </c>
      <c r="C3" s="10">
        <v>65</v>
      </c>
      <c r="D3" s="10">
        <f t="shared" ref="D3:D9" si="0">(+C3*$D$2)+C3</f>
        <v>130</v>
      </c>
      <c r="E3" s="10">
        <f t="shared" ref="E3:E9" si="1">(+C3*$E$2)+C3</f>
        <v>162.5</v>
      </c>
      <c r="F3" s="19">
        <f t="shared" ref="F3:F9" si="2">+(C3*$F$2)+C3</f>
        <v>195</v>
      </c>
      <c r="G3" s="10">
        <f t="shared" ref="G3:G9" si="3">+(C3*$G$2)+C3</f>
        <v>227.5</v>
      </c>
    </row>
    <row r="4" spans="1:7" ht="25.05" customHeight="1">
      <c r="A4" s="11">
        <v>5</v>
      </c>
      <c r="B4" s="11">
        <v>25</v>
      </c>
      <c r="C4" s="10">
        <v>65</v>
      </c>
      <c r="D4" s="10">
        <f t="shared" si="0"/>
        <v>130</v>
      </c>
      <c r="E4" s="10">
        <f t="shared" si="1"/>
        <v>162.5</v>
      </c>
      <c r="F4" s="19">
        <f t="shared" si="2"/>
        <v>195</v>
      </c>
      <c r="G4" s="10">
        <f t="shared" si="3"/>
        <v>227.5</v>
      </c>
    </row>
    <row r="5" spans="1:7" ht="25.05" customHeight="1">
      <c r="A5" s="11">
        <v>5</v>
      </c>
      <c r="B5" s="11">
        <v>28</v>
      </c>
      <c r="C5" s="10">
        <v>65</v>
      </c>
      <c r="D5" s="10">
        <f t="shared" si="0"/>
        <v>130</v>
      </c>
      <c r="E5" s="10">
        <f t="shared" si="1"/>
        <v>162.5</v>
      </c>
      <c r="F5" s="19">
        <f t="shared" si="2"/>
        <v>195</v>
      </c>
      <c r="G5" s="10">
        <f t="shared" si="3"/>
        <v>227.5</v>
      </c>
    </row>
    <row r="6" spans="1:7" ht="25.05" customHeight="1">
      <c r="A6" s="11">
        <v>5</v>
      </c>
      <c r="B6" s="11">
        <v>35</v>
      </c>
      <c r="C6" s="10">
        <v>120</v>
      </c>
      <c r="D6" s="10">
        <f t="shared" si="0"/>
        <v>240</v>
      </c>
      <c r="E6" s="10">
        <f t="shared" si="1"/>
        <v>300</v>
      </c>
      <c r="F6" s="19">
        <f t="shared" si="2"/>
        <v>360</v>
      </c>
      <c r="G6" s="10">
        <f t="shared" si="3"/>
        <v>420</v>
      </c>
    </row>
    <row r="7" spans="1:7" ht="25.05" customHeight="1">
      <c r="A7" s="11">
        <v>5</v>
      </c>
      <c r="B7" s="11">
        <v>45</v>
      </c>
      <c r="C7" s="10">
        <v>120</v>
      </c>
      <c r="D7" s="10">
        <f t="shared" si="0"/>
        <v>240</v>
      </c>
      <c r="E7" s="10">
        <f t="shared" si="1"/>
        <v>300</v>
      </c>
      <c r="F7" s="19">
        <f t="shared" si="2"/>
        <v>360</v>
      </c>
      <c r="G7" s="10">
        <f t="shared" si="3"/>
        <v>420</v>
      </c>
    </row>
    <row r="8" spans="1:7" ht="25.05" customHeight="1">
      <c r="A8" s="7"/>
      <c r="B8" s="7"/>
      <c r="C8" s="7">
        <v>530</v>
      </c>
      <c r="D8" s="10">
        <f t="shared" si="0"/>
        <v>1060</v>
      </c>
      <c r="E8" s="10">
        <f t="shared" si="1"/>
        <v>1325</v>
      </c>
      <c r="F8" s="19">
        <f t="shared" si="2"/>
        <v>1590</v>
      </c>
      <c r="G8" s="10">
        <f t="shared" si="3"/>
        <v>1855</v>
      </c>
    </row>
    <row r="9" spans="1:7" ht="25.05" customHeight="1">
      <c r="A9" s="7"/>
      <c r="B9" s="7"/>
      <c r="C9" s="7">
        <v>900</v>
      </c>
      <c r="D9" s="7">
        <f t="shared" si="0"/>
        <v>1800</v>
      </c>
      <c r="E9" s="7">
        <f t="shared" si="1"/>
        <v>2250</v>
      </c>
      <c r="F9" s="7">
        <f t="shared" si="2"/>
        <v>2700</v>
      </c>
      <c r="G9" s="7">
        <f t="shared" si="3"/>
        <v>3150</v>
      </c>
    </row>
    <row r="10" spans="1:7" ht="25.05" customHeight="1">
      <c r="A10" s="7"/>
      <c r="B10" s="7"/>
      <c r="C10" s="7" t="s">
        <v>769</v>
      </c>
      <c r="D10" s="7"/>
      <c r="E10" s="7"/>
      <c r="F10" s="7"/>
      <c r="G10" s="7"/>
    </row>
  </sheetData>
  <sortState ref="B3:G7">
    <sortCondition ref="B3"/>
  </sortState>
  <mergeCells count="3">
    <mergeCell ref="A1:A2"/>
    <mergeCell ref="B1:B2"/>
    <mergeCell ref="D1:G1"/>
  </mergeCell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>
  <dimension ref="A1:K62"/>
  <sheetViews>
    <sheetView workbookViewId="0">
      <pane xSplit="1" ySplit="2" topLeftCell="B45" activePane="bottomRight" state="frozen"/>
      <selection pane="topRight" activeCell="B1" sqref="B1"/>
      <selection pane="bottomLeft" activeCell="A3" sqref="A3"/>
      <selection pane="bottomRight" activeCell="G58" sqref="G58"/>
    </sheetView>
  </sheetViews>
  <sheetFormatPr defaultColWidth="18.77734375" defaultRowHeight="25.05" customHeight="1"/>
  <cols>
    <col min="1" max="1" width="12.88671875" customWidth="1"/>
    <col min="2" max="2" width="20.5546875" customWidth="1"/>
    <col min="3" max="3" width="22.5546875" customWidth="1"/>
    <col min="4" max="4" width="18.77734375" style="129"/>
    <col min="7" max="7" width="18.77734375" style="150"/>
  </cols>
  <sheetData>
    <row r="1" spans="1:9" ht="25.05" customHeight="1">
      <c r="A1" s="173" t="s">
        <v>40</v>
      </c>
      <c r="B1" s="174" t="s">
        <v>376</v>
      </c>
      <c r="C1" s="174"/>
      <c r="D1" s="126"/>
      <c r="E1" s="172" t="s">
        <v>0</v>
      </c>
      <c r="F1" s="172"/>
      <c r="G1" s="172"/>
      <c r="H1" s="172"/>
    </row>
    <row r="2" spans="1:9" ht="25.05" customHeight="1">
      <c r="A2" s="173"/>
      <c r="B2" s="174"/>
      <c r="C2" s="174"/>
      <c r="D2" s="118" t="s">
        <v>1</v>
      </c>
      <c r="E2" s="17">
        <v>1</v>
      </c>
      <c r="F2" s="17">
        <v>1.5</v>
      </c>
      <c r="G2" s="137">
        <v>2</v>
      </c>
      <c r="H2" s="17">
        <v>2.5</v>
      </c>
      <c r="I2" s="17">
        <v>3</v>
      </c>
    </row>
    <row r="3" spans="1:9" ht="25.05" customHeight="1">
      <c r="A3" s="11">
        <v>3</v>
      </c>
      <c r="B3" s="11" t="s">
        <v>377</v>
      </c>
      <c r="C3" s="37" t="s">
        <v>378</v>
      </c>
      <c r="D3" s="27">
        <v>400</v>
      </c>
      <c r="E3" s="10">
        <f t="shared" ref="E3:E9" si="0">(+D3*$E$2)+D3</f>
        <v>800</v>
      </c>
      <c r="F3" s="10">
        <f t="shared" ref="F3:F9" si="1">(+D3*$F$2)+D3</f>
        <v>1000</v>
      </c>
      <c r="G3" s="138">
        <f t="shared" ref="G3:G9" si="2">+(D3*$G$2)+D3</f>
        <v>1200</v>
      </c>
      <c r="H3" s="10">
        <f t="shared" ref="H3:H9" si="3">+(D3*$H$2)+D3</f>
        <v>1400</v>
      </c>
      <c r="I3" s="10">
        <f>+(D3*$I$2)+D3</f>
        <v>1600</v>
      </c>
    </row>
    <row r="4" spans="1:9" ht="25.05" customHeight="1">
      <c r="A4" s="11">
        <v>2</v>
      </c>
      <c r="B4" s="11" t="s">
        <v>448</v>
      </c>
      <c r="C4" s="7">
        <v>111003</v>
      </c>
      <c r="D4" s="27">
        <v>500</v>
      </c>
      <c r="E4" s="10">
        <f t="shared" si="0"/>
        <v>1000</v>
      </c>
      <c r="F4" s="10">
        <f t="shared" si="1"/>
        <v>1250</v>
      </c>
      <c r="G4" s="138">
        <f t="shared" si="2"/>
        <v>1500</v>
      </c>
      <c r="H4" s="10">
        <f t="shared" si="3"/>
        <v>1750</v>
      </c>
      <c r="I4" s="10">
        <f t="shared" ref="I4:I62" si="4">+(D4*$I$2)+D4</f>
        <v>2000</v>
      </c>
    </row>
    <row r="5" spans="1:9" ht="25.05" customHeight="1">
      <c r="A5" s="11"/>
      <c r="B5" s="11" t="s">
        <v>446</v>
      </c>
      <c r="C5" s="7"/>
      <c r="D5" s="27">
        <v>640</v>
      </c>
      <c r="E5" s="10">
        <f t="shared" si="0"/>
        <v>1280</v>
      </c>
      <c r="F5" s="10">
        <f t="shared" si="1"/>
        <v>1600</v>
      </c>
      <c r="G5" s="138">
        <f t="shared" si="2"/>
        <v>1920</v>
      </c>
      <c r="H5" s="10">
        <f t="shared" si="3"/>
        <v>2240</v>
      </c>
      <c r="I5" s="10">
        <f t="shared" si="4"/>
        <v>2560</v>
      </c>
    </row>
    <row r="6" spans="1:9" ht="25.05" customHeight="1">
      <c r="A6" s="11">
        <v>3</v>
      </c>
      <c r="B6" s="11" t="s">
        <v>464</v>
      </c>
      <c r="C6" s="7"/>
      <c r="D6" s="27">
        <v>440</v>
      </c>
      <c r="E6" s="10">
        <f t="shared" si="0"/>
        <v>880</v>
      </c>
      <c r="F6" s="10">
        <f t="shared" si="1"/>
        <v>1100</v>
      </c>
      <c r="G6" s="138">
        <f t="shared" si="2"/>
        <v>1320</v>
      </c>
      <c r="H6" s="10">
        <f t="shared" si="3"/>
        <v>1540</v>
      </c>
      <c r="I6" s="10">
        <f t="shared" si="4"/>
        <v>1760</v>
      </c>
    </row>
    <row r="7" spans="1:9" ht="25.05" customHeight="1">
      <c r="A7" s="11">
        <v>3</v>
      </c>
      <c r="B7" s="11" t="s">
        <v>608</v>
      </c>
      <c r="C7" s="37" t="s">
        <v>607</v>
      </c>
      <c r="D7" s="27">
        <v>600</v>
      </c>
      <c r="E7" s="10">
        <f t="shared" si="0"/>
        <v>1200</v>
      </c>
      <c r="F7" s="10">
        <f t="shared" si="1"/>
        <v>1500</v>
      </c>
      <c r="G7" s="138">
        <f t="shared" si="2"/>
        <v>1800</v>
      </c>
      <c r="H7" s="10">
        <f t="shared" si="3"/>
        <v>2100</v>
      </c>
      <c r="I7" s="10">
        <f t="shared" si="4"/>
        <v>2400</v>
      </c>
    </row>
    <row r="8" spans="1:9" ht="25.05" customHeight="1">
      <c r="A8" s="11">
        <v>5</v>
      </c>
      <c r="B8" s="11" t="s">
        <v>608</v>
      </c>
      <c r="C8" s="38" t="s">
        <v>609</v>
      </c>
      <c r="D8" s="27">
        <v>150</v>
      </c>
      <c r="E8" s="10">
        <f t="shared" si="0"/>
        <v>300</v>
      </c>
      <c r="F8" s="10">
        <f t="shared" si="1"/>
        <v>375</v>
      </c>
      <c r="G8" s="138">
        <f t="shared" si="2"/>
        <v>450</v>
      </c>
      <c r="H8" s="10">
        <f t="shared" si="3"/>
        <v>525</v>
      </c>
      <c r="I8" s="10">
        <f t="shared" si="4"/>
        <v>600</v>
      </c>
    </row>
    <row r="9" spans="1:9" ht="29.4" customHeight="1">
      <c r="A9" s="11">
        <v>5</v>
      </c>
      <c r="B9" s="11" t="s">
        <v>608</v>
      </c>
      <c r="C9" s="38" t="s">
        <v>609</v>
      </c>
      <c r="D9" s="27">
        <v>150</v>
      </c>
      <c r="E9" s="10">
        <f t="shared" si="0"/>
        <v>300</v>
      </c>
      <c r="F9" s="10">
        <f t="shared" si="1"/>
        <v>375</v>
      </c>
      <c r="G9" s="138">
        <f t="shared" si="2"/>
        <v>450</v>
      </c>
      <c r="H9" s="10">
        <f t="shared" si="3"/>
        <v>525</v>
      </c>
      <c r="I9" s="10">
        <f t="shared" si="4"/>
        <v>600</v>
      </c>
    </row>
    <row r="10" spans="1:9" ht="25.05" customHeight="1">
      <c r="A10" s="11">
        <v>4</v>
      </c>
      <c r="C10" s="37" t="s">
        <v>734</v>
      </c>
      <c r="D10" s="127">
        <f>190+100</f>
        <v>290</v>
      </c>
      <c r="E10" s="10">
        <f t="shared" ref="E10:E19" si="5">(+D10*$E$2)+D10</f>
        <v>580</v>
      </c>
      <c r="F10" s="10">
        <f t="shared" ref="F10:F19" si="6">(+D10*$F$2)+D10</f>
        <v>725</v>
      </c>
      <c r="G10" s="138">
        <f t="shared" ref="G10:G19" si="7">+(D10*$G$2)+D10</f>
        <v>870</v>
      </c>
      <c r="H10" s="10">
        <f t="shared" ref="H10:H19" si="8">+(D10*$H$2)+D10</f>
        <v>1015</v>
      </c>
      <c r="I10" s="10">
        <f t="shared" si="4"/>
        <v>1160</v>
      </c>
    </row>
    <row r="11" spans="1:9" ht="25.05" customHeight="1">
      <c r="A11" s="11">
        <v>5</v>
      </c>
      <c r="B11" s="11" t="s">
        <v>784</v>
      </c>
      <c r="C11" s="37" t="s">
        <v>783</v>
      </c>
      <c r="D11" s="127">
        <v>700</v>
      </c>
      <c r="E11" s="10">
        <f t="shared" si="5"/>
        <v>1400</v>
      </c>
      <c r="F11" s="10">
        <f t="shared" si="6"/>
        <v>1750</v>
      </c>
      <c r="G11" s="138">
        <f t="shared" si="7"/>
        <v>2100</v>
      </c>
      <c r="H11" s="10">
        <f t="shared" si="8"/>
        <v>2450</v>
      </c>
      <c r="I11" s="10">
        <f t="shared" si="4"/>
        <v>2800</v>
      </c>
    </row>
    <row r="12" spans="1:9" ht="25.05" customHeight="1">
      <c r="B12" s="11" t="s">
        <v>812</v>
      </c>
      <c r="D12" s="127">
        <v>200</v>
      </c>
      <c r="E12" s="10">
        <f t="shared" si="5"/>
        <v>400</v>
      </c>
      <c r="F12" s="10">
        <f t="shared" si="6"/>
        <v>500</v>
      </c>
      <c r="G12" s="138">
        <f t="shared" si="7"/>
        <v>600</v>
      </c>
      <c r="H12" s="10">
        <f t="shared" si="8"/>
        <v>700</v>
      </c>
      <c r="I12" s="10">
        <f t="shared" si="4"/>
        <v>800</v>
      </c>
    </row>
    <row r="13" spans="1:9" ht="25.05" customHeight="1">
      <c r="B13" s="11" t="s">
        <v>831</v>
      </c>
      <c r="D13" s="127">
        <v>280</v>
      </c>
      <c r="E13" s="10">
        <f t="shared" si="5"/>
        <v>560</v>
      </c>
      <c r="F13" s="10">
        <f t="shared" si="6"/>
        <v>700</v>
      </c>
      <c r="G13" s="138">
        <f t="shared" si="7"/>
        <v>840</v>
      </c>
      <c r="H13" s="10">
        <f t="shared" si="8"/>
        <v>980</v>
      </c>
      <c r="I13" s="10">
        <f t="shared" si="4"/>
        <v>1120</v>
      </c>
    </row>
    <row r="14" spans="1:9" ht="25.05" customHeight="1">
      <c r="B14" s="11" t="s">
        <v>832</v>
      </c>
      <c r="D14" s="127">
        <v>140</v>
      </c>
      <c r="E14" s="10">
        <f t="shared" si="5"/>
        <v>280</v>
      </c>
      <c r="F14" s="10">
        <f t="shared" si="6"/>
        <v>350</v>
      </c>
      <c r="G14" s="138">
        <f t="shared" si="7"/>
        <v>420</v>
      </c>
      <c r="H14" s="10">
        <f t="shared" si="8"/>
        <v>490</v>
      </c>
      <c r="I14" s="10">
        <f t="shared" si="4"/>
        <v>560</v>
      </c>
    </row>
    <row r="15" spans="1:9" ht="25.05" customHeight="1">
      <c r="C15" s="38" t="s">
        <v>857</v>
      </c>
      <c r="D15" s="127">
        <v>215</v>
      </c>
      <c r="E15" s="10">
        <f t="shared" si="5"/>
        <v>430</v>
      </c>
      <c r="F15" s="10">
        <f t="shared" si="6"/>
        <v>537.5</v>
      </c>
      <c r="G15" s="138">
        <f t="shared" si="7"/>
        <v>645</v>
      </c>
      <c r="H15" s="10">
        <f t="shared" si="8"/>
        <v>752.5</v>
      </c>
      <c r="I15" s="10">
        <f t="shared" si="4"/>
        <v>860</v>
      </c>
    </row>
    <row r="16" spans="1:9" ht="25.05" customHeight="1">
      <c r="B16" s="11" t="s">
        <v>865</v>
      </c>
      <c r="C16" s="38"/>
      <c r="D16" s="127">
        <v>850</v>
      </c>
      <c r="E16" s="10">
        <f t="shared" si="5"/>
        <v>1700</v>
      </c>
      <c r="F16" s="10">
        <f t="shared" si="6"/>
        <v>2125</v>
      </c>
      <c r="G16" s="138">
        <f t="shared" si="7"/>
        <v>2550</v>
      </c>
      <c r="H16" s="10">
        <f t="shared" si="8"/>
        <v>2975</v>
      </c>
      <c r="I16" s="10">
        <f t="shared" si="4"/>
        <v>3400</v>
      </c>
    </row>
    <row r="17" spans="1:10" ht="25.05" customHeight="1">
      <c r="C17" s="38" t="s">
        <v>883</v>
      </c>
      <c r="D17" s="127">
        <v>890</v>
      </c>
      <c r="E17" s="79">
        <f t="shared" si="5"/>
        <v>1780</v>
      </c>
      <c r="F17" s="79">
        <f t="shared" si="6"/>
        <v>2225</v>
      </c>
      <c r="G17" s="138">
        <f t="shared" si="7"/>
        <v>2670</v>
      </c>
      <c r="H17" s="79">
        <f t="shared" si="8"/>
        <v>3115</v>
      </c>
      <c r="I17" s="10">
        <f t="shared" si="4"/>
        <v>3560</v>
      </c>
    </row>
    <row r="18" spans="1:10" ht="25.05" customHeight="1">
      <c r="B18" s="11" t="s">
        <v>942</v>
      </c>
      <c r="C18" s="38" t="s">
        <v>943</v>
      </c>
      <c r="D18" s="127">
        <v>70</v>
      </c>
      <c r="E18" s="79">
        <f t="shared" si="5"/>
        <v>140</v>
      </c>
      <c r="F18" s="79">
        <f t="shared" si="6"/>
        <v>175</v>
      </c>
      <c r="G18" s="138">
        <f t="shared" si="7"/>
        <v>210</v>
      </c>
      <c r="H18" s="79">
        <f t="shared" si="8"/>
        <v>245</v>
      </c>
      <c r="I18" s="10">
        <f t="shared" si="4"/>
        <v>280</v>
      </c>
    </row>
    <row r="19" spans="1:10" ht="25.05" customHeight="1">
      <c r="A19">
        <v>1</v>
      </c>
      <c r="B19" s="11" t="s">
        <v>1072</v>
      </c>
      <c r="C19" s="38" t="s">
        <v>1071</v>
      </c>
      <c r="D19" s="127">
        <v>850</v>
      </c>
      <c r="E19" s="79">
        <f t="shared" si="5"/>
        <v>1700</v>
      </c>
      <c r="F19" s="79">
        <f t="shared" si="6"/>
        <v>2125</v>
      </c>
      <c r="G19" s="138">
        <f t="shared" si="7"/>
        <v>2550</v>
      </c>
      <c r="H19" s="79">
        <f t="shared" si="8"/>
        <v>2975</v>
      </c>
      <c r="I19" s="10">
        <f t="shared" si="4"/>
        <v>3400</v>
      </c>
    </row>
    <row r="20" spans="1:10" ht="25.05" customHeight="1">
      <c r="A20" s="35">
        <v>10</v>
      </c>
      <c r="B20" s="100" t="s">
        <v>886</v>
      </c>
      <c r="C20" s="100" t="s">
        <v>954</v>
      </c>
      <c r="D20" s="128">
        <v>98.016792424242425</v>
      </c>
      <c r="E20" s="79">
        <f t="shared" ref="E20:E62" si="9">(+D20*$E$2)+D20</f>
        <v>196.03358484848485</v>
      </c>
      <c r="F20" s="79">
        <f t="shared" ref="F20:F62" si="10">(+D20*$F$2)+D20</f>
        <v>245.04198106060605</v>
      </c>
      <c r="G20" s="138">
        <f t="shared" ref="G20:G62" si="11">+(D20*$G$2)+D20</f>
        <v>294.05037727272725</v>
      </c>
      <c r="H20" s="79">
        <f t="shared" ref="H20:H62" si="12">+(D20*$H$2)+D20</f>
        <v>343.05877348484853</v>
      </c>
      <c r="I20" s="10">
        <f t="shared" si="4"/>
        <v>392.0671696969697</v>
      </c>
    </row>
    <row r="21" spans="1:10" ht="25.05" customHeight="1">
      <c r="A21" s="35">
        <v>10</v>
      </c>
      <c r="B21" s="100" t="s">
        <v>887</v>
      </c>
      <c r="C21" s="100" t="s">
        <v>955</v>
      </c>
      <c r="D21" s="128">
        <v>98.016792424242425</v>
      </c>
      <c r="E21" s="79">
        <f t="shared" si="9"/>
        <v>196.03358484848485</v>
      </c>
      <c r="F21" s="79">
        <f t="shared" si="10"/>
        <v>245.04198106060605</v>
      </c>
      <c r="G21" s="138">
        <f t="shared" si="11"/>
        <v>294.05037727272725</v>
      </c>
      <c r="H21" s="79">
        <f t="shared" si="12"/>
        <v>343.05877348484853</v>
      </c>
      <c r="I21" s="10">
        <f t="shared" si="4"/>
        <v>392.0671696969697</v>
      </c>
    </row>
    <row r="22" spans="1:10" ht="25.05" customHeight="1">
      <c r="A22" s="35">
        <v>10</v>
      </c>
      <c r="B22" s="100" t="s">
        <v>888</v>
      </c>
      <c r="C22" s="100" t="s">
        <v>956</v>
      </c>
      <c r="D22" s="128">
        <v>98.016792424242425</v>
      </c>
      <c r="E22" s="79">
        <f t="shared" si="9"/>
        <v>196.03358484848485</v>
      </c>
      <c r="F22" s="79">
        <f t="shared" si="10"/>
        <v>245.04198106060605</v>
      </c>
      <c r="G22" s="138">
        <f t="shared" si="11"/>
        <v>294.05037727272725</v>
      </c>
      <c r="H22" s="79">
        <f t="shared" si="12"/>
        <v>343.05877348484853</v>
      </c>
      <c r="I22" s="10">
        <f t="shared" si="4"/>
        <v>392.0671696969697</v>
      </c>
      <c r="J22">
        <v>450</v>
      </c>
    </row>
    <row r="23" spans="1:10" ht="25.05" customHeight="1">
      <c r="A23" s="35">
        <v>10</v>
      </c>
      <c r="B23" s="100" t="s">
        <v>889</v>
      </c>
      <c r="C23" s="100" t="s">
        <v>957</v>
      </c>
      <c r="D23" s="128">
        <v>98.016792424242425</v>
      </c>
      <c r="E23" s="79">
        <f t="shared" si="9"/>
        <v>196.03358484848485</v>
      </c>
      <c r="F23" s="79">
        <f t="shared" si="10"/>
        <v>245.04198106060605</v>
      </c>
      <c r="G23" s="138">
        <f t="shared" si="11"/>
        <v>294.05037727272725</v>
      </c>
      <c r="H23" s="79">
        <f t="shared" si="12"/>
        <v>343.05877348484853</v>
      </c>
      <c r="I23" s="10">
        <f t="shared" si="4"/>
        <v>392.0671696969697</v>
      </c>
    </row>
    <row r="24" spans="1:10" ht="25.05" customHeight="1">
      <c r="A24" s="35">
        <v>10</v>
      </c>
      <c r="B24" s="100" t="s">
        <v>890</v>
      </c>
      <c r="C24" s="100" t="s">
        <v>958</v>
      </c>
      <c r="D24" s="128">
        <v>98.016792424242425</v>
      </c>
      <c r="E24" s="79">
        <f t="shared" si="9"/>
        <v>196.03358484848485</v>
      </c>
      <c r="F24" s="79">
        <f t="shared" si="10"/>
        <v>245.04198106060605</v>
      </c>
      <c r="G24" s="138">
        <f t="shared" si="11"/>
        <v>294.05037727272725</v>
      </c>
      <c r="H24" s="79">
        <f t="shared" si="12"/>
        <v>343.05877348484853</v>
      </c>
      <c r="I24" s="10">
        <f t="shared" si="4"/>
        <v>392.0671696969697</v>
      </c>
    </row>
    <row r="25" spans="1:10" ht="25.05" customHeight="1">
      <c r="A25" s="35">
        <v>10</v>
      </c>
      <c r="B25" s="100" t="s">
        <v>891</v>
      </c>
      <c r="C25" s="100" t="s">
        <v>959</v>
      </c>
      <c r="D25" s="128">
        <v>98.016792424242425</v>
      </c>
      <c r="E25" s="79">
        <f t="shared" si="9"/>
        <v>196.03358484848485</v>
      </c>
      <c r="F25" s="79">
        <f t="shared" si="10"/>
        <v>245.04198106060605</v>
      </c>
      <c r="G25" s="138">
        <f t="shared" si="11"/>
        <v>294.05037727272725</v>
      </c>
      <c r="H25" s="79">
        <f t="shared" si="12"/>
        <v>343.05877348484853</v>
      </c>
      <c r="I25" s="10">
        <f t="shared" si="4"/>
        <v>392.0671696969697</v>
      </c>
    </row>
    <row r="26" spans="1:10" ht="25.05" customHeight="1">
      <c r="A26" s="35">
        <v>10</v>
      </c>
      <c r="B26" s="100" t="s">
        <v>892</v>
      </c>
      <c r="C26" s="100" t="s">
        <v>960</v>
      </c>
      <c r="D26" s="128">
        <v>98.016792424242425</v>
      </c>
      <c r="E26" s="79">
        <f t="shared" si="9"/>
        <v>196.03358484848485</v>
      </c>
      <c r="F26" s="79">
        <f t="shared" si="10"/>
        <v>245.04198106060605</v>
      </c>
      <c r="G26" s="138">
        <f t="shared" si="11"/>
        <v>294.05037727272725</v>
      </c>
      <c r="H26" s="79">
        <f t="shared" si="12"/>
        <v>343.05877348484853</v>
      </c>
      <c r="I26" s="10">
        <f t="shared" si="4"/>
        <v>392.0671696969697</v>
      </c>
    </row>
    <row r="27" spans="1:10" ht="25.05" customHeight="1">
      <c r="A27" s="35">
        <v>10</v>
      </c>
      <c r="B27" s="100" t="s">
        <v>893</v>
      </c>
      <c r="C27" s="100" t="s">
        <v>961</v>
      </c>
      <c r="D27" s="128">
        <v>98.016792424242425</v>
      </c>
      <c r="E27" s="79">
        <f t="shared" si="9"/>
        <v>196.03358484848485</v>
      </c>
      <c r="F27" s="79">
        <f t="shared" si="10"/>
        <v>245.04198106060605</v>
      </c>
      <c r="G27" s="138">
        <f t="shared" si="11"/>
        <v>294.05037727272725</v>
      </c>
      <c r="H27" s="79">
        <f t="shared" si="12"/>
        <v>343.05877348484853</v>
      </c>
      <c r="I27" s="10">
        <f t="shared" si="4"/>
        <v>392.0671696969697</v>
      </c>
    </row>
    <row r="28" spans="1:10" ht="25.05" customHeight="1">
      <c r="A28" s="35">
        <v>10</v>
      </c>
      <c r="B28" s="100" t="s">
        <v>894</v>
      </c>
      <c r="C28" s="100" t="s">
        <v>962</v>
      </c>
      <c r="D28" s="128">
        <v>98.016792424242425</v>
      </c>
      <c r="E28" s="79">
        <f t="shared" si="9"/>
        <v>196.03358484848485</v>
      </c>
      <c r="F28" s="79">
        <f t="shared" si="10"/>
        <v>245.04198106060605</v>
      </c>
      <c r="G28" s="138">
        <f t="shared" si="11"/>
        <v>294.05037727272725</v>
      </c>
      <c r="H28" s="79">
        <f t="shared" si="12"/>
        <v>343.05877348484853</v>
      </c>
      <c r="I28" s="10">
        <f t="shared" si="4"/>
        <v>392.0671696969697</v>
      </c>
    </row>
    <row r="29" spans="1:10" ht="25.05" customHeight="1">
      <c r="A29" s="35">
        <v>10</v>
      </c>
      <c r="B29" s="100" t="s">
        <v>895</v>
      </c>
      <c r="C29" s="100" t="s">
        <v>963</v>
      </c>
      <c r="D29" s="128">
        <v>98.016792424242425</v>
      </c>
      <c r="E29" s="79">
        <f t="shared" si="9"/>
        <v>196.03358484848485</v>
      </c>
      <c r="F29" s="79">
        <f t="shared" si="10"/>
        <v>245.04198106060605</v>
      </c>
      <c r="G29" s="138">
        <f t="shared" si="11"/>
        <v>294.05037727272725</v>
      </c>
      <c r="H29" s="79">
        <f t="shared" si="12"/>
        <v>343.05877348484853</v>
      </c>
      <c r="I29" s="10">
        <f t="shared" si="4"/>
        <v>392.0671696969697</v>
      </c>
    </row>
    <row r="30" spans="1:10" ht="25.05" customHeight="1">
      <c r="A30" s="35">
        <v>10</v>
      </c>
      <c r="B30" s="100" t="s">
        <v>975</v>
      </c>
      <c r="C30" s="100" t="s">
        <v>964</v>
      </c>
      <c r="D30" s="128">
        <v>98.016792424242425</v>
      </c>
      <c r="E30" s="79">
        <f t="shared" si="9"/>
        <v>196.03358484848485</v>
      </c>
      <c r="F30" s="79">
        <f t="shared" si="10"/>
        <v>245.04198106060605</v>
      </c>
      <c r="G30" s="138">
        <f t="shared" si="11"/>
        <v>294.05037727272725</v>
      </c>
      <c r="H30" s="79">
        <f t="shared" si="12"/>
        <v>343.05877348484853</v>
      </c>
      <c r="I30" s="10">
        <f t="shared" si="4"/>
        <v>392.0671696969697</v>
      </c>
    </row>
    <row r="31" spans="1:10" ht="25.05" customHeight="1">
      <c r="A31" s="35">
        <v>10</v>
      </c>
      <c r="B31" s="100" t="s">
        <v>896</v>
      </c>
      <c r="C31" s="100" t="s">
        <v>965</v>
      </c>
      <c r="D31" s="128">
        <v>106.6273984848485</v>
      </c>
      <c r="E31" s="79">
        <f t="shared" si="9"/>
        <v>213.254796969697</v>
      </c>
      <c r="F31" s="79">
        <f t="shared" si="10"/>
        <v>266.5684962121212</v>
      </c>
      <c r="G31" s="138">
        <f t="shared" si="11"/>
        <v>319.88219545454547</v>
      </c>
      <c r="H31" s="79">
        <f t="shared" si="12"/>
        <v>373.19589469696973</v>
      </c>
      <c r="I31" s="10">
        <f t="shared" si="4"/>
        <v>426.50959393939399</v>
      </c>
    </row>
    <row r="32" spans="1:10" ht="25.05" customHeight="1">
      <c r="A32" s="35">
        <v>10</v>
      </c>
      <c r="B32" s="100" t="s">
        <v>897</v>
      </c>
      <c r="C32" s="100" t="s">
        <v>966</v>
      </c>
      <c r="D32" s="128">
        <v>123.84861060606062</v>
      </c>
      <c r="E32" s="79">
        <f t="shared" si="9"/>
        <v>247.69722121212124</v>
      </c>
      <c r="F32" s="79">
        <f t="shared" si="10"/>
        <v>309.62152651515157</v>
      </c>
      <c r="G32" s="138">
        <f t="shared" si="11"/>
        <v>371.54583181818185</v>
      </c>
      <c r="H32" s="79">
        <f t="shared" si="12"/>
        <v>433.47013712121219</v>
      </c>
      <c r="I32" s="10">
        <f t="shared" si="4"/>
        <v>495.39444242424247</v>
      </c>
    </row>
    <row r="33" spans="1:11" ht="25.05" customHeight="1">
      <c r="A33" s="35">
        <v>10</v>
      </c>
      <c r="B33" s="100" t="s">
        <v>898</v>
      </c>
      <c r="C33" s="100" t="s">
        <v>967</v>
      </c>
      <c r="D33" s="128">
        <v>123.84861060606062</v>
      </c>
      <c r="E33" s="79">
        <f t="shared" si="9"/>
        <v>247.69722121212124</v>
      </c>
      <c r="F33" s="79">
        <f t="shared" si="10"/>
        <v>309.62152651515157</v>
      </c>
      <c r="G33" s="138">
        <f t="shared" si="11"/>
        <v>371.54583181818185</v>
      </c>
      <c r="H33" s="79">
        <f t="shared" si="12"/>
        <v>433.47013712121219</v>
      </c>
      <c r="I33" s="10">
        <f t="shared" si="4"/>
        <v>495.39444242424247</v>
      </c>
    </row>
    <row r="34" spans="1:11" ht="25.05" customHeight="1">
      <c r="A34" s="35">
        <v>10</v>
      </c>
      <c r="B34" s="100" t="s">
        <v>899</v>
      </c>
      <c r="C34" s="100" t="s">
        <v>968</v>
      </c>
      <c r="D34" s="128">
        <v>125</v>
      </c>
      <c r="E34" s="79">
        <f t="shared" si="9"/>
        <v>250</v>
      </c>
      <c r="F34" s="79">
        <f t="shared" si="10"/>
        <v>312.5</v>
      </c>
      <c r="G34" s="138">
        <f t="shared" si="11"/>
        <v>375</v>
      </c>
      <c r="H34" s="79">
        <f t="shared" si="12"/>
        <v>437.5</v>
      </c>
      <c r="I34" s="10">
        <f t="shared" si="4"/>
        <v>500</v>
      </c>
      <c r="K34" t="s">
        <v>1372</v>
      </c>
    </row>
    <row r="35" spans="1:11" ht="25.05" customHeight="1">
      <c r="A35" s="35">
        <v>10</v>
      </c>
      <c r="B35" s="100" t="s">
        <v>900</v>
      </c>
      <c r="C35" s="100" t="s">
        <v>969</v>
      </c>
      <c r="D35" s="128">
        <v>123.84861060606062</v>
      </c>
      <c r="E35" s="79">
        <f t="shared" si="9"/>
        <v>247.69722121212124</v>
      </c>
      <c r="F35" s="79">
        <f t="shared" si="10"/>
        <v>309.62152651515157</v>
      </c>
      <c r="G35" s="138">
        <f t="shared" si="11"/>
        <v>371.54583181818185</v>
      </c>
      <c r="H35" s="79">
        <f t="shared" si="12"/>
        <v>433.47013712121219</v>
      </c>
      <c r="I35" s="10">
        <f t="shared" si="4"/>
        <v>495.39444242424247</v>
      </c>
    </row>
    <row r="36" spans="1:11" ht="25.05" customHeight="1">
      <c r="A36" s="35">
        <v>10</v>
      </c>
      <c r="B36" s="100" t="s">
        <v>901</v>
      </c>
      <c r="C36" s="100" t="s">
        <v>970</v>
      </c>
      <c r="D36" s="128">
        <v>123.84861060606062</v>
      </c>
      <c r="E36" s="79">
        <f t="shared" si="9"/>
        <v>247.69722121212124</v>
      </c>
      <c r="F36" s="79">
        <f t="shared" si="10"/>
        <v>309.62152651515157</v>
      </c>
      <c r="G36" s="138">
        <f t="shared" si="11"/>
        <v>371.54583181818185</v>
      </c>
      <c r="H36" s="79">
        <f t="shared" si="12"/>
        <v>433.47013712121219</v>
      </c>
      <c r="I36" s="10">
        <f t="shared" si="4"/>
        <v>495.39444242424247</v>
      </c>
    </row>
    <row r="37" spans="1:11" ht="25.05" customHeight="1">
      <c r="A37" s="35">
        <v>9</v>
      </c>
      <c r="B37" s="100" t="s">
        <v>902</v>
      </c>
      <c r="C37" s="100" t="s">
        <v>971</v>
      </c>
      <c r="D37" s="128">
        <v>141.06982272727274</v>
      </c>
      <c r="E37" s="79">
        <f t="shared" si="9"/>
        <v>282.13964545454547</v>
      </c>
      <c r="F37" s="79">
        <f t="shared" si="10"/>
        <v>352.67455681818183</v>
      </c>
      <c r="G37" s="138">
        <f t="shared" si="11"/>
        <v>423.20946818181824</v>
      </c>
      <c r="H37" s="79">
        <f t="shared" si="12"/>
        <v>493.74437954545454</v>
      </c>
      <c r="I37" s="10">
        <f t="shared" si="4"/>
        <v>564.27929090909095</v>
      </c>
      <c r="J37">
        <v>620</v>
      </c>
    </row>
    <row r="38" spans="1:11" ht="25.05" customHeight="1">
      <c r="A38" s="35">
        <v>10</v>
      </c>
      <c r="B38" s="101" t="s">
        <v>903</v>
      </c>
      <c r="C38" s="101" t="s">
        <v>972</v>
      </c>
      <c r="D38" s="128">
        <v>141.17314999999999</v>
      </c>
      <c r="E38" s="79">
        <f t="shared" si="9"/>
        <v>282.34629999999999</v>
      </c>
      <c r="F38" s="79">
        <f t="shared" si="10"/>
        <v>352.93287499999997</v>
      </c>
      <c r="G38" s="138">
        <f t="shared" si="11"/>
        <v>423.51945000000001</v>
      </c>
      <c r="H38" s="79">
        <f t="shared" si="12"/>
        <v>494.10602499999993</v>
      </c>
      <c r="I38" s="10">
        <f t="shared" si="4"/>
        <v>564.69259999999997</v>
      </c>
    </row>
    <row r="39" spans="1:11" ht="25.05" customHeight="1">
      <c r="A39" s="35">
        <v>10</v>
      </c>
      <c r="B39" s="103" t="s">
        <v>976</v>
      </c>
      <c r="C39" s="103" t="s">
        <v>973</v>
      </c>
      <c r="D39" s="128">
        <v>141.17314999999999</v>
      </c>
      <c r="E39" s="79">
        <f t="shared" si="9"/>
        <v>282.34629999999999</v>
      </c>
      <c r="F39" s="79">
        <f t="shared" si="10"/>
        <v>352.93287499999997</v>
      </c>
      <c r="G39" s="138">
        <f t="shared" si="11"/>
        <v>423.51945000000001</v>
      </c>
      <c r="H39" s="79">
        <f t="shared" si="12"/>
        <v>494.10602499999993</v>
      </c>
      <c r="I39" s="10">
        <f t="shared" si="4"/>
        <v>564.69259999999997</v>
      </c>
      <c r="J39">
        <f>+I39*2</f>
        <v>1129.3851999999999</v>
      </c>
    </row>
    <row r="40" spans="1:11" ht="25.05" customHeight="1">
      <c r="A40" s="35">
        <v>10</v>
      </c>
      <c r="B40" s="102" t="s">
        <v>977</v>
      </c>
      <c r="C40" s="102" t="s">
        <v>974</v>
      </c>
      <c r="D40" s="128">
        <v>149.69765000000001</v>
      </c>
      <c r="E40" s="79">
        <f t="shared" si="9"/>
        <v>299.39530000000002</v>
      </c>
      <c r="F40" s="79">
        <f t="shared" si="10"/>
        <v>374.24412500000005</v>
      </c>
      <c r="G40" s="138">
        <f t="shared" si="11"/>
        <v>449.09295000000003</v>
      </c>
      <c r="H40" s="79">
        <f t="shared" si="12"/>
        <v>523.94177500000001</v>
      </c>
      <c r="I40" s="10">
        <f t="shared" si="4"/>
        <v>598.79060000000004</v>
      </c>
    </row>
    <row r="41" spans="1:11" ht="25.05" customHeight="1">
      <c r="A41" s="35">
        <v>10</v>
      </c>
      <c r="B41" s="102" t="s">
        <v>989</v>
      </c>
      <c r="C41" s="102" t="s">
        <v>990</v>
      </c>
      <c r="D41" s="125">
        <v>70</v>
      </c>
      <c r="E41" s="79">
        <f t="shared" si="9"/>
        <v>140</v>
      </c>
      <c r="F41" s="79">
        <f t="shared" si="10"/>
        <v>175</v>
      </c>
      <c r="G41" s="138">
        <f t="shared" si="11"/>
        <v>210</v>
      </c>
      <c r="H41" s="79">
        <f t="shared" si="12"/>
        <v>245</v>
      </c>
      <c r="I41" s="10">
        <f t="shared" si="4"/>
        <v>280</v>
      </c>
    </row>
    <row r="42" spans="1:11" ht="25.05" customHeight="1">
      <c r="A42" s="35">
        <v>6</v>
      </c>
      <c r="B42" s="102" t="s">
        <v>996</v>
      </c>
      <c r="D42" s="125">
        <v>200</v>
      </c>
      <c r="E42" s="79">
        <f t="shared" si="9"/>
        <v>400</v>
      </c>
      <c r="F42" s="79">
        <f t="shared" si="10"/>
        <v>500</v>
      </c>
      <c r="G42" s="138">
        <f t="shared" si="11"/>
        <v>600</v>
      </c>
      <c r="H42" s="79">
        <f t="shared" si="12"/>
        <v>700</v>
      </c>
      <c r="I42" s="10">
        <f t="shared" si="4"/>
        <v>800</v>
      </c>
    </row>
    <row r="43" spans="1:11" ht="25.05" customHeight="1">
      <c r="B43" s="102" t="s">
        <v>1074</v>
      </c>
      <c r="D43" s="125">
        <v>555</v>
      </c>
      <c r="E43" s="79">
        <f t="shared" si="9"/>
        <v>1110</v>
      </c>
      <c r="F43" s="79">
        <f t="shared" si="10"/>
        <v>1387.5</v>
      </c>
      <c r="G43" s="138">
        <f t="shared" si="11"/>
        <v>1665</v>
      </c>
      <c r="H43" s="79">
        <f t="shared" si="12"/>
        <v>1942.5</v>
      </c>
      <c r="I43" s="10">
        <f t="shared" si="4"/>
        <v>2220</v>
      </c>
    </row>
    <row r="44" spans="1:11" ht="25.05" customHeight="1">
      <c r="A44" s="35">
        <v>2</v>
      </c>
      <c r="B44" s="102" t="s">
        <v>1183</v>
      </c>
      <c r="D44" s="125">
        <v>950</v>
      </c>
      <c r="E44" s="79">
        <f t="shared" si="9"/>
        <v>1900</v>
      </c>
      <c r="F44" s="79">
        <f t="shared" si="10"/>
        <v>2375</v>
      </c>
      <c r="G44" s="138">
        <f t="shared" si="11"/>
        <v>2850</v>
      </c>
      <c r="H44" s="79">
        <f t="shared" si="12"/>
        <v>3325</v>
      </c>
      <c r="I44" s="10">
        <f t="shared" si="4"/>
        <v>3800</v>
      </c>
    </row>
    <row r="45" spans="1:11" ht="25.05" customHeight="1">
      <c r="A45" s="35">
        <v>3</v>
      </c>
      <c r="C45" t="s">
        <v>1225</v>
      </c>
      <c r="D45" s="125">
        <v>685</v>
      </c>
      <c r="E45" s="79">
        <f t="shared" si="9"/>
        <v>1370</v>
      </c>
      <c r="F45" s="79">
        <f t="shared" si="10"/>
        <v>1712.5</v>
      </c>
      <c r="G45" s="138">
        <f t="shared" si="11"/>
        <v>2055</v>
      </c>
      <c r="H45" s="79">
        <f t="shared" si="12"/>
        <v>2397.5</v>
      </c>
      <c r="I45" s="10">
        <f t="shared" si="4"/>
        <v>2740</v>
      </c>
    </row>
    <row r="46" spans="1:11" ht="25.05" customHeight="1">
      <c r="A46" s="35">
        <v>3</v>
      </c>
      <c r="C46" t="s">
        <v>1226</v>
      </c>
      <c r="D46" s="125">
        <v>595</v>
      </c>
      <c r="E46" s="79">
        <f t="shared" si="9"/>
        <v>1190</v>
      </c>
      <c r="F46" s="79">
        <f t="shared" si="10"/>
        <v>1487.5</v>
      </c>
      <c r="G46" s="150">
        <f t="shared" si="11"/>
        <v>1785</v>
      </c>
      <c r="H46" s="79">
        <f t="shared" si="12"/>
        <v>2082.5</v>
      </c>
      <c r="I46" s="10">
        <f t="shared" si="4"/>
        <v>2380</v>
      </c>
    </row>
    <row r="47" spans="1:11" ht="25.05" customHeight="1">
      <c r="A47" s="35">
        <v>9</v>
      </c>
      <c r="B47" s="102" t="s">
        <v>1247</v>
      </c>
      <c r="D47" s="125">
        <v>90</v>
      </c>
      <c r="E47" s="79">
        <f t="shared" si="9"/>
        <v>180</v>
      </c>
      <c r="F47" s="79">
        <f t="shared" si="10"/>
        <v>225</v>
      </c>
      <c r="G47" s="150">
        <f t="shared" si="11"/>
        <v>270</v>
      </c>
      <c r="H47" s="79">
        <f t="shared" si="12"/>
        <v>315</v>
      </c>
      <c r="I47" s="10">
        <f t="shared" si="4"/>
        <v>360</v>
      </c>
    </row>
    <row r="48" spans="1:11" ht="25.05" customHeight="1">
      <c r="A48" s="35">
        <f>3-2</f>
        <v>1</v>
      </c>
      <c r="B48" s="102" t="s">
        <v>1322</v>
      </c>
      <c r="D48" s="125">
        <v>440</v>
      </c>
      <c r="E48" s="79">
        <f t="shared" si="9"/>
        <v>880</v>
      </c>
      <c r="F48" s="79">
        <f t="shared" si="10"/>
        <v>1100</v>
      </c>
      <c r="G48" s="150">
        <f t="shared" si="11"/>
        <v>1320</v>
      </c>
      <c r="H48" s="79">
        <f t="shared" si="12"/>
        <v>1540</v>
      </c>
      <c r="I48" s="10">
        <f t="shared" si="4"/>
        <v>1760</v>
      </c>
    </row>
    <row r="49" spans="1:10" ht="25.05" customHeight="1">
      <c r="A49" s="35">
        <f>3-1</f>
        <v>2</v>
      </c>
      <c r="B49" s="102" t="s">
        <v>1325</v>
      </c>
      <c r="D49" s="125">
        <v>600</v>
      </c>
      <c r="E49" s="79">
        <f t="shared" si="9"/>
        <v>1200</v>
      </c>
      <c r="F49" s="79">
        <f t="shared" si="10"/>
        <v>1500</v>
      </c>
      <c r="G49" s="150">
        <f t="shared" si="11"/>
        <v>1800</v>
      </c>
      <c r="H49" s="79">
        <f t="shared" si="12"/>
        <v>2100</v>
      </c>
      <c r="I49" s="79">
        <f t="shared" si="4"/>
        <v>2400</v>
      </c>
    </row>
    <row r="50" spans="1:10" ht="25.05" customHeight="1">
      <c r="B50" s="102" t="s">
        <v>1330</v>
      </c>
      <c r="D50" s="125">
        <v>490</v>
      </c>
      <c r="E50" s="79">
        <f t="shared" si="9"/>
        <v>980</v>
      </c>
      <c r="F50" s="79">
        <f t="shared" si="10"/>
        <v>1225</v>
      </c>
      <c r="G50" s="150">
        <f t="shared" si="11"/>
        <v>1470</v>
      </c>
      <c r="H50" s="79">
        <f t="shared" si="12"/>
        <v>1715</v>
      </c>
      <c r="I50" s="79">
        <f t="shared" si="4"/>
        <v>1960</v>
      </c>
    </row>
    <row r="51" spans="1:10" ht="25.05" customHeight="1">
      <c r="A51" s="35">
        <v>5</v>
      </c>
      <c r="B51" s="102" t="s">
        <v>1332</v>
      </c>
      <c r="D51" s="125">
        <v>450</v>
      </c>
      <c r="E51" s="79">
        <f t="shared" si="9"/>
        <v>900</v>
      </c>
      <c r="F51" s="79">
        <f t="shared" si="10"/>
        <v>1125</v>
      </c>
      <c r="G51" s="150">
        <f t="shared" si="11"/>
        <v>1350</v>
      </c>
      <c r="H51" s="79">
        <f t="shared" si="12"/>
        <v>1575</v>
      </c>
      <c r="I51" s="79">
        <f t="shared" si="4"/>
        <v>1800</v>
      </c>
    </row>
    <row r="52" spans="1:10" ht="25.05" customHeight="1">
      <c r="A52" s="35">
        <v>10</v>
      </c>
      <c r="B52" s="102" t="s">
        <v>1333</v>
      </c>
      <c r="D52" s="125">
        <v>150</v>
      </c>
      <c r="E52" s="79">
        <f t="shared" si="9"/>
        <v>300</v>
      </c>
      <c r="F52" s="79">
        <f t="shared" si="10"/>
        <v>375</v>
      </c>
      <c r="G52" s="150">
        <f t="shared" si="11"/>
        <v>450</v>
      </c>
      <c r="H52" s="79">
        <f t="shared" si="12"/>
        <v>525</v>
      </c>
      <c r="I52" s="79">
        <f t="shared" si="4"/>
        <v>600</v>
      </c>
    </row>
    <row r="53" spans="1:10" ht="25.05" customHeight="1">
      <c r="B53" s="102" t="s">
        <v>1358</v>
      </c>
      <c r="D53" s="125">
        <v>190</v>
      </c>
      <c r="E53" s="79">
        <f t="shared" si="9"/>
        <v>380</v>
      </c>
      <c r="F53" s="79">
        <f t="shared" si="10"/>
        <v>475</v>
      </c>
      <c r="G53" s="150">
        <f t="shared" si="11"/>
        <v>570</v>
      </c>
      <c r="H53" s="79">
        <f t="shared" si="12"/>
        <v>665</v>
      </c>
      <c r="I53" s="79">
        <f t="shared" si="4"/>
        <v>760</v>
      </c>
    </row>
    <row r="54" spans="1:10" ht="25.05" customHeight="1">
      <c r="A54">
        <v>10</v>
      </c>
      <c r="B54" s="102" t="s">
        <v>1473</v>
      </c>
      <c r="D54" s="125">
        <v>160</v>
      </c>
      <c r="E54" s="79">
        <f t="shared" si="9"/>
        <v>320</v>
      </c>
      <c r="F54" s="79">
        <f t="shared" si="10"/>
        <v>400</v>
      </c>
      <c r="G54" s="150">
        <f t="shared" si="11"/>
        <v>480</v>
      </c>
      <c r="H54" s="79">
        <f t="shared" si="12"/>
        <v>560</v>
      </c>
      <c r="I54" s="79">
        <f t="shared" si="4"/>
        <v>640</v>
      </c>
    </row>
    <row r="55" spans="1:10" ht="25.05" customHeight="1">
      <c r="A55">
        <v>3</v>
      </c>
      <c r="B55" s="102" t="s">
        <v>1474</v>
      </c>
      <c r="D55" s="125">
        <v>450</v>
      </c>
      <c r="E55" s="79">
        <f t="shared" si="9"/>
        <v>900</v>
      </c>
      <c r="F55" s="79">
        <f t="shared" si="10"/>
        <v>1125</v>
      </c>
      <c r="G55" s="150">
        <f t="shared" si="11"/>
        <v>1350</v>
      </c>
      <c r="H55" s="79">
        <f t="shared" si="12"/>
        <v>1575</v>
      </c>
      <c r="I55" s="79">
        <f t="shared" si="4"/>
        <v>1800</v>
      </c>
    </row>
    <row r="56" spans="1:10" ht="25.05" customHeight="1">
      <c r="A56">
        <v>10</v>
      </c>
      <c r="B56" s="102" t="s">
        <v>1486</v>
      </c>
      <c r="C56" t="s">
        <v>1487</v>
      </c>
      <c r="D56" s="125">
        <v>65</v>
      </c>
      <c r="E56" s="79">
        <f t="shared" si="9"/>
        <v>130</v>
      </c>
      <c r="F56" s="79">
        <f t="shared" si="10"/>
        <v>162.5</v>
      </c>
      <c r="G56" s="150">
        <f t="shared" si="11"/>
        <v>195</v>
      </c>
      <c r="H56" s="79">
        <f t="shared" si="12"/>
        <v>227.5</v>
      </c>
      <c r="I56" s="188">
        <f t="shared" si="4"/>
        <v>260</v>
      </c>
    </row>
    <row r="57" spans="1:10" ht="25.05" customHeight="1">
      <c r="A57">
        <v>10</v>
      </c>
      <c r="B57" s="102" t="s">
        <v>1488</v>
      </c>
      <c r="C57" t="s">
        <v>1489</v>
      </c>
      <c r="D57" s="125">
        <v>27</v>
      </c>
      <c r="E57" s="79">
        <f t="shared" si="9"/>
        <v>54</v>
      </c>
      <c r="F57" s="79">
        <f t="shared" si="10"/>
        <v>67.5</v>
      </c>
      <c r="G57" s="150">
        <f t="shared" si="11"/>
        <v>81</v>
      </c>
      <c r="H57" s="79">
        <f t="shared" si="12"/>
        <v>94.5</v>
      </c>
      <c r="I57" s="79">
        <f t="shared" si="4"/>
        <v>108</v>
      </c>
      <c r="J57">
        <v>150</v>
      </c>
    </row>
    <row r="58" spans="1:10" ht="25.05" customHeight="1">
      <c r="B58" s="102" t="s">
        <v>1490</v>
      </c>
      <c r="D58" s="125">
        <v>70</v>
      </c>
      <c r="E58" s="79">
        <f t="shared" si="9"/>
        <v>140</v>
      </c>
      <c r="F58" s="79">
        <f t="shared" si="10"/>
        <v>175</v>
      </c>
      <c r="G58" s="150">
        <f t="shared" si="11"/>
        <v>210</v>
      </c>
      <c r="H58" s="79">
        <f t="shared" si="12"/>
        <v>245</v>
      </c>
      <c r="I58" s="79">
        <f t="shared" si="4"/>
        <v>280</v>
      </c>
    </row>
    <row r="59" spans="1:10" ht="25.05" customHeight="1">
      <c r="D59" s="125"/>
      <c r="E59" s="79">
        <f t="shared" si="9"/>
        <v>0</v>
      </c>
      <c r="F59" s="79">
        <f t="shared" si="10"/>
        <v>0</v>
      </c>
      <c r="G59" s="150">
        <f t="shared" si="11"/>
        <v>0</v>
      </c>
      <c r="H59" s="79">
        <f t="shared" si="12"/>
        <v>0</v>
      </c>
      <c r="I59" s="79">
        <f t="shared" si="4"/>
        <v>0</v>
      </c>
    </row>
    <row r="60" spans="1:10" ht="25.05" customHeight="1">
      <c r="D60" s="125"/>
      <c r="E60" s="79">
        <f t="shared" si="9"/>
        <v>0</v>
      </c>
      <c r="F60" s="79">
        <f t="shared" si="10"/>
        <v>0</v>
      </c>
      <c r="G60" s="150">
        <f t="shared" si="11"/>
        <v>0</v>
      </c>
      <c r="H60" s="79">
        <f t="shared" si="12"/>
        <v>0</v>
      </c>
      <c r="I60" s="79">
        <f t="shared" si="4"/>
        <v>0</v>
      </c>
    </row>
    <row r="61" spans="1:10" ht="25.05" customHeight="1">
      <c r="D61" s="125"/>
      <c r="E61" s="79">
        <f t="shared" si="9"/>
        <v>0</v>
      </c>
      <c r="F61" s="79">
        <f t="shared" si="10"/>
        <v>0</v>
      </c>
      <c r="G61" s="150">
        <f t="shared" si="11"/>
        <v>0</v>
      </c>
      <c r="H61" s="79">
        <f t="shared" si="12"/>
        <v>0</v>
      </c>
      <c r="I61" s="79">
        <f t="shared" si="4"/>
        <v>0</v>
      </c>
    </row>
    <row r="62" spans="1:10" ht="25.05" customHeight="1">
      <c r="D62" s="125"/>
      <c r="E62" s="79">
        <f t="shared" si="9"/>
        <v>0</v>
      </c>
      <c r="F62" s="79">
        <f t="shared" si="10"/>
        <v>0</v>
      </c>
      <c r="G62" s="150">
        <f t="shared" si="11"/>
        <v>0</v>
      </c>
      <c r="H62" s="79">
        <f t="shared" si="12"/>
        <v>0</v>
      </c>
      <c r="I62" s="79">
        <f t="shared" si="4"/>
        <v>0</v>
      </c>
    </row>
  </sheetData>
  <mergeCells count="3">
    <mergeCell ref="E1:H1"/>
    <mergeCell ref="A1:A2"/>
    <mergeCell ref="B1:C2"/>
  </mergeCell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H17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11" sqref="B11"/>
    </sheetView>
  </sheetViews>
  <sheetFormatPr defaultColWidth="18.77734375" defaultRowHeight="25.05" customHeight="1"/>
  <sheetData>
    <row r="1" spans="1:8" ht="25.05" customHeight="1">
      <c r="A1" s="174" t="s">
        <v>40</v>
      </c>
      <c r="B1" s="174" t="s">
        <v>517</v>
      </c>
      <c r="C1" s="172" t="s">
        <v>1</v>
      </c>
      <c r="D1" s="172" t="s">
        <v>0</v>
      </c>
      <c r="E1" s="172"/>
      <c r="F1" s="172"/>
      <c r="G1" s="172"/>
    </row>
    <row r="2" spans="1:8" ht="25.05" customHeight="1">
      <c r="A2" s="174"/>
      <c r="B2" s="174"/>
      <c r="C2" s="172"/>
      <c r="D2" s="17">
        <v>1</v>
      </c>
      <c r="E2" s="17">
        <v>1.5</v>
      </c>
      <c r="F2" s="17">
        <v>2</v>
      </c>
      <c r="G2" s="17">
        <v>2.5</v>
      </c>
    </row>
    <row r="3" spans="1:8" ht="25.05" customHeight="1">
      <c r="A3" s="11">
        <v>5</v>
      </c>
      <c r="B3" s="7">
        <v>100</v>
      </c>
      <c r="C3" s="10">
        <v>300</v>
      </c>
      <c r="D3" s="10">
        <f>(+C3*Monoseal!$D$2)+C3</f>
        <v>600</v>
      </c>
      <c r="E3" s="10">
        <f>(+C3*Monoseal!$E$2)+C3</f>
        <v>750</v>
      </c>
      <c r="F3" s="10">
        <f>+(C3*Monoseal!$F$2)+C3</f>
        <v>900</v>
      </c>
      <c r="G3" s="10">
        <f>+(C3*Monoseal!$G$2)+C3</f>
        <v>1050</v>
      </c>
    </row>
    <row r="4" spans="1:8" ht="25.05" customHeight="1">
      <c r="A4" s="11">
        <v>5</v>
      </c>
      <c r="B4" s="7">
        <v>95</v>
      </c>
      <c r="C4" s="10">
        <v>280</v>
      </c>
      <c r="D4" s="10">
        <f>(+C4*Monoseal!$D$2)+C4</f>
        <v>560</v>
      </c>
      <c r="E4" s="10">
        <f>(+C4*Monoseal!$E$2)+C4</f>
        <v>700</v>
      </c>
      <c r="F4" s="10">
        <f>+(C4*Monoseal!$F$2)+C4</f>
        <v>840</v>
      </c>
      <c r="G4" s="10">
        <f>+(C4*Monoseal!$G$2)+C4</f>
        <v>980</v>
      </c>
    </row>
    <row r="5" spans="1:8" ht="25.05" customHeight="1">
      <c r="A5" s="11">
        <v>5</v>
      </c>
      <c r="B5" s="7">
        <v>75</v>
      </c>
      <c r="C5" s="10">
        <v>280</v>
      </c>
      <c r="D5" s="10">
        <f>(+C5*Monoseal!$D$2)+C5</f>
        <v>560</v>
      </c>
      <c r="E5" s="10">
        <f>(+C5*Monoseal!$E$2)+C5</f>
        <v>700</v>
      </c>
      <c r="F5" s="10">
        <f>+(C5*Monoseal!$F$2)+C5</f>
        <v>840</v>
      </c>
      <c r="G5" s="10">
        <f>+(C5*Monoseal!$G$2)+C5</f>
        <v>980</v>
      </c>
    </row>
    <row r="6" spans="1:8" ht="25.05" customHeight="1">
      <c r="A6" s="11">
        <v>5</v>
      </c>
      <c r="B6" s="7">
        <v>65</v>
      </c>
      <c r="C6" s="10">
        <v>250</v>
      </c>
      <c r="D6" s="10">
        <f>(+C6*Monoseal!$D$2)+C6</f>
        <v>500</v>
      </c>
      <c r="E6" s="10">
        <f>(+C6*Monoseal!$E$2)+C6</f>
        <v>625</v>
      </c>
      <c r="F6" s="10">
        <f>+(C6*Monoseal!$F$2)+C6</f>
        <v>750</v>
      </c>
      <c r="G6" s="10">
        <f>+(C6*Monoseal!$G$2)+C6</f>
        <v>875</v>
      </c>
    </row>
    <row r="7" spans="1:8" ht="25.05" customHeight="1">
      <c r="A7" s="11">
        <v>5</v>
      </c>
      <c r="B7" s="7">
        <v>60</v>
      </c>
      <c r="C7" s="10">
        <v>250</v>
      </c>
      <c r="D7" s="10">
        <f>(+C7*Monoseal!$D$2)+C7</f>
        <v>500</v>
      </c>
      <c r="E7" s="10">
        <f>(+C7*Monoseal!$E$2)+C7</f>
        <v>625</v>
      </c>
      <c r="F7" s="10">
        <f>+(C7*Monoseal!$F$2)+C7</f>
        <v>750</v>
      </c>
      <c r="G7" s="10">
        <f>+(C7*Monoseal!$G$2)+C7</f>
        <v>875</v>
      </c>
    </row>
    <row r="8" spans="1:8" ht="25.05" customHeight="1">
      <c r="A8" s="11">
        <v>5</v>
      </c>
      <c r="B8" s="7">
        <v>55</v>
      </c>
      <c r="C8" s="10">
        <v>200</v>
      </c>
      <c r="D8" s="10">
        <f>(+C8*Monoseal!$D$2)+C8</f>
        <v>400</v>
      </c>
      <c r="E8" s="10">
        <f>(+C8*Monoseal!$E$2)+C8</f>
        <v>500</v>
      </c>
      <c r="F8" s="10">
        <f>+(C8*Monoseal!$F$2)+C8</f>
        <v>600</v>
      </c>
      <c r="G8" s="10">
        <f>+(C8*Monoseal!$G$2)+C8</f>
        <v>700</v>
      </c>
    </row>
    <row r="9" spans="1:8" ht="25.05" customHeight="1">
      <c r="A9" s="11">
        <v>5</v>
      </c>
      <c r="B9" s="7">
        <v>50</v>
      </c>
      <c r="C9" s="10">
        <v>180</v>
      </c>
      <c r="D9" s="10">
        <f>(+C9*Monoseal!$D$2)+C9</f>
        <v>360</v>
      </c>
      <c r="E9" s="10">
        <f>(+C9*Monoseal!$E$2)+C9</f>
        <v>450</v>
      </c>
      <c r="F9" s="10">
        <f>+(C9*Monoseal!$F$2)+C9</f>
        <v>540</v>
      </c>
      <c r="G9" s="10">
        <f>+(C9*Monoseal!$G$2)+C9</f>
        <v>630</v>
      </c>
    </row>
    <row r="10" spans="1:8" ht="25.05" customHeight="1">
      <c r="A10" s="11">
        <v>5</v>
      </c>
      <c r="B10" s="7"/>
      <c r="C10" s="10">
        <v>180</v>
      </c>
      <c r="D10" s="10">
        <f>(+C10*Monoseal!$D$2)+C10</f>
        <v>360</v>
      </c>
      <c r="E10" s="10">
        <f>(+C10*Monoseal!$E$2)+C10</f>
        <v>450</v>
      </c>
      <c r="F10" s="10">
        <f>+(C10*Monoseal!$F$2)+C10</f>
        <v>540</v>
      </c>
      <c r="G10" s="10">
        <f>+(C10*Monoseal!$G$2)+C10</f>
        <v>630</v>
      </c>
    </row>
    <row r="11" spans="1:8" ht="25.05" customHeight="1">
      <c r="A11" s="11">
        <v>5</v>
      </c>
      <c r="B11" s="7">
        <v>35</v>
      </c>
      <c r="C11" s="10">
        <v>150</v>
      </c>
      <c r="D11" s="10">
        <f>(+C11*Monoseal!$D$2)+C11</f>
        <v>300</v>
      </c>
      <c r="E11" s="10">
        <f>(+C11*Monoseal!$E$2)+C11</f>
        <v>375</v>
      </c>
      <c r="F11" s="10">
        <f>+(C11*Monoseal!$F$2)+C11</f>
        <v>450</v>
      </c>
      <c r="G11" s="10">
        <f>+(C11*Monoseal!$G$2)+C11</f>
        <v>525</v>
      </c>
    </row>
    <row r="12" spans="1:8" ht="25.05" customHeight="1">
      <c r="C12" s="10">
        <v>1100</v>
      </c>
      <c r="D12" s="10">
        <f>(+C12*Monoseal!$D$2)+C12</f>
        <v>2200</v>
      </c>
      <c r="E12" s="10">
        <f>(+C12*Monoseal!$E$2)+C12</f>
        <v>2750</v>
      </c>
      <c r="F12" s="10">
        <f>+(C12*Monoseal!$F$2)+C12</f>
        <v>3300</v>
      </c>
      <c r="G12" s="10">
        <f>+(C12*Monoseal!$G$2)+C12</f>
        <v>3850</v>
      </c>
    </row>
    <row r="13" spans="1:8" ht="25.05" customHeight="1">
      <c r="C13" s="10">
        <v>100</v>
      </c>
      <c r="D13" s="10">
        <f>(+C13*Monoseal!$D$2)+C13</f>
        <v>200</v>
      </c>
      <c r="E13" s="10">
        <f>(+C13*Monoseal!$E$2)+C13</f>
        <v>250</v>
      </c>
      <c r="F13" s="10">
        <f>+(C13*Monoseal!$F$2)+C13</f>
        <v>300</v>
      </c>
      <c r="G13" s="10">
        <f>+(C13*Monoseal!$G$2)+C13</f>
        <v>350</v>
      </c>
    </row>
    <row r="14" spans="1:8" ht="25.05" customHeight="1">
      <c r="C14" s="10">
        <v>375</v>
      </c>
      <c r="D14" s="10">
        <f>(+C14*Monoseal!$D$2)+C14</f>
        <v>750</v>
      </c>
      <c r="E14" s="10">
        <f>(+C14*Monoseal!$E$2)+C14</f>
        <v>937.5</v>
      </c>
      <c r="F14" s="10">
        <f>+(C14*Monoseal!$F$2)+C14</f>
        <v>1125</v>
      </c>
      <c r="G14" s="10">
        <f>+(C14*Monoseal!$G$2)+C14</f>
        <v>1312.5</v>
      </c>
    </row>
    <row r="15" spans="1:8" ht="25.05" customHeight="1">
      <c r="C15" s="10">
        <v>540</v>
      </c>
      <c r="D15" s="10">
        <f>(+C15*Monoseal!$D$2)+C15</f>
        <v>1080</v>
      </c>
      <c r="E15" s="10">
        <f>(+C15*Monoseal!$E$2)+C15</f>
        <v>1350</v>
      </c>
      <c r="F15" s="10">
        <f>+(C15*Monoseal!$F$2)+C15</f>
        <v>1620</v>
      </c>
      <c r="G15" s="10">
        <f>+(C15*Monoseal!$G$2)+C15</f>
        <v>1890</v>
      </c>
    </row>
    <row r="16" spans="1:8" ht="25.05" customHeight="1">
      <c r="D16" s="10">
        <f>(+C16*Monoseal!$D$2)+C16</f>
        <v>0</v>
      </c>
      <c r="E16" s="10">
        <f>(+C16*Monoseal!$E$2)+C16</f>
        <v>0</v>
      </c>
      <c r="F16" s="10">
        <f>+(C16*Monoseal!$F$2)+C16</f>
        <v>0</v>
      </c>
      <c r="G16" s="10">
        <f>+(C16*Monoseal!$G$2)+C16</f>
        <v>0</v>
      </c>
      <c r="H16" t="s">
        <v>769</v>
      </c>
    </row>
    <row r="17" spans="4:7" ht="25.05" customHeight="1">
      <c r="D17" s="10">
        <f>(+C17*Monoseal!$D$2)+C17</f>
        <v>0</v>
      </c>
      <c r="E17" s="10">
        <f>(+C17*Monoseal!$E$2)+C17</f>
        <v>0</v>
      </c>
      <c r="F17" s="10">
        <f>+(C17*Monoseal!$F$2)+C17</f>
        <v>0</v>
      </c>
      <c r="G17" s="10">
        <f>+(C17*Monoseal!$G$2)+C17</f>
        <v>0</v>
      </c>
    </row>
  </sheetData>
  <sortState ref="A4:G11">
    <sortCondition descending="1" ref="B3:B11"/>
  </sortState>
  <mergeCells count="4">
    <mergeCell ref="A1:A2"/>
    <mergeCell ref="D1:G1"/>
    <mergeCell ref="B1:B2"/>
    <mergeCell ref="C1:C2"/>
  </mergeCells>
  <pageMargins left="0.7" right="0.7" top="0.75" bottom="0.75" header="0.3" footer="0.3"/>
  <pageSetup paperSize="9" orientation="portrait" horizontalDpi="0" verticalDpi="0" r:id="rId1"/>
</worksheet>
</file>

<file path=xl/worksheets/sheet50.xml><?xml version="1.0" encoding="utf-8"?>
<worksheet xmlns="http://schemas.openxmlformats.org/spreadsheetml/2006/main" xmlns:r="http://schemas.openxmlformats.org/officeDocument/2006/relationships">
  <dimension ref="A1:G15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D11" sqref="D11"/>
    </sheetView>
  </sheetViews>
  <sheetFormatPr defaultColWidth="18.77734375" defaultRowHeight="25.05" customHeight="1"/>
  <sheetData>
    <row r="1" spans="1:7" ht="25.05" customHeight="1">
      <c r="A1" s="174" t="s">
        <v>40</v>
      </c>
      <c r="B1" s="174" t="s">
        <v>308</v>
      </c>
      <c r="C1" s="16"/>
      <c r="D1" s="172" t="s">
        <v>0</v>
      </c>
      <c r="E1" s="172"/>
      <c r="F1" s="172"/>
      <c r="G1" s="172"/>
    </row>
    <row r="2" spans="1:7" ht="25.05" customHeight="1">
      <c r="A2" s="174"/>
      <c r="B2" s="174"/>
      <c r="C2" s="45" t="s">
        <v>29</v>
      </c>
      <c r="D2" s="17">
        <v>1</v>
      </c>
      <c r="E2" s="17">
        <v>1.5</v>
      </c>
      <c r="F2" s="18">
        <v>2</v>
      </c>
      <c r="G2" s="17">
        <v>2.5</v>
      </c>
    </row>
    <row r="3" spans="1:7" ht="25.05" customHeight="1">
      <c r="A3" s="11">
        <v>5</v>
      </c>
      <c r="B3" s="11">
        <v>70</v>
      </c>
      <c r="C3" s="10">
        <v>350</v>
      </c>
      <c r="D3" s="10">
        <f t="shared" ref="D3:D15" si="0">(+C3*$D$2)+C3</f>
        <v>700</v>
      </c>
      <c r="E3" s="10">
        <f t="shared" ref="E3:E15" si="1">(+C3*$E$2)+C3</f>
        <v>875</v>
      </c>
      <c r="F3" s="19">
        <f t="shared" ref="F3:F15" si="2">+(C3*$F$2)+C3</f>
        <v>1050</v>
      </c>
      <c r="G3" s="10">
        <f t="shared" ref="G3:G15" si="3">+(C3*$G$2)+C3</f>
        <v>1225</v>
      </c>
    </row>
    <row r="4" spans="1:7" ht="25.05" customHeight="1">
      <c r="A4" s="11">
        <v>5</v>
      </c>
      <c r="B4" s="11">
        <v>80</v>
      </c>
      <c r="C4" s="10">
        <v>420</v>
      </c>
      <c r="D4" s="10">
        <f t="shared" si="0"/>
        <v>840</v>
      </c>
      <c r="E4" s="10">
        <f t="shared" si="1"/>
        <v>1050</v>
      </c>
      <c r="F4" s="19">
        <f t="shared" si="2"/>
        <v>1260</v>
      </c>
      <c r="G4" s="10">
        <f t="shared" si="3"/>
        <v>1470</v>
      </c>
    </row>
    <row r="5" spans="1:7" ht="25.05" customHeight="1">
      <c r="A5" s="11">
        <v>5</v>
      </c>
      <c r="B5" s="11">
        <v>90</v>
      </c>
      <c r="C5" s="10">
        <v>420</v>
      </c>
      <c r="D5" s="10">
        <f t="shared" si="0"/>
        <v>840</v>
      </c>
      <c r="E5" s="10">
        <f t="shared" si="1"/>
        <v>1050</v>
      </c>
      <c r="F5" s="19">
        <f t="shared" si="2"/>
        <v>1260</v>
      </c>
      <c r="G5" s="10">
        <f t="shared" si="3"/>
        <v>1470</v>
      </c>
    </row>
    <row r="6" spans="1:7" ht="25.05" customHeight="1">
      <c r="A6" s="11">
        <v>5</v>
      </c>
      <c r="B6" s="11">
        <v>105</v>
      </c>
      <c r="C6" s="10">
        <v>450</v>
      </c>
      <c r="D6" s="10">
        <f t="shared" si="0"/>
        <v>900</v>
      </c>
      <c r="E6" s="10">
        <f t="shared" si="1"/>
        <v>1125</v>
      </c>
      <c r="F6" s="19">
        <f t="shared" si="2"/>
        <v>1350</v>
      </c>
      <c r="G6" s="10">
        <f t="shared" si="3"/>
        <v>1575</v>
      </c>
    </row>
    <row r="7" spans="1:7" ht="25.05" customHeight="1">
      <c r="A7" s="11">
        <v>5</v>
      </c>
      <c r="B7" s="11">
        <v>120</v>
      </c>
      <c r="C7" s="10">
        <v>500</v>
      </c>
      <c r="D7" s="10">
        <f t="shared" si="0"/>
        <v>1000</v>
      </c>
      <c r="E7" s="10">
        <f t="shared" si="1"/>
        <v>1250</v>
      </c>
      <c r="F7" s="19">
        <f t="shared" si="2"/>
        <v>1500</v>
      </c>
      <c r="G7" s="10">
        <f t="shared" si="3"/>
        <v>1750</v>
      </c>
    </row>
    <row r="8" spans="1:7" ht="25.05" customHeight="1">
      <c r="A8" s="11">
        <v>5</v>
      </c>
      <c r="B8" s="11">
        <v>140</v>
      </c>
      <c r="C8" s="10">
        <v>750</v>
      </c>
      <c r="D8" s="10">
        <f t="shared" si="0"/>
        <v>1500</v>
      </c>
      <c r="E8" s="10">
        <f t="shared" si="1"/>
        <v>1875</v>
      </c>
      <c r="F8" s="19">
        <f t="shared" si="2"/>
        <v>2250</v>
      </c>
      <c r="G8" s="10">
        <f t="shared" si="3"/>
        <v>2625</v>
      </c>
    </row>
    <row r="9" spans="1:7" ht="25.05" customHeight="1">
      <c r="A9" s="11">
        <v>5</v>
      </c>
      <c r="B9" s="11">
        <v>150</v>
      </c>
      <c r="C9" s="10">
        <v>850</v>
      </c>
      <c r="D9" s="10">
        <f t="shared" si="0"/>
        <v>1700</v>
      </c>
      <c r="E9" s="10">
        <f t="shared" si="1"/>
        <v>2125</v>
      </c>
      <c r="F9" s="19">
        <f t="shared" si="2"/>
        <v>2550</v>
      </c>
      <c r="G9" s="10">
        <f t="shared" si="3"/>
        <v>2975</v>
      </c>
    </row>
    <row r="10" spans="1:7" ht="25.05" customHeight="1">
      <c r="A10" t="s">
        <v>910</v>
      </c>
      <c r="B10" t="s">
        <v>907</v>
      </c>
      <c r="C10" s="27">
        <v>3500</v>
      </c>
      <c r="D10" s="10">
        <f t="shared" si="0"/>
        <v>7000</v>
      </c>
      <c r="E10" s="10">
        <f t="shared" si="1"/>
        <v>8750</v>
      </c>
      <c r="F10" s="19">
        <f t="shared" si="2"/>
        <v>10500</v>
      </c>
      <c r="G10" s="10">
        <f t="shared" si="3"/>
        <v>12250</v>
      </c>
    </row>
    <row r="11" spans="1:7" ht="25.05" customHeight="1">
      <c r="A11" t="s">
        <v>910</v>
      </c>
      <c r="B11" t="s">
        <v>1232</v>
      </c>
      <c r="C11" s="27">
        <v>3800</v>
      </c>
      <c r="D11" s="10">
        <f t="shared" si="0"/>
        <v>7600</v>
      </c>
      <c r="E11" s="10">
        <f t="shared" si="1"/>
        <v>9500</v>
      </c>
      <c r="F11" s="19">
        <f t="shared" si="2"/>
        <v>11400</v>
      </c>
      <c r="G11" s="10">
        <f t="shared" si="3"/>
        <v>13300</v>
      </c>
    </row>
    <row r="12" spans="1:7" ht="25.05" customHeight="1">
      <c r="A12" t="s">
        <v>910</v>
      </c>
      <c r="B12" t="s">
        <v>167</v>
      </c>
      <c r="C12" s="27">
        <v>2800</v>
      </c>
      <c r="D12" s="10">
        <f t="shared" si="0"/>
        <v>5600</v>
      </c>
      <c r="E12" s="10">
        <f t="shared" si="1"/>
        <v>7000</v>
      </c>
      <c r="F12" s="19">
        <f t="shared" si="2"/>
        <v>8400</v>
      </c>
      <c r="G12" s="10">
        <f t="shared" si="3"/>
        <v>9800</v>
      </c>
    </row>
    <row r="13" spans="1:7" ht="25.05" customHeight="1">
      <c r="B13" t="s">
        <v>1231</v>
      </c>
      <c r="C13" s="27">
        <v>4500</v>
      </c>
      <c r="D13" s="10">
        <f t="shared" si="0"/>
        <v>9000</v>
      </c>
      <c r="E13" s="10">
        <f t="shared" si="1"/>
        <v>11250</v>
      </c>
      <c r="F13" s="19">
        <f t="shared" si="2"/>
        <v>13500</v>
      </c>
      <c r="G13" s="10">
        <f t="shared" si="3"/>
        <v>15750</v>
      </c>
    </row>
    <row r="14" spans="1:7" ht="25.05" customHeight="1">
      <c r="C14" s="27"/>
      <c r="D14" s="10">
        <f t="shared" si="0"/>
        <v>0</v>
      </c>
      <c r="E14" s="10">
        <f t="shared" si="1"/>
        <v>0</v>
      </c>
      <c r="F14" s="19">
        <f t="shared" si="2"/>
        <v>0</v>
      </c>
      <c r="G14" s="10">
        <f t="shared" si="3"/>
        <v>0</v>
      </c>
    </row>
    <row r="15" spans="1:7" ht="25.05" customHeight="1">
      <c r="C15" s="27"/>
      <c r="D15" s="10">
        <f t="shared" si="0"/>
        <v>0</v>
      </c>
      <c r="E15" s="10">
        <f t="shared" si="1"/>
        <v>0</v>
      </c>
      <c r="F15" s="19">
        <f t="shared" si="2"/>
        <v>0</v>
      </c>
      <c r="G15" s="10">
        <f t="shared" si="3"/>
        <v>0</v>
      </c>
    </row>
  </sheetData>
  <sortState ref="B3:C9">
    <sortCondition ref="B3"/>
  </sortState>
  <mergeCells count="3">
    <mergeCell ref="A1:A2"/>
    <mergeCell ref="B1:B2"/>
    <mergeCell ref="D1:G1"/>
  </mergeCell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>
  <dimension ref="A1:G9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D15" sqref="D15"/>
    </sheetView>
  </sheetViews>
  <sheetFormatPr defaultColWidth="18.77734375" defaultRowHeight="25.05" customHeight="1"/>
  <sheetData>
    <row r="1" spans="1:7" ht="25.05" customHeight="1">
      <c r="A1" s="174" t="s">
        <v>40</v>
      </c>
      <c r="B1" s="174" t="s">
        <v>255</v>
      </c>
      <c r="C1" s="16"/>
      <c r="D1" s="172" t="s">
        <v>0</v>
      </c>
      <c r="E1" s="172"/>
      <c r="F1" s="172"/>
      <c r="G1" s="172"/>
    </row>
    <row r="2" spans="1:7" ht="25.05" customHeight="1">
      <c r="A2" s="174"/>
      <c r="B2" s="174"/>
      <c r="C2" s="45" t="s">
        <v>29</v>
      </c>
      <c r="D2" s="17">
        <v>1</v>
      </c>
      <c r="E2" s="17">
        <v>1.5</v>
      </c>
      <c r="F2" s="18">
        <v>2</v>
      </c>
      <c r="G2" s="17">
        <v>2.5</v>
      </c>
    </row>
    <row r="3" spans="1:7" ht="25.05" customHeight="1">
      <c r="A3" s="11">
        <v>3</v>
      </c>
      <c r="B3" s="11" t="s">
        <v>309</v>
      </c>
      <c r="C3" s="10">
        <v>650</v>
      </c>
      <c r="D3" s="10">
        <f t="shared" ref="D3:D9" si="0">(+C3*$D$2)+C3</f>
        <v>1300</v>
      </c>
      <c r="E3" s="10">
        <f t="shared" ref="E3:E9" si="1">(+C3*$E$2)+C3</f>
        <v>1625</v>
      </c>
      <c r="F3" s="19">
        <f t="shared" ref="F3:F9" si="2">+(C3*$F$2)+C3</f>
        <v>1950</v>
      </c>
      <c r="G3" s="10">
        <f t="shared" ref="G3:G9" si="3">+(C3*$G$2)+C3</f>
        <v>2275</v>
      </c>
    </row>
    <row r="4" spans="1:7" ht="25.05" customHeight="1">
      <c r="A4" s="11">
        <v>3</v>
      </c>
      <c r="B4" s="11" t="s">
        <v>310</v>
      </c>
      <c r="C4" s="10">
        <v>650</v>
      </c>
      <c r="D4" s="10">
        <f t="shared" si="0"/>
        <v>1300</v>
      </c>
      <c r="E4" s="10">
        <f t="shared" si="1"/>
        <v>1625</v>
      </c>
      <c r="F4" s="19">
        <f t="shared" si="2"/>
        <v>1950</v>
      </c>
      <c r="G4" s="10">
        <f t="shared" si="3"/>
        <v>2275</v>
      </c>
    </row>
    <row r="5" spans="1:7" ht="25.05" customHeight="1">
      <c r="A5" s="11">
        <v>3</v>
      </c>
      <c r="B5" s="11" t="s">
        <v>311</v>
      </c>
      <c r="C5" s="10">
        <v>650</v>
      </c>
      <c r="D5" s="10">
        <f t="shared" si="0"/>
        <v>1300</v>
      </c>
      <c r="E5" s="10">
        <f t="shared" si="1"/>
        <v>1625</v>
      </c>
      <c r="F5" s="19">
        <f t="shared" si="2"/>
        <v>1950</v>
      </c>
      <c r="G5" s="10">
        <f t="shared" si="3"/>
        <v>2275</v>
      </c>
    </row>
    <row r="6" spans="1:7" ht="25.05" customHeight="1">
      <c r="A6" s="11"/>
      <c r="B6" s="11"/>
      <c r="C6" s="10"/>
      <c r="D6" s="10">
        <f t="shared" si="0"/>
        <v>0</v>
      </c>
      <c r="E6" s="10">
        <f t="shared" si="1"/>
        <v>0</v>
      </c>
      <c r="F6" s="19">
        <f t="shared" si="2"/>
        <v>0</v>
      </c>
      <c r="G6" s="10">
        <f t="shared" si="3"/>
        <v>0</v>
      </c>
    </row>
    <row r="7" spans="1:7" ht="25.05" customHeight="1">
      <c r="A7" s="11"/>
      <c r="B7" s="11"/>
      <c r="C7" s="10"/>
      <c r="D7" s="10">
        <f t="shared" si="0"/>
        <v>0</v>
      </c>
      <c r="E7" s="10">
        <f t="shared" si="1"/>
        <v>0</v>
      </c>
      <c r="F7" s="19">
        <f t="shared" si="2"/>
        <v>0</v>
      </c>
      <c r="G7" s="10">
        <f t="shared" si="3"/>
        <v>0</v>
      </c>
    </row>
    <row r="8" spans="1:7" ht="25.05" customHeight="1">
      <c r="A8" s="11"/>
      <c r="B8" s="11"/>
      <c r="C8" s="10"/>
      <c r="D8" s="10">
        <f t="shared" si="0"/>
        <v>0</v>
      </c>
      <c r="E8" s="10">
        <f t="shared" si="1"/>
        <v>0</v>
      </c>
      <c r="F8" s="19">
        <f t="shared" si="2"/>
        <v>0</v>
      </c>
      <c r="G8" s="10">
        <f t="shared" si="3"/>
        <v>0</v>
      </c>
    </row>
    <row r="9" spans="1:7" ht="25.05" customHeight="1">
      <c r="A9" s="11"/>
      <c r="B9" s="11"/>
      <c r="C9" s="10"/>
      <c r="D9" s="10">
        <f t="shared" si="0"/>
        <v>0</v>
      </c>
      <c r="E9" s="10">
        <f t="shared" si="1"/>
        <v>0</v>
      </c>
      <c r="F9" s="19">
        <f t="shared" si="2"/>
        <v>0</v>
      </c>
      <c r="G9" s="10">
        <f t="shared" si="3"/>
        <v>0</v>
      </c>
    </row>
  </sheetData>
  <mergeCells count="3">
    <mergeCell ref="A1:A2"/>
    <mergeCell ref="B1:B2"/>
    <mergeCell ref="D1:G1"/>
  </mergeCell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>
  <dimension ref="A1:J125"/>
  <sheetViews>
    <sheetView workbookViewId="0">
      <pane xSplit="1" ySplit="2" topLeftCell="B37" activePane="bottomRight" state="frozen"/>
      <selection pane="topRight" activeCell="B1" sqref="B1"/>
      <selection pane="bottomLeft" activeCell="A3" sqref="A3"/>
      <selection pane="bottomRight" activeCell="A39" sqref="A39:XFD39"/>
    </sheetView>
  </sheetViews>
  <sheetFormatPr defaultColWidth="18.77734375" defaultRowHeight="25.05" customHeight="1"/>
  <sheetData>
    <row r="1" spans="1:7" ht="25.05" customHeight="1">
      <c r="A1" s="174" t="s">
        <v>40</v>
      </c>
      <c r="B1" s="174" t="s">
        <v>312</v>
      </c>
      <c r="C1" s="16"/>
      <c r="D1" s="172" t="s">
        <v>0</v>
      </c>
      <c r="E1" s="172"/>
      <c r="F1" s="172"/>
      <c r="G1" s="172"/>
    </row>
    <row r="2" spans="1:7" ht="25.05" customHeight="1">
      <c r="A2" s="174"/>
      <c r="B2" s="174"/>
      <c r="C2" s="45" t="s">
        <v>29</v>
      </c>
      <c r="D2" s="17">
        <v>1</v>
      </c>
      <c r="E2" s="17">
        <v>1.2</v>
      </c>
      <c r="F2" s="18">
        <v>2</v>
      </c>
      <c r="G2" s="17">
        <v>2.5</v>
      </c>
    </row>
    <row r="3" spans="1:7" ht="25.05" customHeight="1">
      <c r="A3" s="11">
        <v>10</v>
      </c>
      <c r="B3" s="11">
        <v>60</v>
      </c>
      <c r="C3" s="10">
        <v>150</v>
      </c>
      <c r="D3" s="10">
        <f t="shared" ref="D3:D17" si="0">(+C3*$D$2)+C3</f>
        <v>300</v>
      </c>
      <c r="E3" s="10">
        <f t="shared" ref="E3:E17" si="1">(+C3*$E$2)+C3</f>
        <v>330</v>
      </c>
      <c r="F3" s="19">
        <f t="shared" ref="F3:F17" si="2">+(C3*$F$2)+C3</f>
        <v>450</v>
      </c>
      <c r="G3" s="10">
        <f t="shared" ref="G3:G17" si="3">+(C3*$G$2)+C3</f>
        <v>525</v>
      </c>
    </row>
    <row r="4" spans="1:7" ht="25.05" customHeight="1">
      <c r="A4" s="11">
        <v>10</v>
      </c>
      <c r="B4" s="11">
        <v>70</v>
      </c>
      <c r="C4" s="10">
        <v>170</v>
      </c>
      <c r="D4" s="10">
        <f t="shared" si="0"/>
        <v>340</v>
      </c>
      <c r="E4" s="10">
        <f t="shared" si="1"/>
        <v>374</v>
      </c>
      <c r="F4" s="19">
        <f t="shared" si="2"/>
        <v>510</v>
      </c>
      <c r="G4" s="10">
        <f t="shared" si="3"/>
        <v>595</v>
      </c>
    </row>
    <row r="5" spans="1:7" ht="25.05" customHeight="1">
      <c r="A5" s="11">
        <v>10</v>
      </c>
      <c r="B5" s="11">
        <v>80</v>
      </c>
      <c r="C5" s="10">
        <v>180</v>
      </c>
      <c r="D5" s="10">
        <f t="shared" si="0"/>
        <v>360</v>
      </c>
      <c r="E5" s="10">
        <f t="shared" si="1"/>
        <v>396</v>
      </c>
      <c r="F5" s="19">
        <f t="shared" si="2"/>
        <v>540</v>
      </c>
      <c r="G5" s="10">
        <f t="shared" si="3"/>
        <v>630</v>
      </c>
    </row>
    <row r="6" spans="1:7" ht="25.05" customHeight="1">
      <c r="A6" s="11">
        <v>8</v>
      </c>
      <c r="B6" s="11" t="s">
        <v>369</v>
      </c>
      <c r="C6" s="10">
        <v>380</v>
      </c>
      <c r="D6" s="10">
        <f t="shared" si="0"/>
        <v>760</v>
      </c>
      <c r="E6" s="10">
        <f t="shared" si="1"/>
        <v>836</v>
      </c>
      <c r="F6" s="19">
        <f t="shared" si="2"/>
        <v>1140</v>
      </c>
      <c r="G6" s="10">
        <f t="shared" si="3"/>
        <v>1330</v>
      </c>
    </row>
    <row r="7" spans="1:7" ht="25.05" customHeight="1">
      <c r="A7" s="11">
        <v>8</v>
      </c>
      <c r="B7" s="11" t="s">
        <v>370</v>
      </c>
      <c r="C7" s="10">
        <v>220</v>
      </c>
      <c r="D7" s="10">
        <f t="shared" si="0"/>
        <v>440</v>
      </c>
      <c r="E7" s="10">
        <f t="shared" si="1"/>
        <v>484</v>
      </c>
      <c r="F7" s="19">
        <f t="shared" si="2"/>
        <v>660</v>
      </c>
      <c r="G7" s="10">
        <f t="shared" si="3"/>
        <v>770</v>
      </c>
    </row>
    <row r="8" spans="1:7" ht="25.05" customHeight="1">
      <c r="A8" s="11">
        <v>5</v>
      </c>
      <c r="B8" s="11" t="s">
        <v>374</v>
      </c>
      <c r="C8" s="10">
        <v>290</v>
      </c>
      <c r="D8" s="10">
        <f t="shared" si="0"/>
        <v>580</v>
      </c>
      <c r="E8" s="10">
        <f t="shared" si="1"/>
        <v>638</v>
      </c>
      <c r="F8" s="19">
        <f t="shared" si="2"/>
        <v>870</v>
      </c>
      <c r="G8" s="10">
        <f t="shared" si="3"/>
        <v>1015</v>
      </c>
    </row>
    <row r="9" spans="1:7" ht="25.05" customHeight="1">
      <c r="A9" s="11">
        <v>5</v>
      </c>
      <c r="B9" s="11" t="s">
        <v>375</v>
      </c>
      <c r="C9" s="10">
        <v>180</v>
      </c>
      <c r="D9" s="10">
        <f t="shared" si="0"/>
        <v>360</v>
      </c>
      <c r="E9" s="10">
        <f t="shared" si="1"/>
        <v>396</v>
      </c>
      <c r="F9" s="19">
        <f t="shared" si="2"/>
        <v>540</v>
      </c>
      <c r="G9" s="10">
        <f t="shared" si="3"/>
        <v>630</v>
      </c>
    </row>
    <row r="10" spans="1:7" ht="25.05" customHeight="1">
      <c r="A10" s="11">
        <v>5</v>
      </c>
      <c r="B10" s="11" t="s">
        <v>781</v>
      </c>
      <c r="C10" s="10">
        <v>250</v>
      </c>
      <c r="D10" s="10">
        <f t="shared" si="0"/>
        <v>500</v>
      </c>
      <c r="E10" s="10">
        <f t="shared" si="1"/>
        <v>550</v>
      </c>
      <c r="F10" s="19">
        <f t="shared" si="2"/>
        <v>750</v>
      </c>
      <c r="G10" s="10">
        <f t="shared" si="3"/>
        <v>875</v>
      </c>
    </row>
    <row r="11" spans="1:7" ht="25.05" customHeight="1">
      <c r="A11" s="11">
        <v>3</v>
      </c>
      <c r="B11" s="11" t="s">
        <v>791</v>
      </c>
      <c r="C11" s="10">
        <v>320</v>
      </c>
      <c r="D11" s="10">
        <f t="shared" si="0"/>
        <v>640</v>
      </c>
      <c r="E11" s="10">
        <f t="shared" si="1"/>
        <v>704</v>
      </c>
      <c r="F11" s="19">
        <f t="shared" si="2"/>
        <v>960</v>
      </c>
      <c r="G11" s="10">
        <f t="shared" si="3"/>
        <v>1120</v>
      </c>
    </row>
    <row r="12" spans="1:7" ht="25.05" customHeight="1">
      <c r="A12" s="11">
        <v>4</v>
      </c>
      <c r="B12" s="11" t="s">
        <v>813</v>
      </c>
      <c r="C12" s="10">
        <v>320</v>
      </c>
      <c r="D12" s="10">
        <f t="shared" si="0"/>
        <v>640</v>
      </c>
      <c r="E12" s="10">
        <f t="shared" si="1"/>
        <v>704</v>
      </c>
      <c r="F12" s="19">
        <f t="shared" si="2"/>
        <v>960</v>
      </c>
      <c r="G12" s="10">
        <f t="shared" si="3"/>
        <v>1120</v>
      </c>
    </row>
    <row r="13" spans="1:7" ht="25.05" customHeight="1">
      <c r="B13" s="11" t="s">
        <v>864</v>
      </c>
      <c r="C13" s="10">
        <v>220</v>
      </c>
      <c r="D13" s="10">
        <f t="shared" si="0"/>
        <v>440</v>
      </c>
      <c r="E13" s="10">
        <f t="shared" si="1"/>
        <v>484</v>
      </c>
      <c r="F13" s="19">
        <f t="shared" si="2"/>
        <v>660</v>
      </c>
      <c r="G13" s="10">
        <f t="shared" si="3"/>
        <v>770</v>
      </c>
    </row>
    <row r="14" spans="1:7" ht="25.05" customHeight="1">
      <c r="B14" s="11" t="s">
        <v>919</v>
      </c>
      <c r="C14" s="10">
        <v>365</v>
      </c>
      <c r="D14" s="10">
        <f t="shared" si="0"/>
        <v>730</v>
      </c>
      <c r="E14" s="10">
        <f t="shared" si="1"/>
        <v>803</v>
      </c>
      <c r="F14" s="19">
        <f t="shared" si="2"/>
        <v>1095</v>
      </c>
      <c r="G14" s="10">
        <f t="shared" si="3"/>
        <v>1277.5</v>
      </c>
    </row>
    <row r="15" spans="1:7" ht="25.05" customHeight="1">
      <c r="A15" s="11">
        <v>4</v>
      </c>
      <c r="B15" s="11" t="s">
        <v>995</v>
      </c>
      <c r="C15" s="10">
        <v>400</v>
      </c>
      <c r="D15" s="10">
        <f t="shared" si="0"/>
        <v>800</v>
      </c>
      <c r="E15" s="10">
        <f t="shared" si="1"/>
        <v>880</v>
      </c>
      <c r="F15" s="19">
        <f t="shared" si="2"/>
        <v>1200</v>
      </c>
      <c r="G15" s="10">
        <f t="shared" si="3"/>
        <v>1400</v>
      </c>
    </row>
    <row r="16" spans="1:7" ht="25.05" customHeight="1">
      <c r="B16" s="11" t="s">
        <v>1035</v>
      </c>
      <c r="C16" s="10">
        <v>280</v>
      </c>
      <c r="D16" s="10">
        <f t="shared" si="0"/>
        <v>560</v>
      </c>
      <c r="E16" s="10">
        <f t="shared" si="1"/>
        <v>616</v>
      </c>
      <c r="F16" s="19">
        <f t="shared" si="2"/>
        <v>840</v>
      </c>
      <c r="G16" s="10">
        <f t="shared" si="3"/>
        <v>980</v>
      </c>
    </row>
    <row r="17" spans="2:9" ht="25.05" customHeight="1">
      <c r="C17" s="10"/>
      <c r="D17" s="79">
        <f t="shared" si="0"/>
        <v>0</v>
      </c>
      <c r="E17" s="79">
        <f t="shared" si="1"/>
        <v>0</v>
      </c>
      <c r="F17" s="83">
        <f t="shared" si="2"/>
        <v>0</v>
      </c>
      <c r="G17" s="79">
        <f t="shared" si="3"/>
        <v>0</v>
      </c>
    </row>
    <row r="18" spans="2:9" ht="25.05" customHeight="1">
      <c r="B18" s="122" t="s">
        <v>1080</v>
      </c>
      <c r="C18" s="124">
        <f>4.8483713954831+20</f>
        <v>24.848371395483099</v>
      </c>
      <c r="D18" s="79">
        <f t="shared" ref="D18:D81" si="4">(+C18*$D$2)+C18</f>
        <v>49.696742790966198</v>
      </c>
      <c r="E18" s="79">
        <f t="shared" ref="E18:E81" si="5">(+C18*$E$2)+C18</f>
        <v>54.66641707006282</v>
      </c>
      <c r="F18" s="83">
        <f t="shared" ref="F18:F81" si="6">+(C18*$F$2)+C18</f>
        <v>74.545114186449297</v>
      </c>
      <c r="G18" s="79">
        <f t="shared" ref="G18:G81" si="7">+(C18*$G$2)+C18</f>
        <v>86.969299884190846</v>
      </c>
    </row>
    <row r="19" spans="2:9" ht="25.05" customHeight="1">
      <c r="B19" s="122" t="s">
        <v>1081</v>
      </c>
      <c r="C19" s="124">
        <f>4.8483713954831+25</f>
        <v>29.848371395483099</v>
      </c>
      <c r="D19" s="79">
        <f t="shared" si="4"/>
        <v>59.696742790966198</v>
      </c>
      <c r="E19" s="79">
        <f t="shared" si="5"/>
        <v>65.666417070062806</v>
      </c>
      <c r="F19" s="83">
        <f t="shared" si="6"/>
        <v>89.545114186449297</v>
      </c>
      <c r="G19" s="79">
        <f t="shared" si="7"/>
        <v>104.46929988419085</v>
      </c>
    </row>
    <row r="20" spans="2:9" ht="25.05" customHeight="1">
      <c r="B20" s="122" t="s">
        <v>1083</v>
      </c>
      <c r="C20" s="124">
        <f>4.8483713954831+30</f>
        <v>34.848371395483099</v>
      </c>
      <c r="D20" s="79">
        <f t="shared" si="4"/>
        <v>69.696742790966198</v>
      </c>
      <c r="E20" s="79">
        <f t="shared" si="5"/>
        <v>76.666417070062806</v>
      </c>
      <c r="F20" s="83">
        <f t="shared" si="6"/>
        <v>104.5451141864493</v>
      </c>
      <c r="G20" s="79">
        <f t="shared" si="7"/>
        <v>121.96929988419085</v>
      </c>
    </row>
    <row r="21" spans="2:9" ht="25.05" customHeight="1">
      <c r="B21" s="122" t="s">
        <v>1084</v>
      </c>
      <c r="C21" s="124">
        <f>4.8483713954831+35</f>
        <v>39.848371395483099</v>
      </c>
      <c r="D21" s="79">
        <f t="shared" si="4"/>
        <v>79.696742790966198</v>
      </c>
      <c r="E21" s="79">
        <f t="shared" si="5"/>
        <v>87.666417070062806</v>
      </c>
      <c r="F21" s="83">
        <f t="shared" si="6"/>
        <v>119.5451141864493</v>
      </c>
      <c r="G21" s="79">
        <f t="shared" si="7"/>
        <v>139.46929988419083</v>
      </c>
    </row>
    <row r="22" spans="2:9" ht="25.05" customHeight="1">
      <c r="B22" s="122" t="s">
        <v>1085</v>
      </c>
      <c r="C22" s="124">
        <f>4.8483713954831+40</f>
        <v>44.848371395483099</v>
      </c>
      <c r="D22" s="79">
        <f t="shared" si="4"/>
        <v>89.696742790966198</v>
      </c>
      <c r="E22" s="79">
        <f t="shared" si="5"/>
        <v>98.666417070062806</v>
      </c>
      <c r="F22" s="83">
        <f t="shared" si="6"/>
        <v>134.5451141864493</v>
      </c>
      <c r="G22" s="79">
        <f t="shared" si="7"/>
        <v>156.96929988419083</v>
      </c>
    </row>
    <row r="23" spans="2:9" ht="25.05" customHeight="1">
      <c r="B23" s="122" t="s">
        <v>1086</v>
      </c>
      <c r="C23" s="124">
        <f>4.8483713954831+45</f>
        <v>49.848371395483099</v>
      </c>
      <c r="D23" s="79">
        <f t="shared" si="4"/>
        <v>99.696742790966198</v>
      </c>
      <c r="E23" s="79">
        <f t="shared" si="5"/>
        <v>109.66641707006281</v>
      </c>
      <c r="F23" s="83">
        <f t="shared" si="6"/>
        <v>149.5451141864493</v>
      </c>
      <c r="G23" s="79">
        <f t="shared" si="7"/>
        <v>174.46929988419083</v>
      </c>
    </row>
    <row r="24" spans="2:9" ht="25.05" customHeight="1">
      <c r="B24" s="122" t="s">
        <v>1087</v>
      </c>
      <c r="C24" s="124">
        <f>4.8483713954831+50</f>
        <v>54.848371395483099</v>
      </c>
      <c r="D24" s="79">
        <f t="shared" si="4"/>
        <v>109.6967427909662</v>
      </c>
      <c r="E24" s="79">
        <f t="shared" si="5"/>
        <v>120.66641707006282</v>
      </c>
      <c r="F24" s="83">
        <f t="shared" si="6"/>
        <v>164.5451141864493</v>
      </c>
      <c r="G24" s="79">
        <f t="shared" si="7"/>
        <v>191.96929988419086</v>
      </c>
    </row>
    <row r="25" spans="2:9" ht="25.05" customHeight="1">
      <c r="B25" s="122" t="s">
        <v>1088</v>
      </c>
      <c r="C25" s="124">
        <f>4.8483713954831+55</f>
        <v>59.848371395483099</v>
      </c>
      <c r="D25" s="79">
        <f t="shared" si="4"/>
        <v>119.6967427909662</v>
      </c>
      <c r="E25" s="79">
        <f t="shared" si="5"/>
        <v>131.66641707006283</v>
      </c>
      <c r="F25" s="83">
        <f t="shared" si="6"/>
        <v>179.5451141864493</v>
      </c>
      <c r="G25" s="79">
        <f t="shared" si="7"/>
        <v>209.46929988419086</v>
      </c>
    </row>
    <row r="26" spans="2:9" ht="25.05" customHeight="1">
      <c r="B26" s="122" t="s">
        <v>1089</v>
      </c>
      <c r="C26" s="124">
        <f>4.8483713954831+60</f>
        <v>64.848371395483099</v>
      </c>
      <c r="D26" s="79">
        <f t="shared" si="4"/>
        <v>129.6967427909662</v>
      </c>
      <c r="E26" s="79">
        <f t="shared" si="5"/>
        <v>142.66641707006283</v>
      </c>
      <c r="F26" s="83">
        <f t="shared" si="6"/>
        <v>194.5451141864493</v>
      </c>
      <c r="G26" s="79">
        <f t="shared" si="7"/>
        <v>226.96929988419086</v>
      </c>
    </row>
    <row r="27" spans="2:9" ht="25.05" customHeight="1">
      <c r="B27" s="122" t="s">
        <v>1090</v>
      </c>
      <c r="C27" s="124">
        <f>4.8483713954831+65</f>
        <v>69.848371395483099</v>
      </c>
      <c r="D27" s="79">
        <f t="shared" si="4"/>
        <v>139.6967427909662</v>
      </c>
      <c r="E27" s="79">
        <f t="shared" si="5"/>
        <v>153.66641707006283</v>
      </c>
      <c r="F27" s="83">
        <f t="shared" si="6"/>
        <v>209.5451141864493</v>
      </c>
      <c r="G27" s="79">
        <f t="shared" si="7"/>
        <v>244.46929988419086</v>
      </c>
      <c r="I27">
        <f>922*23</f>
        <v>21206</v>
      </c>
    </row>
    <row r="28" spans="2:9" ht="25.05" customHeight="1">
      <c r="B28" s="122" t="s">
        <v>1091</v>
      </c>
      <c r="C28" s="124">
        <f>4.8483713954831+70</f>
        <v>74.848371395483099</v>
      </c>
      <c r="D28" s="79">
        <f t="shared" si="4"/>
        <v>149.6967427909662</v>
      </c>
      <c r="E28" s="79">
        <f t="shared" si="5"/>
        <v>164.66641707006283</v>
      </c>
      <c r="F28" s="83">
        <f t="shared" si="6"/>
        <v>224.5451141864493</v>
      </c>
      <c r="G28" s="79">
        <f t="shared" si="7"/>
        <v>261.96929988419083</v>
      </c>
    </row>
    <row r="29" spans="2:9" ht="25.05" customHeight="1">
      <c r="B29" s="122" t="s">
        <v>1092</v>
      </c>
      <c r="C29" s="124">
        <f>4.8483713954831+75</f>
        <v>79.848371395483099</v>
      </c>
      <c r="D29" s="79">
        <f t="shared" si="4"/>
        <v>159.6967427909662</v>
      </c>
      <c r="E29" s="79">
        <f t="shared" si="5"/>
        <v>175.66641707006283</v>
      </c>
      <c r="F29" s="83">
        <f t="shared" si="6"/>
        <v>239.5451141864493</v>
      </c>
      <c r="G29" s="79">
        <f t="shared" si="7"/>
        <v>279.46929988419083</v>
      </c>
    </row>
    <row r="30" spans="2:9" ht="25.05" customHeight="1">
      <c r="B30" s="122" t="s">
        <v>1093</v>
      </c>
      <c r="C30" s="124">
        <f>4.8483713954831+80</f>
        <v>84.848371395483099</v>
      </c>
      <c r="D30" s="79">
        <f t="shared" si="4"/>
        <v>169.6967427909662</v>
      </c>
      <c r="E30" s="79">
        <f t="shared" si="5"/>
        <v>186.66641707006283</v>
      </c>
      <c r="F30" s="83">
        <f t="shared" si="6"/>
        <v>254.5451141864493</v>
      </c>
      <c r="G30" s="79">
        <f t="shared" si="7"/>
        <v>296.96929988419083</v>
      </c>
    </row>
    <row r="31" spans="2:9" ht="25.05" customHeight="1">
      <c r="B31" s="122" t="s">
        <v>1094</v>
      </c>
      <c r="C31" s="124">
        <f>4.8483713954831+85</f>
        <v>89.848371395483099</v>
      </c>
      <c r="D31" s="79">
        <f t="shared" si="4"/>
        <v>179.6967427909662</v>
      </c>
      <c r="E31" s="79">
        <f t="shared" si="5"/>
        <v>197.66641707006283</v>
      </c>
      <c r="F31" s="83">
        <f t="shared" si="6"/>
        <v>269.54511418644927</v>
      </c>
      <c r="G31" s="79">
        <f t="shared" si="7"/>
        <v>314.46929988419083</v>
      </c>
    </row>
    <row r="32" spans="2:9" ht="25.05" customHeight="1">
      <c r="B32" s="122" t="s">
        <v>1095</v>
      </c>
      <c r="C32" s="124">
        <f>4.8483713954831+90</f>
        <v>94.848371395483099</v>
      </c>
      <c r="D32" s="79">
        <f t="shared" si="4"/>
        <v>189.6967427909662</v>
      </c>
      <c r="E32" s="79">
        <f t="shared" si="5"/>
        <v>208.66641707006283</v>
      </c>
      <c r="F32" s="83">
        <f t="shared" si="6"/>
        <v>284.54511418644927</v>
      </c>
      <c r="G32" s="79">
        <f t="shared" si="7"/>
        <v>331.96929988419083</v>
      </c>
    </row>
    <row r="33" spans="2:10" ht="25.05" customHeight="1">
      <c r="B33" s="122" t="s">
        <v>1096</v>
      </c>
      <c r="C33" s="124">
        <f>4.8483713954831+95</f>
        <v>99.848371395483099</v>
      </c>
      <c r="D33" s="79">
        <f t="shared" si="4"/>
        <v>199.6967427909662</v>
      </c>
      <c r="E33" s="79">
        <f t="shared" si="5"/>
        <v>219.66641707006281</v>
      </c>
      <c r="F33" s="83">
        <f t="shared" si="6"/>
        <v>299.54511418644927</v>
      </c>
      <c r="G33" s="79">
        <f t="shared" si="7"/>
        <v>349.46929988419083</v>
      </c>
    </row>
    <row r="34" spans="2:10" ht="25.05" customHeight="1">
      <c r="B34" s="122" t="s">
        <v>1097</v>
      </c>
      <c r="C34" s="124">
        <f>4.8483713954831+100</f>
        <v>104.8483713954831</v>
      </c>
      <c r="D34" s="79">
        <f t="shared" si="4"/>
        <v>209.6967427909662</v>
      </c>
      <c r="E34" s="79">
        <f t="shared" si="5"/>
        <v>230.66641707006281</v>
      </c>
      <c r="F34" s="83">
        <f t="shared" si="6"/>
        <v>314.54511418644927</v>
      </c>
      <c r="G34" s="79">
        <f t="shared" si="7"/>
        <v>366.96929988419083</v>
      </c>
    </row>
    <row r="35" spans="2:10" ht="25.05" customHeight="1">
      <c r="B35" s="122" t="s">
        <v>1098</v>
      </c>
      <c r="C35" s="124">
        <f>4.8483713954831+105</f>
        <v>109.8483713954831</v>
      </c>
      <c r="D35" s="79">
        <f t="shared" si="4"/>
        <v>219.6967427909662</v>
      </c>
      <c r="E35" s="79">
        <f t="shared" si="5"/>
        <v>241.66641707006281</v>
      </c>
      <c r="F35" s="83">
        <f t="shared" si="6"/>
        <v>329.54511418644927</v>
      </c>
      <c r="G35" s="79">
        <f t="shared" si="7"/>
        <v>384.46929988419083</v>
      </c>
    </row>
    <row r="36" spans="2:10" ht="25.05" customHeight="1">
      <c r="B36" s="122" t="s">
        <v>1099</v>
      </c>
      <c r="C36" s="124">
        <f>4.8483713954831+110</f>
        <v>114.8483713954831</v>
      </c>
      <c r="D36" s="79">
        <f t="shared" si="4"/>
        <v>229.6967427909662</v>
      </c>
      <c r="E36" s="79">
        <f t="shared" si="5"/>
        <v>252.66641707006281</v>
      </c>
      <c r="F36" s="83">
        <f t="shared" si="6"/>
        <v>344.54511418644927</v>
      </c>
      <c r="G36" s="79">
        <f t="shared" si="7"/>
        <v>401.96929988419083</v>
      </c>
    </row>
    <row r="37" spans="2:10" ht="25.05" customHeight="1">
      <c r="B37" s="122" t="s">
        <v>1100</v>
      </c>
      <c r="C37" s="124">
        <f>4.8483713954831+115</f>
        <v>119.8483713954831</v>
      </c>
      <c r="D37" s="79">
        <f t="shared" si="4"/>
        <v>239.6967427909662</v>
      </c>
      <c r="E37" s="79">
        <f t="shared" si="5"/>
        <v>263.66641707006283</v>
      </c>
      <c r="F37" s="83">
        <f t="shared" si="6"/>
        <v>359.54511418644927</v>
      </c>
      <c r="G37" s="79">
        <f t="shared" si="7"/>
        <v>419.46929988419083</v>
      </c>
    </row>
    <row r="38" spans="2:10" ht="25.05" customHeight="1">
      <c r="B38" s="122" t="s">
        <v>1101</v>
      </c>
      <c r="C38" s="124">
        <f>4.8483713954831+120</f>
        <v>124.8483713954831</v>
      </c>
      <c r="D38" s="79">
        <f t="shared" si="4"/>
        <v>249.6967427909662</v>
      </c>
      <c r="E38" s="79">
        <f t="shared" si="5"/>
        <v>274.66641707006283</v>
      </c>
      <c r="F38" s="83">
        <f t="shared" si="6"/>
        <v>374.54511418644927</v>
      </c>
      <c r="G38" s="79">
        <f t="shared" si="7"/>
        <v>436.96929988419083</v>
      </c>
    </row>
    <row r="39" spans="2:10" ht="25.05" customHeight="1">
      <c r="B39" s="122" t="s">
        <v>1102</v>
      </c>
      <c r="C39" s="124">
        <f>4.8483713954831+125</f>
        <v>129.8483713954831</v>
      </c>
      <c r="D39" s="79">
        <f t="shared" si="4"/>
        <v>259.6967427909662</v>
      </c>
      <c r="E39" s="79">
        <f t="shared" si="5"/>
        <v>285.66641707006283</v>
      </c>
      <c r="F39" s="83">
        <f t="shared" si="6"/>
        <v>389.54511418644927</v>
      </c>
      <c r="G39" s="79">
        <f t="shared" si="7"/>
        <v>454.46929988419083</v>
      </c>
    </row>
    <row r="40" spans="2:10" ht="25.05" customHeight="1">
      <c r="B40" s="122" t="s">
        <v>1103</v>
      </c>
      <c r="C40" s="124">
        <f>4.8483713954831+130</f>
        <v>134.8483713954831</v>
      </c>
      <c r="D40" s="79">
        <f t="shared" si="4"/>
        <v>269.6967427909662</v>
      </c>
      <c r="E40" s="79">
        <f t="shared" si="5"/>
        <v>296.66641707006283</v>
      </c>
      <c r="F40" s="83">
        <f t="shared" si="6"/>
        <v>404.54511418644927</v>
      </c>
      <c r="G40" s="79">
        <f t="shared" si="7"/>
        <v>471.96929988419083</v>
      </c>
      <c r="I40">
        <v>297</v>
      </c>
      <c r="J40" t="s">
        <v>1360</v>
      </c>
    </row>
    <row r="41" spans="2:10" ht="25.05" customHeight="1">
      <c r="B41" s="122" t="s">
        <v>1104</v>
      </c>
      <c r="C41" s="124">
        <f>4.8483713954831+135</f>
        <v>139.8483713954831</v>
      </c>
      <c r="D41" s="79">
        <f t="shared" si="4"/>
        <v>279.6967427909662</v>
      </c>
      <c r="E41" s="79">
        <f t="shared" si="5"/>
        <v>307.66641707006283</v>
      </c>
      <c r="F41" s="83">
        <f t="shared" si="6"/>
        <v>419.54511418644927</v>
      </c>
      <c r="G41" s="79">
        <f t="shared" si="7"/>
        <v>489.46929988419083</v>
      </c>
    </row>
    <row r="42" spans="2:10" ht="25.05" customHeight="1">
      <c r="B42" s="122" t="s">
        <v>1105</v>
      </c>
      <c r="C42" s="124">
        <f>4.8483713954831+140</f>
        <v>144.8483713954831</v>
      </c>
      <c r="D42" s="79">
        <f t="shared" si="4"/>
        <v>289.6967427909662</v>
      </c>
      <c r="E42" s="79">
        <f t="shared" si="5"/>
        <v>318.66641707006283</v>
      </c>
      <c r="F42" s="83">
        <f t="shared" si="6"/>
        <v>434.54511418644927</v>
      </c>
      <c r="G42" s="79">
        <f t="shared" si="7"/>
        <v>506.96929988419083</v>
      </c>
    </row>
    <row r="43" spans="2:10" ht="25.05" customHeight="1">
      <c r="B43" s="122" t="s">
        <v>1106</v>
      </c>
      <c r="C43" s="124">
        <f>4.8483713954831+145</f>
        <v>149.8483713954831</v>
      </c>
      <c r="D43" s="79">
        <f t="shared" si="4"/>
        <v>299.6967427909662</v>
      </c>
      <c r="E43" s="79">
        <f t="shared" si="5"/>
        <v>329.66641707006283</v>
      </c>
      <c r="F43" s="83">
        <f t="shared" si="6"/>
        <v>449.54511418644927</v>
      </c>
      <c r="G43" s="79">
        <f t="shared" si="7"/>
        <v>524.46929988419083</v>
      </c>
    </row>
    <row r="44" spans="2:10" ht="25.05" customHeight="1">
      <c r="B44" s="122" t="s">
        <v>1107</v>
      </c>
      <c r="C44" s="124">
        <f>4.8483713954831+150</f>
        <v>154.8483713954831</v>
      </c>
      <c r="D44" s="79">
        <f t="shared" si="4"/>
        <v>309.6967427909662</v>
      </c>
      <c r="E44" s="79">
        <f t="shared" si="5"/>
        <v>340.66641707006283</v>
      </c>
      <c r="F44" s="83">
        <f t="shared" si="6"/>
        <v>464.54511418644927</v>
      </c>
      <c r="G44" s="79">
        <f t="shared" si="7"/>
        <v>541.96929988419083</v>
      </c>
    </row>
    <row r="45" spans="2:10" ht="25.05" customHeight="1">
      <c r="B45" s="122" t="s">
        <v>1108</v>
      </c>
      <c r="C45" s="124">
        <f>4.8483713954831+155</f>
        <v>159.8483713954831</v>
      </c>
      <c r="D45" s="79">
        <f t="shared" si="4"/>
        <v>319.6967427909662</v>
      </c>
      <c r="E45" s="79">
        <f t="shared" si="5"/>
        <v>351.66641707006283</v>
      </c>
      <c r="F45" s="83">
        <f t="shared" si="6"/>
        <v>479.54511418644927</v>
      </c>
      <c r="G45" s="79">
        <f t="shared" si="7"/>
        <v>559.46929988419083</v>
      </c>
    </row>
    <row r="46" spans="2:10" ht="25.05" customHeight="1">
      <c r="B46" s="122" t="s">
        <v>1109</v>
      </c>
      <c r="C46" s="124">
        <f>5.68432179910701+160</f>
        <v>165.68432179910701</v>
      </c>
      <c r="D46" s="79">
        <f t="shared" si="4"/>
        <v>331.36864359821402</v>
      </c>
      <c r="E46" s="79">
        <f t="shared" si="5"/>
        <v>364.50550795803542</v>
      </c>
      <c r="F46" s="83">
        <f t="shared" si="6"/>
        <v>497.05296539732103</v>
      </c>
      <c r="G46" s="79">
        <f t="shared" si="7"/>
        <v>579.89512629687454</v>
      </c>
    </row>
    <row r="47" spans="2:10" ht="25.05" customHeight="1">
      <c r="B47" s="123" t="s">
        <v>1110</v>
      </c>
      <c r="C47" s="124">
        <f>5.68432179910701+165</f>
        <v>170.68432179910701</v>
      </c>
      <c r="D47" s="79">
        <f t="shared" si="4"/>
        <v>341.36864359821402</v>
      </c>
      <c r="E47" s="79">
        <f t="shared" si="5"/>
        <v>375.50550795803542</v>
      </c>
      <c r="F47" s="83">
        <f t="shared" si="6"/>
        <v>512.05296539732103</v>
      </c>
      <c r="G47" s="79">
        <f t="shared" si="7"/>
        <v>597.39512629687454</v>
      </c>
    </row>
    <row r="48" spans="2:10" ht="25.05" customHeight="1">
      <c r="B48" s="123" t="s">
        <v>1111</v>
      </c>
      <c r="C48" s="124">
        <f>5.68432179910701+170</f>
        <v>175.68432179910701</v>
      </c>
      <c r="D48" s="79">
        <f t="shared" si="4"/>
        <v>351.36864359821402</v>
      </c>
      <c r="E48" s="79">
        <f t="shared" si="5"/>
        <v>386.50550795803542</v>
      </c>
      <c r="F48" s="83">
        <f t="shared" si="6"/>
        <v>527.05296539732103</v>
      </c>
      <c r="G48" s="79">
        <f t="shared" si="7"/>
        <v>614.89512629687454</v>
      </c>
    </row>
    <row r="49" spans="2:8" ht="25.05" customHeight="1">
      <c r="B49" s="123" t="s">
        <v>1112</v>
      </c>
      <c r="C49" s="124">
        <f>5.68432179910701+175</f>
        <v>180.68432179910701</v>
      </c>
      <c r="D49" s="79">
        <f t="shared" si="4"/>
        <v>361.36864359821402</v>
      </c>
      <c r="E49" s="79">
        <f t="shared" si="5"/>
        <v>397.50550795803542</v>
      </c>
      <c r="F49" s="83">
        <f t="shared" si="6"/>
        <v>542.05296539732103</v>
      </c>
      <c r="G49" s="79">
        <f t="shared" si="7"/>
        <v>632.39512629687454</v>
      </c>
    </row>
    <row r="50" spans="2:8" ht="25.05" customHeight="1">
      <c r="B50" s="123" t="s">
        <v>1113</v>
      </c>
      <c r="C50" s="124">
        <f>5.68432179910701+180</f>
        <v>185.68432179910701</v>
      </c>
      <c r="D50" s="79">
        <f t="shared" si="4"/>
        <v>371.36864359821402</v>
      </c>
      <c r="E50" s="79">
        <f t="shared" si="5"/>
        <v>408.50550795803542</v>
      </c>
      <c r="F50" s="83">
        <f t="shared" si="6"/>
        <v>557.05296539732103</v>
      </c>
      <c r="G50" s="79">
        <f t="shared" si="7"/>
        <v>649.89512629687454</v>
      </c>
    </row>
    <row r="51" spans="2:8" ht="25.05" customHeight="1">
      <c r="B51" s="123" t="s">
        <v>1114</v>
      </c>
      <c r="C51" s="124">
        <f>5.68432179910701+185</f>
        <v>190.68432179910701</v>
      </c>
      <c r="D51" s="79">
        <f t="shared" si="4"/>
        <v>381.36864359821402</v>
      </c>
      <c r="E51" s="79">
        <f t="shared" si="5"/>
        <v>419.50550795803542</v>
      </c>
      <c r="F51" s="83">
        <f t="shared" si="6"/>
        <v>572.05296539732103</v>
      </c>
      <c r="G51" s="79">
        <f t="shared" si="7"/>
        <v>667.39512629687454</v>
      </c>
    </row>
    <row r="52" spans="2:8" ht="25.05" customHeight="1">
      <c r="B52" s="123" t="s">
        <v>1115</v>
      </c>
      <c r="C52" s="124">
        <f>5.68432179910701+190</f>
        <v>195.68432179910701</v>
      </c>
      <c r="D52" s="79">
        <f t="shared" si="4"/>
        <v>391.36864359821402</v>
      </c>
      <c r="E52" s="79">
        <f t="shared" si="5"/>
        <v>430.50550795803542</v>
      </c>
      <c r="F52" s="83">
        <f t="shared" si="6"/>
        <v>587.05296539732103</v>
      </c>
      <c r="G52" s="79">
        <f t="shared" si="7"/>
        <v>684.89512629687454</v>
      </c>
    </row>
    <row r="53" spans="2:8" ht="25.05" customHeight="1">
      <c r="B53" s="123" t="s">
        <v>1116</v>
      </c>
      <c r="C53" s="124">
        <f>5.68432179910701+195</f>
        <v>200.68432179910701</v>
      </c>
      <c r="D53" s="79">
        <f t="shared" si="4"/>
        <v>401.36864359821402</v>
      </c>
      <c r="E53" s="79">
        <f t="shared" si="5"/>
        <v>441.50550795803542</v>
      </c>
      <c r="F53" s="83">
        <f t="shared" si="6"/>
        <v>602.05296539732103</v>
      </c>
      <c r="G53" s="79">
        <f t="shared" si="7"/>
        <v>702.39512629687454</v>
      </c>
    </row>
    <row r="54" spans="2:8" ht="25.05" customHeight="1">
      <c r="B54" s="123" t="s">
        <v>1117</v>
      </c>
      <c r="C54" s="124">
        <f>5.68432179910701+200</f>
        <v>205.68432179910701</v>
      </c>
      <c r="D54" s="79">
        <f t="shared" si="4"/>
        <v>411.36864359821402</v>
      </c>
      <c r="E54" s="79">
        <f t="shared" si="5"/>
        <v>452.50550795803542</v>
      </c>
      <c r="F54" s="83">
        <f t="shared" si="6"/>
        <v>617.05296539732103</v>
      </c>
      <c r="G54" s="79">
        <f t="shared" si="7"/>
        <v>719.89512629687454</v>
      </c>
    </row>
    <row r="55" spans="2:8" ht="25.05" customHeight="1">
      <c r="B55" s="123" t="s">
        <v>1118</v>
      </c>
      <c r="C55" s="124">
        <f>5.68432179910701+205</f>
        <v>210.68432179910701</v>
      </c>
      <c r="D55" s="79">
        <f t="shared" si="4"/>
        <v>421.36864359821402</v>
      </c>
      <c r="E55" s="79">
        <f t="shared" si="5"/>
        <v>463.50550795803542</v>
      </c>
      <c r="F55" s="83">
        <f t="shared" si="6"/>
        <v>632.05296539732103</v>
      </c>
      <c r="G55" s="79">
        <f t="shared" si="7"/>
        <v>737.39512629687454</v>
      </c>
      <c r="H55">
        <v>635</v>
      </c>
    </row>
    <row r="56" spans="2:8" ht="25.05" customHeight="1">
      <c r="B56" s="123" t="s">
        <v>1119</v>
      </c>
      <c r="C56" s="124">
        <f>5.68432179910701+210</f>
        <v>215.68432179910701</v>
      </c>
      <c r="D56" s="79">
        <f t="shared" si="4"/>
        <v>431.36864359821402</v>
      </c>
      <c r="E56" s="79">
        <f t="shared" si="5"/>
        <v>474.50550795803542</v>
      </c>
      <c r="F56" s="83">
        <f t="shared" si="6"/>
        <v>647.05296539732103</v>
      </c>
      <c r="G56" s="79">
        <f t="shared" si="7"/>
        <v>754.89512629687454</v>
      </c>
    </row>
    <row r="57" spans="2:8" ht="25.05" customHeight="1">
      <c r="B57" s="123" t="s">
        <v>1120</v>
      </c>
      <c r="C57" s="124">
        <f>6.43667716236852+215</f>
        <v>221.43667716236851</v>
      </c>
      <c r="D57" s="79">
        <f t="shared" si="4"/>
        <v>442.87335432473702</v>
      </c>
      <c r="E57" s="79">
        <f t="shared" si="5"/>
        <v>487.16068975721066</v>
      </c>
      <c r="F57" s="83">
        <f t="shared" si="6"/>
        <v>664.31003148710556</v>
      </c>
      <c r="G57" s="79">
        <f t="shared" si="7"/>
        <v>775.02837006828975</v>
      </c>
    </row>
    <row r="58" spans="2:8" ht="25.05" customHeight="1">
      <c r="B58" s="123" t="s">
        <v>1121</v>
      </c>
      <c r="C58" s="124">
        <f>6.43667716236852+220</f>
        <v>226.43667716236851</v>
      </c>
      <c r="D58" s="79">
        <f t="shared" si="4"/>
        <v>452.87335432473702</v>
      </c>
      <c r="E58" s="79">
        <f t="shared" si="5"/>
        <v>498.16068975721066</v>
      </c>
      <c r="F58" s="83">
        <f t="shared" si="6"/>
        <v>679.31003148710556</v>
      </c>
      <c r="G58" s="79">
        <f t="shared" si="7"/>
        <v>792.52837006828975</v>
      </c>
    </row>
    <row r="59" spans="2:8" ht="25.05" customHeight="1">
      <c r="B59" s="123" t="s">
        <v>1122</v>
      </c>
      <c r="C59" s="124">
        <f>6.43667716236852+225</f>
        <v>231.43667716236851</v>
      </c>
      <c r="D59" s="79">
        <f t="shared" si="4"/>
        <v>462.87335432473702</v>
      </c>
      <c r="E59" s="79">
        <f t="shared" si="5"/>
        <v>509.16068975721066</v>
      </c>
      <c r="F59" s="83">
        <f t="shared" si="6"/>
        <v>694.31003148710556</v>
      </c>
      <c r="G59" s="79">
        <f t="shared" si="7"/>
        <v>810.02837006828975</v>
      </c>
    </row>
    <row r="60" spans="2:8" ht="25.05" customHeight="1">
      <c r="B60" s="123" t="s">
        <v>1123</v>
      </c>
      <c r="C60" s="124">
        <f>6.43667716236852+230</f>
        <v>236.43667716236851</v>
      </c>
      <c r="D60" s="79">
        <f t="shared" si="4"/>
        <v>472.87335432473702</v>
      </c>
      <c r="E60" s="79">
        <f t="shared" si="5"/>
        <v>520.16068975721066</v>
      </c>
      <c r="F60" s="83">
        <f t="shared" si="6"/>
        <v>709.31003148710556</v>
      </c>
      <c r="G60" s="79">
        <f t="shared" si="7"/>
        <v>827.52837006828975</v>
      </c>
    </row>
    <row r="61" spans="2:8" ht="25.05" customHeight="1">
      <c r="B61" s="123" t="s">
        <v>1124</v>
      </c>
      <c r="C61" s="124">
        <f>6.43667716236852+235</f>
        <v>241.43667716236851</v>
      </c>
      <c r="D61" s="79">
        <f t="shared" si="4"/>
        <v>482.87335432473702</v>
      </c>
      <c r="E61" s="79">
        <f t="shared" si="5"/>
        <v>531.16068975721066</v>
      </c>
      <c r="F61" s="83">
        <f t="shared" si="6"/>
        <v>724.31003148710556</v>
      </c>
      <c r="G61" s="79">
        <f t="shared" si="7"/>
        <v>845.02837006828975</v>
      </c>
    </row>
    <row r="62" spans="2:8" ht="25.05" customHeight="1">
      <c r="B62" s="123" t="s">
        <v>1125</v>
      </c>
      <c r="C62" s="124">
        <f>6.43667716236852+240</f>
        <v>246.43667716236851</v>
      </c>
      <c r="D62" s="79">
        <f t="shared" si="4"/>
        <v>492.87335432473702</v>
      </c>
      <c r="E62" s="79">
        <f t="shared" si="5"/>
        <v>542.16068975721066</v>
      </c>
      <c r="F62" s="83">
        <f t="shared" si="6"/>
        <v>739.31003148710556</v>
      </c>
      <c r="G62" s="79">
        <f t="shared" si="7"/>
        <v>862.52837006828975</v>
      </c>
    </row>
    <row r="63" spans="2:8" ht="25.05" customHeight="1">
      <c r="B63" s="123" t="s">
        <v>1126</v>
      </c>
      <c r="C63" s="124">
        <f>6.43667716236852+245</f>
        <v>251.43667716236851</v>
      </c>
      <c r="D63" s="79">
        <f t="shared" si="4"/>
        <v>502.87335432473702</v>
      </c>
      <c r="E63" s="79">
        <f t="shared" si="5"/>
        <v>553.16068975721066</v>
      </c>
      <c r="F63" s="83">
        <f t="shared" si="6"/>
        <v>754.31003148710556</v>
      </c>
      <c r="G63" s="79">
        <f t="shared" si="7"/>
        <v>880.02837006828975</v>
      </c>
    </row>
    <row r="64" spans="2:8" ht="25.05" customHeight="1">
      <c r="B64" s="123" t="s">
        <v>1127</v>
      </c>
      <c r="C64" s="124">
        <f>6.77105732381808+245</f>
        <v>251.77105732381807</v>
      </c>
      <c r="D64" s="79">
        <f t="shared" si="4"/>
        <v>503.54211464763614</v>
      </c>
      <c r="E64" s="79">
        <f t="shared" si="5"/>
        <v>553.89632611239972</v>
      </c>
      <c r="F64" s="83">
        <f t="shared" si="6"/>
        <v>755.31317197145427</v>
      </c>
      <c r="G64" s="79">
        <f t="shared" si="7"/>
        <v>881.19870063336316</v>
      </c>
    </row>
    <row r="65" spans="2:7" ht="25.05" customHeight="1">
      <c r="B65" s="123" t="s">
        <v>1128</v>
      </c>
      <c r="C65" s="124">
        <f>6.77105732381808+250</f>
        <v>256.77105732381807</v>
      </c>
      <c r="D65" s="79">
        <f t="shared" si="4"/>
        <v>513.54211464763614</v>
      </c>
      <c r="E65" s="79">
        <f t="shared" si="5"/>
        <v>564.89632611239972</v>
      </c>
      <c r="F65" s="83">
        <f t="shared" si="6"/>
        <v>770.31317197145427</v>
      </c>
      <c r="G65" s="79">
        <f t="shared" si="7"/>
        <v>898.69870063336316</v>
      </c>
    </row>
    <row r="66" spans="2:7" ht="25.05" customHeight="1">
      <c r="B66" s="123" t="s">
        <v>1129</v>
      </c>
      <c r="C66" s="124">
        <f>6.93824740454286+255</f>
        <v>261.93824740454284</v>
      </c>
      <c r="D66" s="79">
        <f t="shared" si="4"/>
        <v>523.87649480908567</v>
      </c>
      <c r="E66" s="79">
        <f t="shared" si="5"/>
        <v>576.26414428999419</v>
      </c>
      <c r="F66" s="83">
        <f t="shared" si="6"/>
        <v>785.81474221362851</v>
      </c>
      <c r="G66" s="79">
        <f t="shared" si="7"/>
        <v>916.78386591589992</v>
      </c>
    </row>
    <row r="67" spans="2:7" ht="25.05" customHeight="1">
      <c r="B67" s="123" t="s">
        <v>1130</v>
      </c>
      <c r="C67" s="124">
        <f>6.93824740454286+260</f>
        <v>266.93824740454284</v>
      </c>
      <c r="D67" s="79">
        <f t="shared" si="4"/>
        <v>533.87649480908567</v>
      </c>
      <c r="E67" s="79">
        <f t="shared" si="5"/>
        <v>587.26414428999419</v>
      </c>
      <c r="F67" s="83">
        <f t="shared" si="6"/>
        <v>800.81474221362851</v>
      </c>
      <c r="G67" s="79">
        <f t="shared" si="7"/>
        <v>934.28386591589992</v>
      </c>
    </row>
    <row r="68" spans="2:7" ht="25.05" customHeight="1">
      <c r="B68" s="123" t="s">
        <v>1131</v>
      </c>
      <c r="C68" s="124">
        <f>6.93824740454286+265</f>
        <v>271.93824740454284</v>
      </c>
      <c r="D68" s="79">
        <f t="shared" si="4"/>
        <v>543.87649480908567</v>
      </c>
      <c r="E68" s="79">
        <f t="shared" si="5"/>
        <v>598.26414428999419</v>
      </c>
      <c r="F68" s="83">
        <f t="shared" si="6"/>
        <v>815.81474221362851</v>
      </c>
      <c r="G68" s="79">
        <f t="shared" si="7"/>
        <v>951.78386591589992</v>
      </c>
    </row>
    <row r="69" spans="2:7" ht="25.05" customHeight="1">
      <c r="B69" s="123" t="s">
        <v>1132</v>
      </c>
      <c r="C69" s="124">
        <f>5.76791683946939+270</f>
        <v>275.76791683946936</v>
      </c>
      <c r="D69" s="79">
        <f t="shared" si="4"/>
        <v>551.53583367893873</v>
      </c>
      <c r="E69" s="79">
        <f t="shared" si="5"/>
        <v>606.68941704683266</v>
      </c>
      <c r="F69" s="83">
        <f t="shared" si="6"/>
        <v>827.30375051840815</v>
      </c>
      <c r="G69" s="79">
        <f t="shared" si="7"/>
        <v>965.1877089381428</v>
      </c>
    </row>
    <row r="70" spans="2:7" ht="25.05" customHeight="1">
      <c r="B70" s="123" t="s">
        <v>1133</v>
      </c>
      <c r="C70" s="124">
        <f>5.76791683946939+275</f>
        <v>280.76791683946936</v>
      </c>
      <c r="D70" s="79">
        <f t="shared" si="4"/>
        <v>561.53583367893873</v>
      </c>
      <c r="E70" s="79">
        <f t="shared" si="5"/>
        <v>617.68941704683266</v>
      </c>
      <c r="F70" s="83">
        <f t="shared" si="6"/>
        <v>842.30375051840815</v>
      </c>
      <c r="G70" s="79">
        <f t="shared" si="7"/>
        <v>982.6877089381428</v>
      </c>
    </row>
    <row r="71" spans="2:7" ht="25.05" customHeight="1">
      <c r="B71" s="123" t="s">
        <v>1134</v>
      </c>
      <c r="C71" s="124">
        <f>5.76791683946939+280</f>
        <v>285.76791683946936</v>
      </c>
      <c r="D71" s="79" t="s">
        <v>197</v>
      </c>
      <c r="E71" s="79">
        <f t="shared" si="5"/>
        <v>628.68941704683266</v>
      </c>
      <c r="F71" s="83">
        <f t="shared" si="6"/>
        <v>857.30375051840815</v>
      </c>
      <c r="G71" s="79">
        <f t="shared" si="7"/>
        <v>1000.1877089381428</v>
      </c>
    </row>
    <row r="72" spans="2:7" ht="25.05" customHeight="1">
      <c r="B72" s="123" t="s">
        <v>1135</v>
      </c>
      <c r="C72" s="124">
        <f>6.01870196055657+285</f>
        <v>291.0187019605566</v>
      </c>
      <c r="D72" s="79">
        <f t="shared" si="4"/>
        <v>582.0374039211132</v>
      </c>
      <c r="E72" s="79">
        <f t="shared" si="5"/>
        <v>640.24114431322448</v>
      </c>
      <c r="F72" s="83">
        <f t="shared" si="6"/>
        <v>873.05610588166974</v>
      </c>
      <c r="G72" s="79">
        <f t="shared" si="7"/>
        <v>1018.5654568619482</v>
      </c>
    </row>
    <row r="73" spans="2:7" ht="25.05" customHeight="1">
      <c r="B73" s="123" t="s">
        <v>1136</v>
      </c>
      <c r="C73" s="124">
        <f>6.18589204128135+290</f>
        <v>296.18589204128136</v>
      </c>
      <c r="D73" s="79">
        <f t="shared" si="4"/>
        <v>592.37178408256273</v>
      </c>
      <c r="E73" s="79">
        <f t="shared" si="5"/>
        <v>651.60896249081907</v>
      </c>
      <c r="F73" s="83">
        <f t="shared" si="6"/>
        <v>888.55767612384409</v>
      </c>
      <c r="G73" s="79">
        <f t="shared" si="7"/>
        <v>1036.6506221444847</v>
      </c>
    </row>
    <row r="74" spans="2:7" ht="25.05" customHeight="1">
      <c r="B74" s="123" t="s">
        <v>1137</v>
      </c>
      <c r="C74" s="124">
        <f>6.68746228345569+295</f>
        <v>301.68746228345572</v>
      </c>
      <c r="D74" s="79">
        <f t="shared" si="4"/>
        <v>603.37492456691143</v>
      </c>
      <c r="E74" s="79">
        <f t="shared" si="5"/>
        <v>663.71241702360248</v>
      </c>
      <c r="F74" s="83">
        <f t="shared" si="6"/>
        <v>905.06238685036715</v>
      </c>
      <c r="G74" s="79">
        <f t="shared" si="7"/>
        <v>1055.906117992095</v>
      </c>
    </row>
    <row r="75" spans="2:7" ht="25.05" customHeight="1">
      <c r="B75" s="123" t="s">
        <v>1138</v>
      </c>
      <c r="C75" s="124">
        <f>6.93824740454286+300</f>
        <v>306.93824740454284</v>
      </c>
      <c r="D75" s="79">
        <f t="shared" si="4"/>
        <v>613.87649480908567</v>
      </c>
      <c r="E75" s="79">
        <f t="shared" si="5"/>
        <v>675.26414428999419</v>
      </c>
      <c r="F75" s="83">
        <f t="shared" si="6"/>
        <v>920.81474221362851</v>
      </c>
      <c r="G75" s="79">
        <f t="shared" si="7"/>
        <v>1074.2838659158999</v>
      </c>
    </row>
    <row r="76" spans="2:7" ht="25.05" customHeight="1">
      <c r="B76" s="123" t="s">
        <v>1139</v>
      </c>
      <c r="C76" s="124">
        <f>7.02184244490525+305</f>
        <v>312.02184244490525</v>
      </c>
      <c r="D76" s="79">
        <f t="shared" si="4"/>
        <v>624.04368488981049</v>
      </c>
      <c r="E76" s="79">
        <f t="shared" si="5"/>
        <v>686.44805337879154</v>
      </c>
      <c r="F76" s="83">
        <f t="shared" si="6"/>
        <v>936.06552733471574</v>
      </c>
      <c r="G76" s="79">
        <f t="shared" si="7"/>
        <v>1092.0764485571685</v>
      </c>
    </row>
    <row r="77" spans="2:7" ht="25.05" customHeight="1">
      <c r="B77" s="123" t="s">
        <v>1140</v>
      </c>
      <c r="C77" s="124">
        <f>7.27262756599242+310</f>
        <v>317.27262756599242</v>
      </c>
      <c r="D77" s="79">
        <f t="shared" si="4"/>
        <v>634.54525513198485</v>
      </c>
      <c r="E77" s="79">
        <f t="shared" si="5"/>
        <v>697.99978064518336</v>
      </c>
      <c r="F77" s="83">
        <f t="shared" si="6"/>
        <v>951.81788269797721</v>
      </c>
      <c r="G77" s="79">
        <f t="shared" si="7"/>
        <v>1110.4541964809735</v>
      </c>
    </row>
    <row r="78" spans="2:7" ht="25.05" customHeight="1">
      <c r="B78" s="123" t="s">
        <v>1141</v>
      </c>
      <c r="C78" s="124">
        <f>7.35622260635481+315</f>
        <v>322.35622260635483</v>
      </c>
      <c r="D78" s="79">
        <f t="shared" si="4"/>
        <v>644.71244521270967</v>
      </c>
      <c r="E78" s="79">
        <f t="shared" si="5"/>
        <v>709.1836897339806</v>
      </c>
      <c r="F78" s="83">
        <f t="shared" si="6"/>
        <v>967.06866781906456</v>
      </c>
      <c r="G78" s="79">
        <f t="shared" si="7"/>
        <v>1128.2467791222418</v>
      </c>
    </row>
    <row r="79" spans="2:7" ht="25.05" customHeight="1">
      <c r="B79" s="123" t="s">
        <v>1142</v>
      </c>
      <c r="C79" s="124">
        <f>7.4398176467172+320</f>
        <v>327.43981764671719</v>
      </c>
      <c r="D79" s="79">
        <f t="shared" si="4"/>
        <v>654.87963529343438</v>
      </c>
      <c r="E79" s="79">
        <f t="shared" si="5"/>
        <v>720.36759882277784</v>
      </c>
      <c r="F79" s="83">
        <f t="shared" si="6"/>
        <v>982.31945294015156</v>
      </c>
      <c r="G79" s="79">
        <f t="shared" si="7"/>
        <v>1146.03936176351</v>
      </c>
    </row>
    <row r="80" spans="2:7" ht="25.05" customHeight="1">
      <c r="B80" s="123" t="s">
        <v>1143</v>
      </c>
      <c r="C80" s="124">
        <f>7.60700772744198+325</f>
        <v>332.60700772744195</v>
      </c>
      <c r="D80" s="79">
        <f t="shared" si="4"/>
        <v>665.21401545488391</v>
      </c>
      <c r="E80" s="79">
        <f t="shared" si="5"/>
        <v>731.73541700037231</v>
      </c>
      <c r="F80" s="83">
        <f t="shared" si="6"/>
        <v>997.82102318232592</v>
      </c>
      <c r="G80" s="79">
        <f t="shared" si="7"/>
        <v>1164.1245270460468</v>
      </c>
    </row>
    <row r="81" spans="2:7" ht="25.05" customHeight="1">
      <c r="B81" s="123" t="s">
        <v>1144</v>
      </c>
      <c r="C81" s="124">
        <f>7.69060276780437+330</f>
        <v>337.69060276780436</v>
      </c>
      <c r="D81" s="79">
        <f t="shared" si="4"/>
        <v>675.38120553560873</v>
      </c>
      <c r="E81" s="79">
        <f t="shared" si="5"/>
        <v>742.91932608916954</v>
      </c>
      <c r="F81" s="83">
        <f t="shared" si="6"/>
        <v>1013.071808303413</v>
      </c>
      <c r="G81" s="79">
        <f t="shared" si="7"/>
        <v>1181.9171096873154</v>
      </c>
    </row>
    <row r="82" spans="2:7" ht="25.05" customHeight="1">
      <c r="B82" s="123" t="s">
        <v>1145</v>
      </c>
      <c r="C82" s="124">
        <f>8.02498292925394+335</f>
        <v>343.02498292925395</v>
      </c>
      <c r="D82" s="79">
        <f t="shared" ref="D82:D120" si="8">(+C82*$D$2)+C82</f>
        <v>686.0499658585079</v>
      </c>
      <c r="E82" s="79">
        <f t="shared" ref="E82:E120" si="9">(+C82*$E$2)+C82</f>
        <v>754.65496244435872</v>
      </c>
      <c r="F82" s="83">
        <f t="shared" ref="F82:F120" si="10">+(C82*$F$2)+C82</f>
        <v>1029.074948787762</v>
      </c>
      <c r="G82" s="79">
        <f t="shared" ref="G82:G120" si="11">+(C82*$G$2)+C82</f>
        <v>1200.5874402523887</v>
      </c>
    </row>
    <row r="83" spans="2:7" ht="25.05" customHeight="1">
      <c r="B83" s="123" t="s">
        <v>1146</v>
      </c>
      <c r="C83" s="124">
        <f>8.10857796961633+340</f>
        <v>348.10857796961631</v>
      </c>
      <c r="D83" s="79">
        <f t="shared" si="8"/>
        <v>696.21715593923261</v>
      </c>
      <c r="E83" s="79">
        <f t="shared" si="9"/>
        <v>765.83887153315584</v>
      </c>
      <c r="F83" s="83">
        <f t="shared" si="10"/>
        <v>1044.3257339088489</v>
      </c>
      <c r="G83" s="79">
        <f t="shared" si="11"/>
        <v>1218.380022893657</v>
      </c>
    </row>
    <row r="84" spans="2:7" ht="25.05" customHeight="1">
      <c r="B84" s="123" t="s">
        <v>1147</v>
      </c>
      <c r="C84" s="124">
        <f>8.27576805034111+345</f>
        <v>353.27576805034113</v>
      </c>
      <c r="D84" s="79">
        <f t="shared" si="8"/>
        <v>706.55153610068226</v>
      </c>
      <c r="E84" s="79">
        <f t="shared" si="9"/>
        <v>777.20668971075042</v>
      </c>
      <c r="F84" s="83">
        <f t="shared" si="10"/>
        <v>1059.8273041510233</v>
      </c>
      <c r="G84" s="79">
        <f t="shared" si="11"/>
        <v>1236.465188176194</v>
      </c>
    </row>
    <row r="85" spans="2:7" ht="25.05" customHeight="1">
      <c r="B85" s="123" t="s">
        <v>1148</v>
      </c>
      <c r="C85" s="124">
        <f>8.3593630907035+350</f>
        <v>358.35936309070348</v>
      </c>
      <c r="D85" s="79">
        <f t="shared" si="8"/>
        <v>716.71872618140696</v>
      </c>
      <c r="E85" s="79">
        <f t="shared" si="9"/>
        <v>788.39059879954766</v>
      </c>
      <c r="F85" s="83">
        <f t="shared" si="10"/>
        <v>1075.0780892721104</v>
      </c>
      <c r="G85" s="79">
        <f t="shared" si="11"/>
        <v>1254.2577708174622</v>
      </c>
    </row>
    <row r="86" spans="2:7" ht="25.05" customHeight="1">
      <c r="B86" s="123" t="s">
        <v>1149</v>
      </c>
      <c r="C86" s="124">
        <f>8.61014821179067+355</f>
        <v>363.61014821179066</v>
      </c>
      <c r="D86" s="79">
        <f t="shared" si="8"/>
        <v>727.22029642358132</v>
      </c>
      <c r="E86" s="79">
        <f t="shared" si="9"/>
        <v>799.94232606593937</v>
      </c>
      <c r="F86" s="83">
        <f t="shared" si="10"/>
        <v>1090.830444635372</v>
      </c>
      <c r="G86" s="79">
        <f t="shared" si="11"/>
        <v>1272.6355187412673</v>
      </c>
    </row>
    <row r="87" spans="2:7" ht="25.05" customHeight="1">
      <c r="B87" s="123" t="s">
        <v>1150</v>
      </c>
      <c r="C87" s="124">
        <f>8.69374325215306+360</f>
        <v>368.69374325215307</v>
      </c>
      <c r="D87" s="79">
        <f t="shared" si="8"/>
        <v>737.38748650430614</v>
      </c>
      <c r="E87" s="79">
        <f t="shared" si="9"/>
        <v>811.12623515473672</v>
      </c>
      <c r="F87" s="83">
        <f t="shared" si="10"/>
        <v>1106.0812297564592</v>
      </c>
      <c r="G87" s="79">
        <f t="shared" si="11"/>
        <v>1290.4281013825357</v>
      </c>
    </row>
    <row r="88" spans="2:7" ht="25.05" customHeight="1">
      <c r="B88" s="123" t="s">
        <v>1151</v>
      </c>
      <c r="C88" s="124">
        <f>8.86093333287785+365</f>
        <v>373.86093333287783</v>
      </c>
      <c r="D88" s="79">
        <f t="shared" si="8"/>
        <v>747.72186666575567</v>
      </c>
      <c r="E88" s="79">
        <f t="shared" si="9"/>
        <v>822.4940533323313</v>
      </c>
      <c r="F88" s="83">
        <f t="shared" si="10"/>
        <v>1121.5827999986336</v>
      </c>
      <c r="G88" s="79">
        <f t="shared" si="11"/>
        <v>1308.5132666650725</v>
      </c>
    </row>
    <row r="89" spans="2:7" ht="25.05" customHeight="1">
      <c r="B89" s="123" t="s">
        <v>1152</v>
      </c>
      <c r="C89" s="124">
        <f>9.02812341360265+370</f>
        <v>379.02812341360266</v>
      </c>
      <c r="D89" s="79">
        <f t="shared" si="8"/>
        <v>758.05624682720531</v>
      </c>
      <c r="E89" s="79">
        <f t="shared" si="9"/>
        <v>833.86187150992578</v>
      </c>
      <c r="F89" s="83">
        <f t="shared" si="10"/>
        <v>1137.0843702408079</v>
      </c>
      <c r="G89" s="79">
        <f t="shared" si="11"/>
        <v>1326.5984319476092</v>
      </c>
    </row>
    <row r="90" spans="2:7" ht="25.05" customHeight="1">
      <c r="B90" s="123" t="s">
        <v>1153</v>
      </c>
      <c r="C90" s="124">
        <f>9.36250357505219+375</f>
        <v>384.36250357505219</v>
      </c>
      <c r="D90" s="79">
        <f t="shared" si="8"/>
        <v>768.72500715010437</v>
      </c>
      <c r="E90" s="79">
        <f t="shared" si="9"/>
        <v>845.59750786511472</v>
      </c>
      <c r="F90" s="83">
        <f t="shared" si="10"/>
        <v>1153.0875107251566</v>
      </c>
      <c r="G90" s="79">
        <f t="shared" si="11"/>
        <v>1345.2687625126828</v>
      </c>
    </row>
    <row r="91" spans="2:7" ht="25.05" customHeight="1">
      <c r="B91" s="123" t="s">
        <v>1154</v>
      </c>
      <c r="C91" s="124">
        <f>9.61328869613933+380</f>
        <v>389.61328869613931</v>
      </c>
      <c r="D91" s="79">
        <f t="shared" si="8"/>
        <v>779.22657739227861</v>
      </c>
      <c r="E91" s="79">
        <f t="shared" si="9"/>
        <v>857.14923513150643</v>
      </c>
      <c r="F91" s="83">
        <f t="shared" si="10"/>
        <v>1168.8398660884179</v>
      </c>
      <c r="G91" s="79">
        <f t="shared" si="11"/>
        <v>1363.6465104364875</v>
      </c>
    </row>
    <row r="92" spans="2:7" ht="25.05" customHeight="1">
      <c r="B92" s="123" t="s">
        <v>1155</v>
      </c>
      <c r="C92" s="124">
        <f>9.86407381722653+385</f>
        <v>394.86407381722654</v>
      </c>
      <c r="D92" s="79">
        <f t="shared" si="8"/>
        <v>789.72814763445308</v>
      </c>
      <c r="E92" s="79">
        <f t="shared" si="9"/>
        <v>868.70096239789837</v>
      </c>
      <c r="F92" s="83">
        <f t="shared" si="10"/>
        <v>1184.5922214516795</v>
      </c>
      <c r="G92" s="79">
        <f t="shared" si="11"/>
        <v>1382.0242583602931</v>
      </c>
    </row>
    <row r="93" spans="2:7" ht="25.05" customHeight="1">
      <c r="B93" s="123" t="s">
        <v>1156</v>
      </c>
      <c r="C93" s="124">
        <f>10.1984539786761+390</f>
        <v>400.19845397867613</v>
      </c>
      <c r="D93" s="79">
        <f t="shared" si="8"/>
        <v>800.39690795735225</v>
      </c>
      <c r="E93" s="79">
        <f t="shared" si="9"/>
        <v>880.43659875308754</v>
      </c>
      <c r="F93" s="83">
        <f t="shared" si="10"/>
        <v>1200.5953619360284</v>
      </c>
      <c r="G93" s="79">
        <f t="shared" si="11"/>
        <v>1400.6945889253664</v>
      </c>
    </row>
    <row r="94" spans="2:7" ht="25.05" customHeight="1">
      <c r="B94" s="123" t="s">
        <v>1157</v>
      </c>
      <c r="C94" s="124">
        <f>10.5328341401257+395</f>
        <v>405.53283414012571</v>
      </c>
      <c r="D94" s="79">
        <f t="shared" si="8"/>
        <v>811.06566828025143</v>
      </c>
      <c r="E94" s="79">
        <f t="shared" si="9"/>
        <v>892.17223510827648</v>
      </c>
      <c r="F94" s="83">
        <f t="shared" si="10"/>
        <v>1216.5985024203771</v>
      </c>
      <c r="G94" s="79">
        <f t="shared" si="11"/>
        <v>1419.3649194904401</v>
      </c>
    </row>
    <row r="95" spans="2:7" ht="25.05" customHeight="1">
      <c r="B95" s="123"/>
      <c r="C95" s="124"/>
      <c r="D95" s="79"/>
      <c r="E95" s="79"/>
      <c r="F95" s="83"/>
      <c r="G95" s="79"/>
    </row>
    <row r="96" spans="2:7" ht="25.05" customHeight="1">
      <c r="B96" s="123" t="s">
        <v>1158</v>
      </c>
      <c r="C96" s="124">
        <f>8.10857796961633+5</f>
        <v>13.108577969616331</v>
      </c>
      <c r="D96" s="79">
        <f t="shared" si="8"/>
        <v>26.217155939232661</v>
      </c>
      <c r="E96" s="79">
        <f t="shared" si="9"/>
        <v>28.838871533155928</v>
      </c>
      <c r="F96" s="83">
        <f t="shared" si="10"/>
        <v>39.325733908848989</v>
      </c>
      <c r="G96" s="79">
        <f t="shared" si="11"/>
        <v>45.880022893657156</v>
      </c>
    </row>
    <row r="97" spans="2:8" ht="25.05" customHeight="1">
      <c r="B97" s="123" t="s">
        <v>1159</v>
      </c>
      <c r="C97" s="124">
        <f>8.19217300997871+10</f>
        <v>18.19217300997871</v>
      </c>
      <c r="D97" s="79">
        <f t="shared" si="8"/>
        <v>36.38434601995742</v>
      </c>
      <c r="E97" s="79">
        <f t="shared" si="9"/>
        <v>40.02278062195316</v>
      </c>
      <c r="F97" s="83">
        <f t="shared" si="10"/>
        <v>54.576519029936129</v>
      </c>
      <c r="G97" s="79">
        <f t="shared" si="11"/>
        <v>63.672605534925488</v>
      </c>
    </row>
    <row r="98" spans="2:8" ht="25.05" customHeight="1">
      <c r="B98" s="123" t="s">
        <v>1160</v>
      </c>
      <c r="C98" s="124">
        <f>9.02812341360265+15</f>
        <v>24.02812341360265</v>
      </c>
      <c r="D98" s="79">
        <f t="shared" si="8"/>
        <v>48.0562468272053</v>
      </c>
      <c r="E98" s="79">
        <f t="shared" si="9"/>
        <v>52.861871509925827</v>
      </c>
      <c r="F98" s="83">
        <f t="shared" si="10"/>
        <v>72.084370240807942</v>
      </c>
      <c r="G98" s="79">
        <f t="shared" si="11"/>
        <v>84.098431947609271</v>
      </c>
    </row>
    <row r="99" spans="2:8" ht="25.05" customHeight="1">
      <c r="B99" s="123" t="s">
        <v>1161</v>
      </c>
      <c r="C99" s="124">
        <f>9.02812341360265+20</f>
        <v>29.02812341360265</v>
      </c>
      <c r="D99" s="79">
        <f t="shared" si="8"/>
        <v>58.0562468272053</v>
      </c>
      <c r="E99" s="79">
        <f t="shared" si="9"/>
        <v>63.861871509925827</v>
      </c>
      <c r="F99" s="83">
        <f t="shared" si="10"/>
        <v>87.084370240807942</v>
      </c>
      <c r="G99" s="79">
        <f t="shared" si="11"/>
        <v>101.59843194760927</v>
      </c>
    </row>
    <row r="100" spans="2:8" ht="25.05" customHeight="1">
      <c r="B100" s="123" t="s">
        <v>1162</v>
      </c>
      <c r="C100" s="124">
        <f>9.02812341360265+25</f>
        <v>34.02812341360265</v>
      </c>
      <c r="D100" s="79">
        <f t="shared" si="8"/>
        <v>68.0562468272053</v>
      </c>
      <c r="E100" s="79">
        <f t="shared" si="9"/>
        <v>74.861871509925834</v>
      </c>
      <c r="F100" s="83">
        <f t="shared" si="10"/>
        <v>102.08437024080794</v>
      </c>
      <c r="G100" s="79">
        <f t="shared" si="11"/>
        <v>119.09843194760927</v>
      </c>
    </row>
    <row r="101" spans="2:8" ht="25.05" customHeight="1">
      <c r="B101" s="123" t="s">
        <v>1163</v>
      </c>
      <c r="C101" s="124">
        <f>9.86407381722653+30</f>
        <v>39.864073817226526</v>
      </c>
      <c r="D101" s="79">
        <f t="shared" si="8"/>
        <v>79.728147634453052</v>
      </c>
      <c r="E101" s="79">
        <f t="shared" si="9"/>
        <v>87.700962397898365</v>
      </c>
      <c r="F101" s="83">
        <f t="shared" si="10"/>
        <v>119.59222145167958</v>
      </c>
      <c r="G101" s="79">
        <f t="shared" si="11"/>
        <v>139.52425836029283</v>
      </c>
    </row>
    <row r="102" spans="2:8" ht="25.05" customHeight="1">
      <c r="B102" s="123" t="s">
        <v>1164</v>
      </c>
      <c r="C102" s="124">
        <f>9.86407381722653+35</f>
        <v>44.864073817226526</v>
      </c>
      <c r="D102" s="79">
        <f t="shared" si="8"/>
        <v>89.728147634453052</v>
      </c>
      <c r="E102" s="79">
        <f t="shared" si="9"/>
        <v>98.700962397898365</v>
      </c>
      <c r="F102" s="83">
        <f t="shared" si="10"/>
        <v>134.59222145167956</v>
      </c>
      <c r="G102" s="79">
        <f t="shared" si="11"/>
        <v>157.02425836029283</v>
      </c>
      <c r="H102">
        <v>200</v>
      </c>
    </row>
    <row r="103" spans="2:8" ht="25.05" customHeight="1">
      <c r="B103" s="123" t="s">
        <v>1165</v>
      </c>
      <c r="C103" s="124">
        <f>9.86407381722653+40</f>
        <v>49.864073817226526</v>
      </c>
      <c r="D103" s="79">
        <f t="shared" si="8"/>
        <v>99.728147634453052</v>
      </c>
      <c r="E103" s="79">
        <f t="shared" si="9"/>
        <v>109.70096239789835</v>
      </c>
      <c r="F103" s="83">
        <f t="shared" si="10"/>
        <v>149.59222145167956</v>
      </c>
      <c r="G103" s="79">
        <f t="shared" si="11"/>
        <v>174.52425836029283</v>
      </c>
    </row>
    <row r="104" spans="2:8" ht="25.05" customHeight="1">
      <c r="B104" s="123" t="s">
        <v>1166</v>
      </c>
      <c r="C104" s="124">
        <f>10.7000242208504+45</f>
        <v>55.700024220850402</v>
      </c>
      <c r="D104" s="79">
        <f t="shared" si="8"/>
        <v>111.4000484417008</v>
      </c>
      <c r="E104" s="79">
        <f t="shared" si="9"/>
        <v>122.54005328587087</v>
      </c>
      <c r="F104" s="83">
        <f t="shared" si="10"/>
        <v>167.10007266255121</v>
      </c>
      <c r="G104" s="79">
        <f t="shared" si="11"/>
        <v>194.9500847729764</v>
      </c>
      <c r="H104">
        <v>230</v>
      </c>
    </row>
    <row r="105" spans="2:8" ht="25.05" customHeight="1">
      <c r="B105" s="123" t="s">
        <v>1167</v>
      </c>
      <c r="C105" s="124">
        <f>10.7000242208504+50</f>
        <v>60.700024220850402</v>
      </c>
      <c r="D105" s="79">
        <f t="shared" si="8"/>
        <v>121.4000484417008</v>
      </c>
      <c r="E105" s="79">
        <f t="shared" si="9"/>
        <v>133.54005328587087</v>
      </c>
      <c r="F105" s="83">
        <f t="shared" si="10"/>
        <v>182.10007266255121</v>
      </c>
      <c r="G105" s="79">
        <f t="shared" si="11"/>
        <v>212.4500847729764</v>
      </c>
    </row>
    <row r="106" spans="2:8" ht="25.05" customHeight="1">
      <c r="B106" s="123" t="s">
        <v>1168</v>
      </c>
      <c r="C106" s="124">
        <f>10.7000242208504+55</f>
        <v>65.700024220850395</v>
      </c>
      <c r="D106" s="79">
        <f t="shared" si="8"/>
        <v>131.40004844170079</v>
      </c>
      <c r="E106" s="79">
        <f t="shared" si="9"/>
        <v>144.54005328587087</v>
      </c>
      <c r="F106" s="83">
        <f t="shared" si="10"/>
        <v>197.10007266255118</v>
      </c>
      <c r="G106" s="79">
        <f t="shared" si="11"/>
        <v>229.9500847729764</v>
      </c>
    </row>
    <row r="107" spans="2:8" ht="25.05" customHeight="1">
      <c r="B107" s="123" t="s">
        <v>1169</v>
      </c>
      <c r="C107" s="124">
        <f>10.7000242208504+60</f>
        <v>70.700024220850395</v>
      </c>
      <c r="D107" s="79">
        <f t="shared" si="8"/>
        <v>141.40004844170079</v>
      </c>
      <c r="E107" s="79">
        <f t="shared" si="9"/>
        <v>155.54005328587087</v>
      </c>
      <c r="F107" s="83">
        <f t="shared" si="10"/>
        <v>212.10007266255118</v>
      </c>
      <c r="G107" s="79">
        <f t="shared" si="11"/>
        <v>247.4500847729764</v>
      </c>
    </row>
    <row r="108" spans="2:8" ht="25.05" customHeight="1">
      <c r="B108" s="123" t="s">
        <v>1170</v>
      </c>
      <c r="C108" s="124">
        <f>11.5359746244744+65</f>
        <v>76.535974624474406</v>
      </c>
      <c r="D108" s="79">
        <f t="shared" si="8"/>
        <v>153.07194924894881</v>
      </c>
      <c r="E108" s="79">
        <f t="shared" si="9"/>
        <v>168.37914417384368</v>
      </c>
      <c r="F108" s="83">
        <f t="shared" si="10"/>
        <v>229.6079238734232</v>
      </c>
      <c r="G108" s="79">
        <f t="shared" si="11"/>
        <v>267.87591118566041</v>
      </c>
    </row>
    <row r="109" spans="2:8" ht="25.05" customHeight="1">
      <c r="B109" s="123" t="s">
        <v>1171</v>
      </c>
      <c r="C109" s="124">
        <f>11.5359746244744+70</f>
        <v>81.535974624474406</v>
      </c>
      <c r="D109" s="79">
        <f t="shared" si="8"/>
        <v>163.07194924894881</v>
      </c>
      <c r="E109" s="79">
        <f t="shared" si="9"/>
        <v>179.37914417384368</v>
      </c>
      <c r="F109" s="83">
        <f t="shared" si="10"/>
        <v>244.6079238734232</v>
      </c>
      <c r="G109" s="79">
        <f t="shared" si="11"/>
        <v>285.37591118566041</v>
      </c>
    </row>
    <row r="110" spans="2:8" ht="25.05" customHeight="1">
      <c r="B110" s="123" t="s">
        <v>1172</v>
      </c>
      <c r="C110" s="124">
        <f>12.3719250280982+75</f>
        <v>87.371925028098204</v>
      </c>
      <c r="D110" s="79">
        <f t="shared" si="8"/>
        <v>174.74385005619641</v>
      </c>
      <c r="E110" s="79">
        <f t="shared" si="9"/>
        <v>192.21823506181605</v>
      </c>
      <c r="F110" s="83">
        <f t="shared" si="10"/>
        <v>262.11577508429463</v>
      </c>
      <c r="G110" s="79">
        <f t="shared" si="11"/>
        <v>305.80173759834372</v>
      </c>
    </row>
    <row r="111" spans="2:8" ht="25.05" customHeight="1">
      <c r="B111" s="123" t="s">
        <v>1173</v>
      </c>
      <c r="C111" s="124">
        <f>12.3719250280982+80</f>
        <v>92.371925028098204</v>
      </c>
      <c r="D111" s="79">
        <f t="shared" si="8"/>
        <v>184.74385005619641</v>
      </c>
      <c r="E111" s="79">
        <f t="shared" si="9"/>
        <v>203.21823506181605</v>
      </c>
      <c r="F111" s="83">
        <f t="shared" si="10"/>
        <v>277.11577508429463</v>
      </c>
      <c r="G111" s="79">
        <f t="shared" si="11"/>
        <v>323.30173759834372</v>
      </c>
    </row>
    <row r="112" spans="2:8" ht="25.05" customHeight="1">
      <c r="B112" s="123" t="s">
        <v>1174</v>
      </c>
      <c r="C112" s="124">
        <f>12.3719250280982+85</f>
        <v>97.371925028098204</v>
      </c>
      <c r="D112" s="79">
        <f t="shared" si="8"/>
        <v>194.74385005619641</v>
      </c>
      <c r="E112" s="79">
        <f t="shared" si="9"/>
        <v>214.21823506181605</v>
      </c>
      <c r="F112" s="83">
        <f t="shared" si="10"/>
        <v>292.11577508429463</v>
      </c>
      <c r="G112" s="79">
        <f t="shared" si="11"/>
        <v>340.80173759834372</v>
      </c>
    </row>
    <row r="113" spans="2:7" ht="25.05" customHeight="1">
      <c r="B113" s="123" t="s">
        <v>1175</v>
      </c>
      <c r="C113" s="124">
        <f>13.2078754317221+90</f>
        <v>103.2078754317221</v>
      </c>
      <c r="D113" s="79">
        <f t="shared" si="8"/>
        <v>206.4157508634442</v>
      </c>
      <c r="E113" s="79">
        <f t="shared" si="9"/>
        <v>227.05732594978861</v>
      </c>
      <c r="F113" s="83">
        <f t="shared" si="10"/>
        <v>309.62362629516633</v>
      </c>
      <c r="G113" s="79">
        <f t="shared" si="11"/>
        <v>361.22756401102731</v>
      </c>
    </row>
    <row r="114" spans="2:7" ht="25.05" customHeight="1">
      <c r="B114" s="123" t="s">
        <v>1176</v>
      </c>
      <c r="C114" s="124">
        <f>13.2078754317221+95</f>
        <v>108.2078754317221</v>
      </c>
      <c r="D114" s="79">
        <f t="shared" si="8"/>
        <v>216.4157508634442</v>
      </c>
      <c r="E114" s="79">
        <f t="shared" si="9"/>
        <v>238.05732594978861</v>
      </c>
      <c r="F114" s="83">
        <f t="shared" si="10"/>
        <v>324.62362629516633</v>
      </c>
      <c r="G114" s="79">
        <f t="shared" si="11"/>
        <v>378.72756401102731</v>
      </c>
    </row>
    <row r="115" spans="2:7" ht="25.05" customHeight="1">
      <c r="B115" s="123" t="s">
        <v>1177</v>
      </c>
      <c r="C115" s="124">
        <f>14.0438258353461+100</f>
        <v>114.0438258353461</v>
      </c>
      <c r="D115" s="79">
        <f t="shared" si="8"/>
        <v>228.0876516706922</v>
      </c>
      <c r="E115" s="79">
        <f t="shared" si="9"/>
        <v>250.89641683776142</v>
      </c>
      <c r="F115" s="83">
        <f t="shared" si="10"/>
        <v>342.13147750603832</v>
      </c>
      <c r="G115" s="79">
        <f t="shared" si="11"/>
        <v>399.15339042371136</v>
      </c>
    </row>
    <row r="116" spans="2:7" ht="25.05" customHeight="1">
      <c r="B116" s="123" t="s">
        <v>1178</v>
      </c>
      <c r="C116" s="124">
        <f>14.0438258353461+105</f>
        <v>119.0438258353461</v>
      </c>
      <c r="D116" s="79">
        <f t="shared" si="8"/>
        <v>238.0876516706922</v>
      </c>
      <c r="E116" s="79">
        <f t="shared" si="9"/>
        <v>261.89641683776142</v>
      </c>
      <c r="F116" s="83">
        <f t="shared" si="10"/>
        <v>357.13147750603832</v>
      </c>
      <c r="G116" s="79">
        <f t="shared" si="11"/>
        <v>416.65339042371136</v>
      </c>
    </row>
    <row r="117" spans="2:7" ht="25.05" customHeight="1">
      <c r="B117" s="123" t="s">
        <v>1179</v>
      </c>
      <c r="C117" s="124">
        <f>14.8797762389699+110</f>
        <v>124.8797762389699</v>
      </c>
      <c r="D117" s="79">
        <f t="shared" si="8"/>
        <v>249.75955247793979</v>
      </c>
      <c r="E117" s="79">
        <f t="shared" si="9"/>
        <v>274.73550772573378</v>
      </c>
      <c r="F117" s="83">
        <f t="shared" si="10"/>
        <v>374.63932871690969</v>
      </c>
      <c r="G117" s="79">
        <f t="shared" si="11"/>
        <v>437.07921683639466</v>
      </c>
    </row>
    <row r="118" spans="2:7" ht="25.05" customHeight="1">
      <c r="B118" s="123" t="s">
        <v>1180</v>
      </c>
      <c r="C118" s="124">
        <f>14.8797762389699+115</f>
        <v>129.8797762389699</v>
      </c>
      <c r="D118" s="79">
        <f t="shared" si="8"/>
        <v>259.75955247793979</v>
      </c>
      <c r="E118" s="79">
        <f t="shared" si="9"/>
        <v>285.73550772573378</v>
      </c>
      <c r="F118" s="83">
        <f t="shared" si="10"/>
        <v>389.63932871690969</v>
      </c>
      <c r="G118" s="79">
        <f t="shared" si="11"/>
        <v>454.57921683639466</v>
      </c>
    </row>
    <row r="119" spans="2:7" ht="25.05" customHeight="1">
      <c r="B119" s="123" t="s">
        <v>1181</v>
      </c>
      <c r="C119" s="124">
        <f>14.8797762389699+120</f>
        <v>134.8797762389699</v>
      </c>
      <c r="D119" s="79">
        <f t="shared" si="8"/>
        <v>269.75955247793979</v>
      </c>
      <c r="E119" s="79">
        <f t="shared" si="9"/>
        <v>296.73550772573378</v>
      </c>
      <c r="F119" s="83">
        <f t="shared" si="10"/>
        <v>404.63932871690969</v>
      </c>
      <c r="G119" s="79">
        <f t="shared" si="11"/>
        <v>472.07921683639466</v>
      </c>
    </row>
    <row r="120" spans="2:7" ht="25.05" customHeight="1">
      <c r="B120" s="123" t="s">
        <v>1182</v>
      </c>
      <c r="C120" s="124">
        <f>15.7157266425938+125</f>
        <v>140.71572664259381</v>
      </c>
      <c r="D120" s="79">
        <f t="shared" si="8"/>
        <v>281.43145328518762</v>
      </c>
      <c r="E120" s="79">
        <f t="shared" si="9"/>
        <v>309.57459861370637</v>
      </c>
      <c r="F120" s="83">
        <f t="shared" si="10"/>
        <v>422.14717992778139</v>
      </c>
      <c r="G120" s="79">
        <f t="shared" si="11"/>
        <v>492.50504324907831</v>
      </c>
    </row>
    <row r="121" spans="2:7" ht="25.05" customHeight="1">
      <c r="C121">
        <v>1200</v>
      </c>
      <c r="D121" s="79">
        <f>(+C121*$D$2)+C121</f>
        <v>2400</v>
      </c>
      <c r="E121" s="79">
        <f>(+C121*$E$2)+C121</f>
        <v>2640</v>
      </c>
      <c r="F121" s="83">
        <f>+(C121*$F$2)+C121</f>
        <v>3600</v>
      </c>
      <c r="G121" s="79">
        <f>+(C121*$G$2)+C121</f>
        <v>4200</v>
      </c>
    </row>
    <row r="122" spans="2:7" ht="25.05" customHeight="1">
      <c r="C122">
        <v>810</v>
      </c>
      <c r="D122" s="79">
        <f>(+C122*$D$2)+C122</f>
        <v>1620</v>
      </c>
      <c r="E122" s="79">
        <f>(+C122*$E$2)+C122</f>
        <v>1782</v>
      </c>
      <c r="F122" s="83">
        <f>+(C122*$F$2)+C122</f>
        <v>2430</v>
      </c>
      <c r="G122" s="79">
        <f>+(C122*$G$2)+C122</f>
        <v>2835</v>
      </c>
    </row>
    <row r="123" spans="2:7" ht="25.05" customHeight="1">
      <c r="C123">
        <v>21000</v>
      </c>
      <c r="D123" s="79">
        <f>(+C123*$D$2)+C123</f>
        <v>42000</v>
      </c>
      <c r="E123" s="79">
        <f>(+C123*$E$2)+C123</f>
        <v>46200</v>
      </c>
      <c r="F123" s="83">
        <f>+(C123*$F$2)+C123</f>
        <v>63000</v>
      </c>
      <c r="G123" s="79">
        <f>+(C123*$G$2)+C123</f>
        <v>73500</v>
      </c>
    </row>
    <row r="124" spans="2:7" ht="25.05" customHeight="1">
      <c r="C124">
        <v>300</v>
      </c>
      <c r="D124" s="79">
        <f>(+C124*$D$2)+C124</f>
        <v>600</v>
      </c>
      <c r="E124" s="79">
        <f>(+C124*$E$2)+C124</f>
        <v>660</v>
      </c>
      <c r="F124" s="83">
        <f>+(C124*$F$2)+C124</f>
        <v>900</v>
      </c>
      <c r="G124" s="79">
        <f>+(C124*$G$2)+C124</f>
        <v>1050</v>
      </c>
    </row>
    <row r="125" spans="2:7" ht="25.05" customHeight="1">
      <c r="C125">
        <v>5625</v>
      </c>
      <c r="D125" s="79">
        <f>(+C125*$D$2)+C125</f>
        <v>11250</v>
      </c>
      <c r="E125" s="79">
        <f>(+C125*$E$2)+C125</f>
        <v>12375</v>
      </c>
      <c r="F125" s="83">
        <f>+(C125*$F$2)+C125</f>
        <v>16875</v>
      </c>
      <c r="G125" s="79">
        <f>+(C125*$G$2)+C125</f>
        <v>19687.5</v>
      </c>
    </row>
  </sheetData>
  <mergeCells count="3">
    <mergeCell ref="A1:A2"/>
    <mergeCell ref="B1:B2"/>
    <mergeCell ref="D1:G1"/>
  </mergeCell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>
  <dimension ref="A1:G9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C9" sqref="C9"/>
    </sheetView>
  </sheetViews>
  <sheetFormatPr defaultColWidth="18.77734375" defaultRowHeight="25.05" customHeight="1"/>
  <sheetData>
    <row r="1" spans="1:7" ht="25.05" customHeight="1">
      <c r="A1" s="174" t="s">
        <v>40</v>
      </c>
      <c r="B1" s="174" t="s">
        <v>314</v>
      </c>
      <c r="C1" s="16"/>
      <c r="D1" s="172" t="s">
        <v>0</v>
      </c>
      <c r="E1" s="172"/>
      <c r="F1" s="172"/>
      <c r="G1" s="172"/>
    </row>
    <row r="2" spans="1:7" ht="25.05" customHeight="1">
      <c r="A2" s="174"/>
      <c r="B2" s="174"/>
      <c r="C2" s="45" t="s">
        <v>29</v>
      </c>
      <c r="D2" s="17">
        <v>1</v>
      </c>
      <c r="E2" s="17">
        <v>1.5</v>
      </c>
      <c r="F2" s="18">
        <v>2</v>
      </c>
      <c r="G2" s="17">
        <v>2.5</v>
      </c>
    </row>
    <row r="3" spans="1:7" ht="25.05" customHeight="1">
      <c r="A3" s="11">
        <v>1</v>
      </c>
      <c r="B3" s="11" t="s">
        <v>297</v>
      </c>
      <c r="C3" s="10">
        <v>5000</v>
      </c>
      <c r="D3" s="10">
        <f t="shared" ref="D3:D9" si="0">(+C3*$D$2)+C3</f>
        <v>10000</v>
      </c>
      <c r="E3" s="10">
        <f t="shared" ref="E3:E9" si="1">(+C3*$E$2)+C3</f>
        <v>12500</v>
      </c>
      <c r="F3" s="19">
        <f t="shared" ref="F3:F9" si="2">+(C3*$F$2)+C3</f>
        <v>15000</v>
      </c>
      <c r="G3" s="10">
        <f t="shared" ref="G3:G9" si="3">+(C3*$G$2)+C3</f>
        <v>17500</v>
      </c>
    </row>
    <row r="4" spans="1:7" ht="25.05" customHeight="1">
      <c r="A4" s="11"/>
      <c r="B4" s="11"/>
      <c r="C4" s="10">
        <v>8500</v>
      </c>
      <c r="D4" s="10">
        <f t="shared" si="0"/>
        <v>17000</v>
      </c>
      <c r="E4" s="10">
        <f t="shared" si="1"/>
        <v>21250</v>
      </c>
      <c r="F4" s="19">
        <f t="shared" si="2"/>
        <v>25500</v>
      </c>
      <c r="G4" s="10">
        <f t="shared" si="3"/>
        <v>29750</v>
      </c>
    </row>
    <row r="5" spans="1:7" ht="25.05" customHeight="1">
      <c r="A5" s="11"/>
      <c r="B5" s="11">
        <v>650</v>
      </c>
      <c r="C5" s="10">
        <v>650</v>
      </c>
      <c r="D5" s="10">
        <f t="shared" si="0"/>
        <v>1300</v>
      </c>
      <c r="E5" s="10">
        <f t="shared" si="1"/>
        <v>1625</v>
      </c>
      <c r="F5" s="19">
        <f t="shared" si="2"/>
        <v>1950</v>
      </c>
      <c r="G5" s="10">
        <f t="shared" si="3"/>
        <v>2275</v>
      </c>
    </row>
    <row r="6" spans="1:7" ht="25.05" customHeight="1">
      <c r="A6" s="11"/>
      <c r="B6" s="11"/>
      <c r="C6" s="10">
        <v>741</v>
      </c>
      <c r="D6" s="10">
        <f t="shared" si="0"/>
        <v>1482</v>
      </c>
      <c r="E6" s="10">
        <f t="shared" si="1"/>
        <v>1852.5</v>
      </c>
      <c r="F6" s="19">
        <f t="shared" si="2"/>
        <v>2223</v>
      </c>
      <c r="G6" s="10">
        <f t="shared" si="3"/>
        <v>2593.5</v>
      </c>
    </row>
    <row r="7" spans="1:7" ht="25.05" customHeight="1">
      <c r="A7" s="11"/>
      <c r="B7" s="11"/>
      <c r="C7" s="10">
        <v>2200</v>
      </c>
      <c r="D7" s="10">
        <f t="shared" si="0"/>
        <v>4400</v>
      </c>
      <c r="E7" s="10">
        <f t="shared" si="1"/>
        <v>5500</v>
      </c>
      <c r="F7" s="19">
        <f t="shared" si="2"/>
        <v>6600</v>
      </c>
      <c r="G7" s="10">
        <f t="shared" si="3"/>
        <v>7700</v>
      </c>
    </row>
    <row r="8" spans="1:7" ht="25.05" customHeight="1">
      <c r="A8" s="11"/>
      <c r="B8" s="11"/>
      <c r="C8" s="10">
        <v>23500</v>
      </c>
      <c r="D8" s="10">
        <f t="shared" si="0"/>
        <v>47000</v>
      </c>
      <c r="E8" s="10">
        <f t="shared" si="1"/>
        <v>58750</v>
      </c>
      <c r="F8" s="19">
        <f t="shared" si="2"/>
        <v>70500</v>
      </c>
      <c r="G8" s="10">
        <f t="shared" si="3"/>
        <v>82250</v>
      </c>
    </row>
    <row r="9" spans="1:7" ht="25.05" customHeight="1">
      <c r="A9" s="11"/>
      <c r="B9" s="11"/>
      <c r="C9" s="10"/>
      <c r="D9" s="10">
        <f t="shared" si="0"/>
        <v>0</v>
      </c>
      <c r="E9" s="10">
        <f t="shared" si="1"/>
        <v>0</v>
      </c>
      <c r="F9" s="19">
        <f t="shared" si="2"/>
        <v>0</v>
      </c>
      <c r="G9" s="10">
        <f t="shared" si="3"/>
        <v>0</v>
      </c>
    </row>
  </sheetData>
  <mergeCells count="3">
    <mergeCell ref="A1:A2"/>
    <mergeCell ref="B1:B2"/>
    <mergeCell ref="D1:G1"/>
  </mergeCell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>
  <dimension ref="A1:J22"/>
  <sheetViews>
    <sheetView workbookViewId="0">
      <pane xSplit="3" ySplit="2" topLeftCell="D12" activePane="bottomRight" state="frozen"/>
      <selection pane="topRight" activeCell="D1" sqref="D1"/>
      <selection pane="bottomLeft" activeCell="A3" sqref="A3"/>
      <selection pane="bottomRight" activeCell="J23" sqref="J23"/>
    </sheetView>
  </sheetViews>
  <sheetFormatPr defaultColWidth="18.77734375" defaultRowHeight="25.05" customHeight="1"/>
  <cols>
    <col min="1" max="1" width="11.44140625" customWidth="1"/>
  </cols>
  <sheetData>
    <row r="1" spans="1:8" ht="25.05" customHeight="1">
      <c r="A1" s="174" t="s">
        <v>40</v>
      </c>
      <c r="B1" s="174" t="s">
        <v>357</v>
      </c>
      <c r="C1" s="141" t="s">
        <v>1189</v>
      </c>
      <c r="D1" s="16"/>
      <c r="E1" s="172" t="s">
        <v>0</v>
      </c>
      <c r="F1" s="172"/>
      <c r="G1" s="172"/>
      <c r="H1" s="172"/>
    </row>
    <row r="2" spans="1:8" ht="25.05" customHeight="1">
      <c r="A2" s="174"/>
      <c r="B2" s="174"/>
      <c r="C2" s="141" t="s">
        <v>1190</v>
      </c>
      <c r="D2" s="50" t="s">
        <v>29</v>
      </c>
      <c r="E2" s="17">
        <v>1</v>
      </c>
      <c r="F2" s="17">
        <v>1.5</v>
      </c>
      <c r="G2" s="18">
        <v>2</v>
      </c>
      <c r="H2" s="17">
        <v>2.5</v>
      </c>
    </row>
    <row r="3" spans="1:8" ht="25.05" customHeight="1">
      <c r="A3" s="11">
        <v>2</v>
      </c>
      <c r="C3" s="11" t="s">
        <v>358</v>
      </c>
      <c r="D3" s="10">
        <v>600</v>
      </c>
      <c r="E3" s="10">
        <f t="shared" ref="E3:E22" si="0">(+D3*$E$2)+D3</f>
        <v>1200</v>
      </c>
      <c r="F3" s="10">
        <f t="shared" ref="F3:F22" si="1">(+D3*$F$2)+D3</f>
        <v>1500</v>
      </c>
      <c r="G3" s="19">
        <f t="shared" ref="G3:G22" si="2">+(D3*$G$2)+D3</f>
        <v>1800</v>
      </c>
      <c r="H3" s="10">
        <f t="shared" ref="H3:H22" si="3">+(D3*$H$2)+D3</f>
        <v>2100</v>
      </c>
    </row>
    <row r="4" spans="1:8" ht="25.05" customHeight="1">
      <c r="A4" s="11">
        <v>2</v>
      </c>
      <c r="C4" s="11" t="s">
        <v>359</v>
      </c>
      <c r="D4" s="10">
        <v>500</v>
      </c>
      <c r="E4" s="10">
        <f t="shared" si="0"/>
        <v>1000</v>
      </c>
      <c r="F4" s="10">
        <f t="shared" si="1"/>
        <v>1250</v>
      </c>
      <c r="G4" s="19">
        <f t="shared" si="2"/>
        <v>1500</v>
      </c>
      <c r="H4" s="10">
        <f t="shared" si="3"/>
        <v>1750</v>
      </c>
    </row>
    <row r="5" spans="1:8" ht="25.05" customHeight="1">
      <c r="A5" s="11">
        <v>2</v>
      </c>
      <c r="B5" s="11" t="s">
        <v>884</v>
      </c>
      <c r="D5" s="10">
        <v>2750</v>
      </c>
      <c r="E5" s="10">
        <f t="shared" si="0"/>
        <v>5500</v>
      </c>
      <c r="F5" s="10">
        <f t="shared" si="1"/>
        <v>6875</v>
      </c>
      <c r="G5" s="19">
        <f t="shared" si="2"/>
        <v>8250</v>
      </c>
      <c r="H5" s="10">
        <f t="shared" si="3"/>
        <v>9625</v>
      </c>
    </row>
    <row r="6" spans="1:8" ht="25.05" customHeight="1">
      <c r="A6" s="11"/>
      <c r="C6" s="11">
        <v>2788</v>
      </c>
      <c r="D6" s="10">
        <v>520</v>
      </c>
      <c r="E6" s="10">
        <f t="shared" si="0"/>
        <v>1040</v>
      </c>
      <c r="F6" s="10">
        <f t="shared" si="1"/>
        <v>1300</v>
      </c>
      <c r="G6" s="19">
        <f t="shared" si="2"/>
        <v>1560</v>
      </c>
      <c r="H6" s="10">
        <f t="shared" si="3"/>
        <v>1820</v>
      </c>
    </row>
    <row r="7" spans="1:8" ht="25.05" customHeight="1">
      <c r="A7" s="11"/>
      <c r="C7" s="11" t="s">
        <v>980</v>
      </c>
      <c r="D7" s="10">
        <v>890</v>
      </c>
      <c r="E7" s="10">
        <f t="shared" si="0"/>
        <v>1780</v>
      </c>
      <c r="F7" s="10">
        <f t="shared" si="1"/>
        <v>2225</v>
      </c>
      <c r="G7" s="19">
        <f t="shared" si="2"/>
        <v>2670</v>
      </c>
      <c r="H7" s="10">
        <f t="shared" si="3"/>
        <v>3115</v>
      </c>
    </row>
    <row r="8" spans="1:8" ht="25.05" customHeight="1">
      <c r="A8" s="11">
        <v>8</v>
      </c>
      <c r="B8" s="11" t="s">
        <v>1078</v>
      </c>
      <c r="C8" s="11" t="s">
        <v>1077</v>
      </c>
      <c r="D8" s="10">
        <v>341</v>
      </c>
      <c r="E8" s="10">
        <f t="shared" si="0"/>
        <v>682</v>
      </c>
      <c r="F8" s="10">
        <f t="shared" si="1"/>
        <v>852.5</v>
      </c>
      <c r="G8" s="19">
        <f t="shared" si="2"/>
        <v>1023</v>
      </c>
      <c r="H8" s="10">
        <f t="shared" si="3"/>
        <v>1193.5</v>
      </c>
    </row>
    <row r="9" spans="1:8" ht="25.05" customHeight="1">
      <c r="A9" s="11">
        <v>4</v>
      </c>
      <c r="B9" s="11" t="s">
        <v>1078</v>
      </c>
      <c r="C9" s="11" t="s">
        <v>1363</v>
      </c>
      <c r="D9" s="10">
        <v>1276</v>
      </c>
      <c r="E9" s="10">
        <f t="shared" si="0"/>
        <v>2552</v>
      </c>
      <c r="F9" s="10">
        <f t="shared" si="1"/>
        <v>3190</v>
      </c>
      <c r="G9" s="19">
        <f t="shared" si="2"/>
        <v>3828</v>
      </c>
      <c r="H9" s="10">
        <f t="shared" si="3"/>
        <v>4466</v>
      </c>
    </row>
    <row r="10" spans="1:8" ht="25.05" customHeight="1">
      <c r="A10" s="11">
        <v>3</v>
      </c>
      <c r="B10" s="11" t="s">
        <v>1208</v>
      </c>
      <c r="C10" s="11">
        <v>6306</v>
      </c>
      <c r="D10" s="10">
        <v>124</v>
      </c>
      <c r="E10" s="10">
        <f t="shared" si="0"/>
        <v>248</v>
      </c>
      <c r="F10" s="10">
        <f t="shared" si="1"/>
        <v>310</v>
      </c>
      <c r="G10" s="19">
        <f t="shared" si="2"/>
        <v>372</v>
      </c>
      <c r="H10" s="10">
        <f t="shared" si="3"/>
        <v>434</v>
      </c>
    </row>
    <row r="11" spans="1:8" ht="25.05" customHeight="1">
      <c r="B11" s="11" t="s">
        <v>1209</v>
      </c>
      <c r="C11" s="11" t="s">
        <v>1211</v>
      </c>
      <c r="D11" s="10">
        <v>713</v>
      </c>
      <c r="E11" s="10">
        <f t="shared" si="0"/>
        <v>1426</v>
      </c>
      <c r="F11" s="10">
        <f t="shared" si="1"/>
        <v>1782.5</v>
      </c>
      <c r="G11" s="19">
        <f t="shared" si="2"/>
        <v>2139</v>
      </c>
      <c r="H11" s="10">
        <f t="shared" si="3"/>
        <v>2495.5</v>
      </c>
    </row>
    <row r="12" spans="1:8" ht="25.05" customHeight="1">
      <c r="C12" s="35" t="s">
        <v>1210</v>
      </c>
      <c r="D12" s="10">
        <v>577</v>
      </c>
      <c r="E12" s="10">
        <f t="shared" si="0"/>
        <v>1154</v>
      </c>
      <c r="F12" s="10">
        <f t="shared" si="1"/>
        <v>1442.5</v>
      </c>
      <c r="G12" s="19">
        <f t="shared" si="2"/>
        <v>1731</v>
      </c>
      <c r="H12" s="10">
        <f t="shared" si="3"/>
        <v>2019.5</v>
      </c>
    </row>
    <row r="13" spans="1:8" ht="25.05" customHeight="1">
      <c r="C13" s="35">
        <v>53375</v>
      </c>
      <c r="D13" s="10">
        <v>1383</v>
      </c>
      <c r="E13" s="10">
        <f t="shared" si="0"/>
        <v>2766</v>
      </c>
      <c r="F13" s="10">
        <f t="shared" si="1"/>
        <v>3457.5</v>
      </c>
      <c r="G13" s="19">
        <f t="shared" si="2"/>
        <v>4149</v>
      </c>
      <c r="H13" s="10">
        <f t="shared" si="3"/>
        <v>4840.5</v>
      </c>
    </row>
    <row r="14" spans="1:8" ht="25.05" customHeight="1">
      <c r="C14" s="35">
        <v>30212</v>
      </c>
      <c r="D14" s="10">
        <v>669</v>
      </c>
      <c r="E14" s="10">
        <f t="shared" si="0"/>
        <v>1338</v>
      </c>
      <c r="F14" s="10">
        <f t="shared" si="1"/>
        <v>1672.5</v>
      </c>
      <c r="G14" s="19">
        <f t="shared" si="2"/>
        <v>2007</v>
      </c>
      <c r="H14" s="10">
        <f t="shared" si="3"/>
        <v>2341.5</v>
      </c>
    </row>
    <row r="15" spans="1:8" ht="25.05" customHeight="1">
      <c r="B15" t="s">
        <v>925</v>
      </c>
      <c r="C15" s="35">
        <v>6221</v>
      </c>
      <c r="D15" s="10">
        <v>3753</v>
      </c>
      <c r="E15" s="10">
        <f t="shared" si="0"/>
        <v>7506</v>
      </c>
      <c r="F15" s="10">
        <f t="shared" si="1"/>
        <v>9382.5</v>
      </c>
      <c r="G15" s="19">
        <f t="shared" si="2"/>
        <v>11259</v>
      </c>
      <c r="H15" s="10">
        <f t="shared" si="3"/>
        <v>13135.5</v>
      </c>
    </row>
    <row r="16" spans="1:8" ht="25.05" customHeight="1">
      <c r="C16" s="35">
        <v>21317</v>
      </c>
      <c r="D16" s="10">
        <v>5505</v>
      </c>
      <c r="E16" s="10">
        <f t="shared" si="0"/>
        <v>11010</v>
      </c>
      <c r="F16" s="10">
        <f t="shared" si="1"/>
        <v>13762.5</v>
      </c>
      <c r="G16" s="19">
        <f t="shared" si="2"/>
        <v>16515</v>
      </c>
      <c r="H16" s="10">
        <f t="shared" si="3"/>
        <v>19267.5</v>
      </c>
    </row>
    <row r="17" spans="1:10" ht="25.05" customHeight="1">
      <c r="B17" t="s">
        <v>1208</v>
      </c>
      <c r="C17" s="35">
        <v>33207</v>
      </c>
      <c r="D17" s="10">
        <v>391</v>
      </c>
      <c r="E17" s="10">
        <f t="shared" si="0"/>
        <v>782</v>
      </c>
      <c r="F17" s="10">
        <f t="shared" si="1"/>
        <v>977.5</v>
      </c>
      <c r="G17" s="19">
        <f t="shared" si="2"/>
        <v>1173</v>
      </c>
      <c r="H17" s="10">
        <f t="shared" si="3"/>
        <v>1368.5</v>
      </c>
    </row>
    <row r="18" spans="1:10" ht="25.05" customHeight="1">
      <c r="A18">
        <v>5</v>
      </c>
      <c r="B18" t="s">
        <v>1406</v>
      </c>
      <c r="C18" t="s">
        <v>1405</v>
      </c>
      <c r="D18" s="10">
        <v>290</v>
      </c>
      <c r="E18" s="10">
        <f t="shared" si="0"/>
        <v>580</v>
      </c>
      <c r="F18" s="10">
        <f t="shared" si="1"/>
        <v>725</v>
      </c>
      <c r="G18" s="19">
        <f t="shared" si="2"/>
        <v>870</v>
      </c>
      <c r="H18" s="10">
        <f t="shared" si="3"/>
        <v>1015</v>
      </c>
    </row>
    <row r="19" spans="1:10" ht="25.05" customHeight="1">
      <c r="A19">
        <v>9</v>
      </c>
      <c r="B19" t="s">
        <v>1406</v>
      </c>
      <c r="C19" t="s">
        <v>1408</v>
      </c>
      <c r="D19" s="10">
        <v>130</v>
      </c>
      <c r="E19" s="10">
        <f t="shared" si="0"/>
        <v>260</v>
      </c>
      <c r="F19" s="10">
        <f t="shared" si="1"/>
        <v>325</v>
      </c>
      <c r="G19" s="19">
        <f t="shared" si="2"/>
        <v>390</v>
      </c>
      <c r="H19" s="10">
        <f t="shared" si="3"/>
        <v>455</v>
      </c>
      <c r="J19" t="s">
        <v>1409</v>
      </c>
    </row>
    <row r="20" spans="1:10" ht="25.05" customHeight="1">
      <c r="D20" s="10">
        <v>3946</v>
      </c>
      <c r="E20" s="10">
        <f t="shared" si="0"/>
        <v>7892</v>
      </c>
      <c r="F20" s="10">
        <f t="shared" si="1"/>
        <v>9865</v>
      </c>
      <c r="G20" s="19">
        <f t="shared" si="2"/>
        <v>11838</v>
      </c>
      <c r="H20" s="10">
        <f t="shared" si="3"/>
        <v>13811</v>
      </c>
    </row>
    <row r="21" spans="1:10" ht="25.05" customHeight="1">
      <c r="B21" t="s">
        <v>1483</v>
      </c>
      <c r="C21">
        <v>6062</v>
      </c>
      <c r="D21" s="10">
        <v>1909</v>
      </c>
      <c r="E21" s="10">
        <f t="shared" si="0"/>
        <v>3818</v>
      </c>
      <c r="F21" s="166">
        <f t="shared" si="1"/>
        <v>4772.5</v>
      </c>
      <c r="G21" s="19">
        <f t="shared" si="2"/>
        <v>5727</v>
      </c>
      <c r="H21" s="10">
        <f t="shared" si="3"/>
        <v>6681.5</v>
      </c>
    </row>
    <row r="22" spans="1:10" ht="25.05" customHeight="1">
      <c r="B22" t="s">
        <v>1484</v>
      </c>
      <c r="D22" s="10">
        <v>2795</v>
      </c>
      <c r="E22" s="10">
        <f t="shared" si="0"/>
        <v>5590</v>
      </c>
      <c r="F22" s="10">
        <f t="shared" si="1"/>
        <v>6987.5</v>
      </c>
      <c r="G22" s="19">
        <f t="shared" si="2"/>
        <v>8385</v>
      </c>
      <c r="H22" s="10">
        <f t="shared" si="3"/>
        <v>9782.5</v>
      </c>
      <c r="J22">
        <f>280*6</f>
        <v>1680</v>
      </c>
    </row>
  </sheetData>
  <mergeCells count="3">
    <mergeCell ref="A1:A2"/>
    <mergeCell ref="B1:B2"/>
    <mergeCell ref="E1:H1"/>
  </mergeCell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>
  <dimension ref="A1:K33"/>
  <sheetViews>
    <sheetView workbookViewId="0">
      <pane xSplit="1" ySplit="2" topLeftCell="B22" activePane="bottomRight" state="frozen"/>
      <selection pane="topRight" activeCell="B1" sqref="B1"/>
      <selection pane="bottomLeft" activeCell="A3" sqref="A3"/>
      <selection pane="bottomRight" activeCell="C28" sqref="C28"/>
    </sheetView>
  </sheetViews>
  <sheetFormatPr defaultColWidth="18.77734375" defaultRowHeight="25.05" customHeight="1"/>
  <cols>
    <col min="1" max="1" width="18.77734375" style="55"/>
    <col min="3" max="3" width="18.77734375" style="1"/>
  </cols>
  <sheetData>
    <row r="1" spans="1:11" ht="25.05" customHeight="1">
      <c r="A1" s="174" t="s">
        <v>40</v>
      </c>
      <c r="B1" s="174" t="s">
        <v>419</v>
      </c>
      <c r="C1" s="16"/>
      <c r="D1" s="172" t="s">
        <v>0</v>
      </c>
      <c r="E1" s="172"/>
      <c r="F1" s="172"/>
      <c r="G1" s="172"/>
    </row>
    <row r="2" spans="1:11" ht="25.05" customHeight="1">
      <c r="A2" s="174"/>
      <c r="B2" s="174"/>
      <c r="C2" s="54" t="s">
        <v>29</v>
      </c>
      <c r="D2" s="17">
        <v>1</v>
      </c>
      <c r="E2" s="17">
        <v>1.5</v>
      </c>
      <c r="F2" s="18">
        <v>2</v>
      </c>
      <c r="G2" s="17">
        <v>2.5</v>
      </c>
    </row>
    <row r="3" spans="1:11" ht="25.05" customHeight="1">
      <c r="A3" s="35">
        <v>2</v>
      </c>
      <c r="B3" t="s">
        <v>420</v>
      </c>
      <c r="C3" s="1">
        <v>2800</v>
      </c>
      <c r="D3" s="10">
        <f>(+C3*$D$2)+C3</f>
        <v>5600</v>
      </c>
      <c r="E3" s="19">
        <f>+(C3*$E$2)+C3</f>
        <v>7000</v>
      </c>
      <c r="F3" s="10">
        <f>+(C3*$F$2)+C3</f>
        <v>8400</v>
      </c>
      <c r="G3" s="10">
        <f>+(C3*$G$2)+C3</f>
        <v>9800</v>
      </c>
    </row>
    <row r="4" spans="1:11" ht="25.05" customHeight="1">
      <c r="A4" s="35">
        <v>2</v>
      </c>
      <c r="B4" t="s">
        <v>421</v>
      </c>
      <c r="C4" s="1">
        <v>2800</v>
      </c>
      <c r="D4" s="10">
        <f t="shared" ref="D4:D27" si="0">(+C4*$D$2)+C4</f>
        <v>5600</v>
      </c>
      <c r="E4" s="19">
        <f t="shared" ref="E4:E15" si="1">+(C4*$E$2)+C4</f>
        <v>7000</v>
      </c>
      <c r="F4" s="10">
        <f t="shared" ref="F4:F15" si="2">+(C4*$F$2)+C4</f>
        <v>8400</v>
      </c>
      <c r="G4" s="10">
        <f t="shared" ref="G4:G15" si="3">+(C4*$G$2)+C4</f>
        <v>9800</v>
      </c>
      <c r="I4">
        <v>7800</v>
      </c>
      <c r="J4">
        <v>7500</v>
      </c>
      <c r="K4">
        <v>7400</v>
      </c>
    </row>
    <row r="5" spans="1:11" ht="25.05" customHeight="1">
      <c r="A5" s="35">
        <v>2</v>
      </c>
      <c r="B5" t="s">
        <v>422</v>
      </c>
      <c r="C5" s="1">
        <v>2800</v>
      </c>
      <c r="D5" s="10">
        <f t="shared" si="0"/>
        <v>5600</v>
      </c>
      <c r="E5" s="19">
        <f t="shared" si="1"/>
        <v>7000</v>
      </c>
      <c r="F5" s="10">
        <f t="shared" si="2"/>
        <v>8400</v>
      </c>
      <c r="G5" s="10">
        <f t="shared" si="3"/>
        <v>9800</v>
      </c>
    </row>
    <row r="6" spans="1:11" ht="25.05" customHeight="1">
      <c r="A6" s="13">
        <v>2</v>
      </c>
      <c r="B6" s="15" t="s">
        <v>271</v>
      </c>
      <c r="C6" s="1">
        <v>2800</v>
      </c>
      <c r="D6" s="10">
        <f t="shared" si="0"/>
        <v>5600</v>
      </c>
      <c r="E6" s="19">
        <f t="shared" si="1"/>
        <v>7000</v>
      </c>
      <c r="F6" s="10">
        <f t="shared" si="2"/>
        <v>8400</v>
      </c>
      <c r="G6" s="10">
        <f t="shared" si="3"/>
        <v>9800</v>
      </c>
    </row>
    <row r="7" spans="1:11" ht="25.05" customHeight="1">
      <c r="A7" s="35">
        <v>2</v>
      </c>
      <c r="B7" t="s">
        <v>423</v>
      </c>
      <c r="C7" s="1">
        <v>2800</v>
      </c>
      <c r="D7" s="10">
        <f t="shared" si="0"/>
        <v>5600</v>
      </c>
      <c r="E7" s="19">
        <f t="shared" si="1"/>
        <v>7000</v>
      </c>
      <c r="F7" s="10">
        <f t="shared" si="2"/>
        <v>8400</v>
      </c>
      <c r="G7" s="10">
        <f t="shared" si="3"/>
        <v>9800</v>
      </c>
    </row>
    <row r="8" spans="1:11" ht="25.05" customHeight="1">
      <c r="A8" s="35">
        <v>2</v>
      </c>
      <c r="B8" t="s">
        <v>424</v>
      </c>
      <c r="C8" s="1">
        <v>3000</v>
      </c>
      <c r="D8" s="10">
        <f t="shared" si="0"/>
        <v>6000</v>
      </c>
      <c r="E8" s="19">
        <f t="shared" si="1"/>
        <v>7500</v>
      </c>
      <c r="F8" s="10">
        <f t="shared" si="2"/>
        <v>9000</v>
      </c>
      <c r="G8" s="10">
        <f t="shared" si="3"/>
        <v>10500</v>
      </c>
    </row>
    <row r="9" spans="1:11" ht="25.05" customHeight="1">
      <c r="A9" s="35">
        <v>2</v>
      </c>
      <c r="B9" t="s">
        <v>425</v>
      </c>
      <c r="C9" s="1">
        <v>2800</v>
      </c>
      <c r="D9" s="10">
        <f t="shared" si="0"/>
        <v>5600</v>
      </c>
      <c r="E9" s="19">
        <f t="shared" si="1"/>
        <v>7000</v>
      </c>
      <c r="F9" s="10">
        <f t="shared" si="2"/>
        <v>8400</v>
      </c>
      <c r="G9" s="10">
        <f t="shared" si="3"/>
        <v>9800</v>
      </c>
    </row>
    <row r="10" spans="1:11" ht="25.05" customHeight="1">
      <c r="A10" s="35">
        <v>2</v>
      </c>
      <c r="B10" s="15" t="s">
        <v>252</v>
      </c>
      <c r="C10" s="1">
        <v>3200</v>
      </c>
      <c r="D10" s="10">
        <f t="shared" si="0"/>
        <v>6400</v>
      </c>
      <c r="E10" s="19">
        <f t="shared" si="1"/>
        <v>8000</v>
      </c>
      <c r="F10" s="10">
        <f t="shared" si="2"/>
        <v>9600</v>
      </c>
      <c r="G10" s="10">
        <f t="shared" si="3"/>
        <v>11200</v>
      </c>
    </row>
    <row r="11" spans="1:11" ht="25.05" customHeight="1">
      <c r="A11" s="35">
        <v>2</v>
      </c>
      <c r="B11" t="s">
        <v>426</v>
      </c>
      <c r="C11" s="1">
        <v>3200</v>
      </c>
      <c r="D11" s="10">
        <f t="shared" si="0"/>
        <v>6400</v>
      </c>
      <c r="E11" s="19">
        <f t="shared" si="1"/>
        <v>8000</v>
      </c>
      <c r="F11" s="10">
        <f t="shared" si="2"/>
        <v>9600</v>
      </c>
      <c r="G11" s="10">
        <f t="shared" si="3"/>
        <v>11200</v>
      </c>
    </row>
    <row r="12" spans="1:11" ht="25.05" customHeight="1">
      <c r="A12" s="35">
        <v>2</v>
      </c>
      <c r="B12" t="s">
        <v>427</v>
      </c>
      <c r="C12" s="1">
        <v>3200</v>
      </c>
      <c r="D12" s="10">
        <f t="shared" si="0"/>
        <v>6400</v>
      </c>
      <c r="E12" s="19">
        <f t="shared" si="1"/>
        <v>8000</v>
      </c>
      <c r="F12" s="10">
        <f t="shared" si="2"/>
        <v>9600</v>
      </c>
      <c r="G12" s="10">
        <f t="shared" si="3"/>
        <v>11200</v>
      </c>
    </row>
    <row r="13" spans="1:11" ht="25.05" customHeight="1">
      <c r="A13" s="35">
        <v>2</v>
      </c>
      <c r="B13" t="s">
        <v>428</v>
      </c>
      <c r="C13" s="1">
        <v>2800</v>
      </c>
      <c r="D13" s="10">
        <f t="shared" si="0"/>
        <v>5600</v>
      </c>
      <c r="E13" s="19">
        <f t="shared" si="1"/>
        <v>7000</v>
      </c>
      <c r="F13" s="10">
        <f t="shared" si="2"/>
        <v>8400</v>
      </c>
      <c r="G13" s="10">
        <f t="shared" si="3"/>
        <v>9800</v>
      </c>
    </row>
    <row r="14" spans="1:11" ht="25.05" customHeight="1">
      <c r="A14" s="35">
        <v>2</v>
      </c>
      <c r="B14" t="s">
        <v>429</v>
      </c>
      <c r="C14" s="1">
        <v>3200</v>
      </c>
      <c r="D14" s="10">
        <f t="shared" si="0"/>
        <v>6400</v>
      </c>
      <c r="E14" s="19">
        <f t="shared" si="1"/>
        <v>8000</v>
      </c>
      <c r="F14" s="10">
        <f t="shared" si="2"/>
        <v>9600</v>
      </c>
      <c r="G14" s="10">
        <f t="shared" si="3"/>
        <v>11200</v>
      </c>
    </row>
    <row r="15" spans="1:11" ht="25.05" customHeight="1">
      <c r="A15" s="35">
        <v>2</v>
      </c>
      <c r="B15" t="s">
        <v>243</v>
      </c>
      <c r="C15" s="1">
        <v>3000</v>
      </c>
      <c r="D15" s="10">
        <f t="shared" si="0"/>
        <v>6000</v>
      </c>
      <c r="E15" s="19">
        <f t="shared" si="1"/>
        <v>7500</v>
      </c>
      <c r="F15" s="10">
        <f t="shared" si="2"/>
        <v>9000</v>
      </c>
      <c r="G15" s="10">
        <f t="shared" si="3"/>
        <v>10500</v>
      </c>
      <c r="H15">
        <v>9200</v>
      </c>
      <c r="I15" t="s">
        <v>1374</v>
      </c>
    </row>
    <row r="16" spans="1:11" ht="25.05" customHeight="1">
      <c r="A16" s="35">
        <v>2</v>
      </c>
      <c r="B16" s="57" t="s">
        <v>430</v>
      </c>
      <c r="C16" s="1">
        <v>3200</v>
      </c>
      <c r="D16" s="10">
        <f t="shared" si="0"/>
        <v>6400</v>
      </c>
      <c r="E16" s="19">
        <f t="shared" ref="E16:E27" si="4">+(C16*$E$2)+C16</f>
        <v>8000</v>
      </c>
      <c r="F16" s="10">
        <f t="shared" ref="F16:F27" si="5">+(C16*$F$2)+C16</f>
        <v>9600</v>
      </c>
      <c r="G16" s="10">
        <f t="shared" ref="G16:G27" si="6">+(C16*$G$2)+C16</f>
        <v>11200</v>
      </c>
    </row>
    <row r="17" spans="1:7" ht="25.05" customHeight="1">
      <c r="A17" s="35">
        <v>2</v>
      </c>
      <c r="B17" t="s">
        <v>242</v>
      </c>
      <c r="C17" s="1">
        <v>3200</v>
      </c>
      <c r="D17" s="10">
        <f t="shared" si="0"/>
        <v>6400</v>
      </c>
      <c r="E17" s="19">
        <f t="shared" si="4"/>
        <v>8000</v>
      </c>
      <c r="F17" s="10">
        <f t="shared" si="5"/>
        <v>9600</v>
      </c>
      <c r="G17" s="10">
        <f t="shared" si="6"/>
        <v>11200</v>
      </c>
    </row>
    <row r="18" spans="1:7" ht="25.05" customHeight="1">
      <c r="A18" s="35">
        <v>2</v>
      </c>
      <c r="B18" t="s">
        <v>431</v>
      </c>
      <c r="C18" s="1">
        <v>2800</v>
      </c>
      <c r="D18" s="10">
        <f t="shared" si="0"/>
        <v>5600</v>
      </c>
      <c r="E18" s="19">
        <f t="shared" si="4"/>
        <v>7000</v>
      </c>
      <c r="F18" s="10">
        <f t="shared" si="5"/>
        <v>8400</v>
      </c>
      <c r="G18" s="10">
        <f t="shared" si="6"/>
        <v>9800</v>
      </c>
    </row>
    <row r="19" spans="1:7" ht="25.05" customHeight="1">
      <c r="A19" s="35">
        <v>2</v>
      </c>
      <c r="B19" t="s">
        <v>432</v>
      </c>
      <c r="C19" s="1">
        <v>2800</v>
      </c>
      <c r="D19" s="10">
        <f t="shared" si="0"/>
        <v>5600</v>
      </c>
      <c r="E19" s="19">
        <f t="shared" si="4"/>
        <v>7000</v>
      </c>
      <c r="F19" s="10">
        <f t="shared" si="5"/>
        <v>8400</v>
      </c>
      <c r="G19" s="10">
        <f t="shared" si="6"/>
        <v>9800</v>
      </c>
    </row>
    <row r="20" spans="1:7" ht="25.05" customHeight="1">
      <c r="A20" s="35"/>
      <c r="B20" t="s">
        <v>433</v>
      </c>
      <c r="C20" s="1">
        <v>2800</v>
      </c>
      <c r="D20" s="10">
        <f t="shared" si="0"/>
        <v>5600</v>
      </c>
      <c r="E20" s="19">
        <f t="shared" si="4"/>
        <v>7000</v>
      </c>
      <c r="F20" s="10">
        <f t="shared" si="5"/>
        <v>8400</v>
      </c>
      <c r="G20" s="10">
        <f t="shared" si="6"/>
        <v>9800</v>
      </c>
    </row>
    <row r="21" spans="1:7" ht="25.05" customHeight="1">
      <c r="A21" s="35"/>
      <c r="B21" t="s">
        <v>434</v>
      </c>
      <c r="C21" s="1">
        <v>2800</v>
      </c>
      <c r="D21" s="10">
        <f t="shared" si="0"/>
        <v>5600</v>
      </c>
      <c r="E21" s="19">
        <f t="shared" si="4"/>
        <v>7000</v>
      </c>
      <c r="F21" s="10">
        <f t="shared" si="5"/>
        <v>8400</v>
      </c>
      <c r="G21" s="10">
        <f t="shared" si="6"/>
        <v>9800</v>
      </c>
    </row>
    <row r="22" spans="1:7" ht="25.05" customHeight="1">
      <c r="A22" s="35"/>
      <c r="C22" s="1">
        <v>8423</v>
      </c>
      <c r="D22" s="10">
        <f t="shared" si="0"/>
        <v>16846</v>
      </c>
      <c r="E22" s="19">
        <f t="shared" si="4"/>
        <v>21057.5</v>
      </c>
      <c r="F22" s="10">
        <f t="shared" si="5"/>
        <v>25269</v>
      </c>
      <c r="G22" s="10">
        <f t="shared" si="6"/>
        <v>29480.5</v>
      </c>
    </row>
    <row r="23" spans="1:7" ht="25.05" customHeight="1">
      <c r="A23" s="35"/>
      <c r="C23" s="1">
        <v>8033</v>
      </c>
      <c r="D23" s="10">
        <f t="shared" si="0"/>
        <v>16066</v>
      </c>
      <c r="E23" s="19">
        <f t="shared" si="4"/>
        <v>20082.5</v>
      </c>
      <c r="F23" s="10">
        <f t="shared" si="5"/>
        <v>24099</v>
      </c>
      <c r="G23" s="10">
        <f t="shared" si="6"/>
        <v>28115.5</v>
      </c>
    </row>
    <row r="24" spans="1:7" ht="25.05" customHeight="1">
      <c r="A24" s="35"/>
      <c r="C24" s="1">
        <v>4213</v>
      </c>
      <c r="D24" s="10">
        <f t="shared" si="0"/>
        <v>8426</v>
      </c>
      <c r="E24" s="19">
        <f t="shared" si="4"/>
        <v>10532.5</v>
      </c>
      <c r="F24" s="10">
        <f t="shared" si="5"/>
        <v>12639</v>
      </c>
      <c r="G24" s="10">
        <f t="shared" si="6"/>
        <v>14745.5</v>
      </c>
    </row>
    <row r="25" spans="1:7" ht="25.05" customHeight="1">
      <c r="A25" s="35"/>
      <c r="C25" s="1">
        <v>2884</v>
      </c>
      <c r="D25" s="10">
        <f t="shared" si="0"/>
        <v>5768</v>
      </c>
      <c r="E25" s="19">
        <f t="shared" si="4"/>
        <v>7210</v>
      </c>
      <c r="F25" s="10">
        <f t="shared" si="5"/>
        <v>8652</v>
      </c>
      <c r="G25" s="10">
        <f t="shared" si="6"/>
        <v>10094</v>
      </c>
    </row>
    <row r="26" spans="1:7" ht="25.05" customHeight="1">
      <c r="A26" s="35"/>
      <c r="C26" s="1">
        <v>800</v>
      </c>
      <c r="D26" s="10">
        <f t="shared" si="0"/>
        <v>1600</v>
      </c>
      <c r="E26" s="19">
        <f t="shared" si="4"/>
        <v>2000</v>
      </c>
      <c r="F26" s="10">
        <f t="shared" si="5"/>
        <v>2400</v>
      </c>
      <c r="G26" s="10">
        <f t="shared" si="6"/>
        <v>2800</v>
      </c>
    </row>
    <row r="27" spans="1:7" ht="25.05" customHeight="1">
      <c r="A27" s="35"/>
      <c r="C27" s="1">
        <v>380</v>
      </c>
      <c r="D27" s="10">
        <f t="shared" si="0"/>
        <v>760</v>
      </c>
      <c r="E27" s="19">
        <f t="shared" si="4"/>
        <v>950</v>
      </c>
      <c r="F27" s="10">
        <f t="shared" si="5"/>
        <v>1140</v>
      </c>
      <c r="G27" s="10">
        <f t="shared" si="6"/>
        <v>1330</v>
      </c>
    </row>
    <row r="28" spans="1:7" ht="25.05" customHeight="1">
      <c r="A28" s="35"/>
    </row>
    <row r="29" spans="1:7" ht="25.05" customHeight="1">
      <c r="A29" s="35"/>
    </row>
    <row r="30" spans="1:7" ht="25.05" customHeight="1">
      <c r="A30" s="35"/>
    </row>
    <row r="31" spans="1:7" ht="25.05" customHeight="1">
      <c r="A31" s="35"/>
    </row>
    <row r="32" spans="1:7" ht="25.05" customHeight="1">
      <c r="A32" s="35"/>
    </row>
    <row r="33" spans="1:1" ht="25.05" customHeight="1">
      <c r="A33" s="35"/>
    </row>
  </sheetData>
  <mergeCells count="3">
    <mergeCell ref="A1:A2"/>
    <mergeCell ref="B1:B2"/>
    <mergeCell ref="D1:G1"/>
  </mergeCell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>
  <dimension ref="A1:G12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D14" sqref="D14"/>
    </sheetView>
  </sheetViews>
  <sheetFormatPr defaultColWidth="18.77734375" defaultRowHeight="25.05" customHeight="1"/>
  <sheetData>
    <row r="1" spans="1:7" ht="25.05" customHeight="1">
      <c r="A1" s="174" t="s">
        <v>40</v>
      </c>
      <c r="B1" s="174" t="s">
        <v>419</v>
      </c>
      <c r="C1" s="16"/>
      <c r="D1" s="172" t="s">
        <v>0</v>
      </c>
      <c r="E1" s="172"/>
      <c r="F1" s="172"/>
      <c r="G1" s="172"/>
    </row>
    <row r="2" spans="1:7" ht="25.05" customHeight="1">
      <c r="A2" s="174"/>
      <c r="B2" s="174"/>
      <c r="C2" s="54" t="s">
        <v>29</v>
      </c>
      <c r="D2" s="17">
        <v>1</v>
      </c>
      <c r="E2" s="17">
        <v>1.5</v>
      </c>
      <c r="F2" s="18">
        <v>2</v>
      </c>
      <c r="G2" s="17">
        <v>2.5</v>
      </c>
    </row>
    <row r="3" spans="1:7" ht="25.05" customHeight="1">
      <c r="A3" s="35">
        <v>2</v>
      </c>
      <c r="B3" t="s">
        <v>435</v>
      </c>
      <c r="C3" s="1">
        <v>10000</v>
      </c>
      <c r="D3" s="10">
        <f t="shared" ref="D3:D12" si="0">(+C3*$D$2)+C3</f>
        <v>20000</v>
      </c>
      <c r="E3" s="19">
        <f t="shared" ref="E3:E12" si="1">+(C3*$E$2)+C3</f>
        <v>25000</v>
      </c>
      <c r="F3" s="10">
        <f t="shared" ref="F3:F12" si="2">+(C3*$F$2)+C3</f>
        <v>30000</v>
      </c>
      <c r="G3" s="10">
        <f t="shared" ref="G3:G12" si="3">+(C3*$G$2)+C3</f>
        <v>35000</v>
      </c>
    </row>
    <row r="4" spans="1:7" ht="25.05" customHeight="1">
      <c r="A4" s="35">
        <v>2</v>
      </c>
      <c r="B4" t="s">
        <v>436</v>
      </c>
      <c r="C4" s="1">
        <v>8500</v>
      </c>
      <c r="D4" s="10">
        <f t="shared" si="0"/>
        <v>17000</v>
      </c>
      <c r="E4" s="19">
        <f t="shared" si="1"/>
        <v>21250</v>
      </c>
      <c r="F4" s="10">
        <f t="shared" si="2"/>
        <v>25500</v>
      </c>
      <c r="G4" s="10">
        <f t="shared" si="3"/>
        <v>29750</v>
      </c>
    </row>
    <row r="5" spans="1:7" ht="25.05" customHeight="1">
      <c r="A5" s="35">
        <v>2</v>
      </c>
      <c r="B5" t="s">
        <v>437</v>
      </c>
      <c r="C5" s="1">
        <v>11000</v>
      </c>
      <c r="D5" s="10">
        <f t="shared" si="0"/>
        <v>22000</v>
      </c>
      <c r="E5" s="19">
        <f t="shared" si="1"/>
        <v>27500</v>
      </c>
      <c r="F5" s="10">
        <f t="shared" si="2"/>
        <v>33000</v>
      </c>
      <c r="G5" s="10">
        <f t="shared" si="3"/>
        <v>38500</v>
      </c>
    </row>
    <row r="6" spans="1:7" ht="25.05" customHeight="1">
      <c r="A6" s="13"/>
      <c r="B6" s="15"/>
      <c r="C6" s="1">
        <v>15000</v>
      </c>
      <c r="D6" s="10">
        <f t="shared" si="0"/>
        <v>30000</v>
      </c>
      <c r="E6" s="19">
        <f t="shared" si="1"/>
        <v>37500</v>
      </c>
      <c r="F6" s="10">
        <f t="shared" si="2"/>
        <v>45000</v>
      </c>
      <c r="G6" s="10">
        <f t="shared" si="3"/>
        <v>52500</v>
      </c>
    </row>
    <row r="7" spans="1:7" ht="25.05" customHeight="1">
      <c r="A7" s="35"/>
      <c r="C7" s="1"/>
      <c r="D7" s="10">
        <f t="shared" si="0"/>
        <v>0</v>
      </c>
      <c r="E7" s="19">
        <f t="shared" si="1"/>
        <v>0</v>
      </c>
      <c r="F7" s="10">
        <f t="shared" si="2"/>
        <v>0</v>
      </c>
      <c r="G7" s="10">
        <f t="shared" si="3"/>
        <v>0</v>
      </c>
    </row>
    <row r="8" spans="1:7" ht="25.05" customHeight="1">
      <c r="D8" s="10">
        <f t="shared" si="0"/>
        <v>0</v>
      </c>
      <c r="E8" s="19">
        <f t="shared" si="1"/>
        <v>0</v>
      </c>
      <c r="F8" s="10">
        <f t="shared" si="2"/>
        <v>0</v>
      </c>
      <c r="G8" s="10">
        <f t="shared" si="3"/>
        <v>0</v>
      </c>
    </row>
    <row r="9" spans="1:7" ht="25.05" customHeight="1">
      <c r="D9" s="10">
        <f t="shared" si="0"/>
        <v>0</v>
      </c>
      <c r="E9" s="19">
        <f t="shared" si="1"/>
        <v>0</v>
      </c>
      <c r="F9" s="10">
        <f t="shared" si="2"/>
        <v>0</v>
      </c>
      <c r="G9" s="10">
        <f t="shared" si="3"/>
        <v>0</v>
      </c>
    </row>
    <row r="10" spans="1:7" ht="25.05" customHeight="1">
      <c r="D10" s="10">
        <f t="shared" si="0"/>
        <v>0</v>
      </c>
      <c r="E10" s="19">
        <f t="shared" si="1"/>
        <v>0</v>
      </c>
      <c r="F10" s="10">
        <f t="shared" si="2"/>
        <v>0</v>
      </c>
      <c r="G10" s="10">
        <f t="shared" si="3"/>
        <v>0</v>
      </c>
    </row>
    <row r="11" spans="1:7" ht="25.05" customHeight="1">
      <c r="D11" s="10">
        <f t="shared" si="0"/>
        <v>0</v>
      </c>
      <c r="E11" s="19">
        <f t="shared" si="1"/>
        <v>0</v>
      </c>
      <c r="F11" s="10">
        <f t="shared" si="2"/>
        <v>0</v>
      </c>
      <c r="G11" s="10">
        <f t="shared" si="3"/>
        <v>0</v>
      </c>
    </row>
    <row r="12" spans="1:7" ht="25.05" customHeight="1">
      <c r="D12" s="10">
        <f t="shared" si="0"/>
        <v>0</v>
      </c>
      <c r="E12" s="19">
        <f t="shared" si="1"/>
        <v>0</v>
      </c>
      <c r="F12" s="10">
        <f t="shared" si="2"/>
        <v>0</v>
      </c>
      <c r="G12" s="10">
        <f t="shared" si="3"/>
        <v>0</v>
      </c>
    </row>
  </sheetData>
  <mergeCells count="3">
    <mergeCell ref="A1:A2"/>
    <mergeCell ref="B1:B2"/>
    <mergeCell ref="D1:G1"/>
  </mergeCell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>
  <dimension ref="A1:I40"/>
  <sheetViews>
    <sheetView workbookViewId="0">
      <pane xSplit="1" ySplit="2" topLeftCell="B24" activePane="bottomRight" state="frozen"/>
      <selection pane="topRight" activeCell="B1" sqref="B1"/>
      <selection pane="bottomLeft" activeCell="A3" sqref="A3"/>
      <selection pane="bottomRight" activeCell="I28" sqref="I28"/>
    </sheetView>
  </sheetViews>
  <sheetFormatPr defaultColWidth="18.77734375" defaultRowHeight="25.05" customHeight="1"/>
  <cols>
    <col min="1" max="1" width="18.77734375" style="11"/>
    <col min="2" max="16384" width="18.77734375" style="7"/>
  </cols>
  <sheetData>
    <row r="1" spans="1:7" ht="25.05" customHeight="1">
      <c r="A1" s="174" t="s">
        <v>40</v>
      </c>
      <c r="B1" s="174" t="s">
        <v>442</v>
      </c>
      <c r="C1" s="172" t="s">
        <v>29</v>
      </c>
      <c r="D1" s="172" t="s">
        <v>0</v>
      </c>
      <c r="E1" s="172"/>
      <c r="F1" s="172"/>
      <c r="G1" s="172"/>
    </row>
    <row r="2" spans="1:7" ht="25.05" customHeight="1">
      <c r="A2" s="174"/>
      <c r="B2" s="174"/>
      <c r="C2" s="172"/>
      <c r="D2" s="17">
        <v>1</v>
      </c>
      <c r="E2" s="17">
        <v>1.5</v>
      </c>
      <c r="F2" s="18">
        <v>2</v>
      </c>
      <c r="G2" s="17">
        <v>2.5</v>
      </c>
    </row>
    <row r="3" spans="1:7" ht="25.05" customHeight="1">
      <c r="A3" s="11">
        <v>3</v>
      </c>
      <c r="B3" s="11">
        <v>5840</v>
      </c>
      <c r="C3" s="10">
        <v>1090</v>
      </c>
      <c r="D3" s="10">
        <f>(+C3*$D$2)+C3</f>
        <v>2180</v>
      </c>
      <c r="E3" s="10">
        <f>(+C3*$E$2)+C3</f>
        <v>2725</v>
      </c>
      <c r="F3" s="19">
        <f>+(C3*$F$2)+C3</f>
        <v>3270</v>
      </c>
      <c r="G3" s="10">
        <f>+(C3*$G$2)+C3</f>
        <v>3815</v>
      </c>
    </row>
    <row r="4" spans="1:7" ht="25.05" customHeight="1">
      <c r="A4" s="11">
        <v>6</v>
      </c>
      <c r="B4" s="11" t="s">
        <v>498</v>
      </c>
      <c r="C4" s="10">
        <v>450</v>
      </c>
      <c r="D4" s="10">
        <f>(+C4*$D$2)+C4</f>
        <v>900</v>
      </c>
      <c r="E4" s="10">
        <f>(+C4*$E$2)+C4</f>
        <v>1125</v>
      </c>
      <c r="F4" s="19">
        <f>+(C4*$F$2)+C4</f>
        <v>1350</v>
      </c>
      <c r="G4" s="10">
        <f>+(C4*$G$2)+C4</f>
        <v>1575</v>
      </c>
    </row>
    <row r="5" spans="1:7" ht="25.05" customHeight="1">
      <c r="A5" s="11">
        <v>1</v>
      </c>
      <c r="B5" s="11" t="s">
        <v>493</v>
      </c>
    </row>
    <row r="6" spans="1:7" ht="25.05" customHeight="1">
      <c r="A6" s="11">
        <v>2</v>
      </c>
      <c r="B6" s="11" t="s">
        <v>489</v>
      </c>
    </row>
    <row r="7" spans="1:7" ht="25.05" customHeight="1">
      <c r="A7" s="11">
        <v>3</v>
      </c>
      <c r="B7" s="11" t="s">
        <v>465</v>
      </c>
      <c r="C7" s="10">
        <v>500</v>
      </c>
      <c r="D7" s="10">
        <f t="shared" ref="D7:D14" si="0">(+C7*$D$2)+C7</f>
        <v>1000</v>
      </c>
      <c r="E7" s="10">
        <f t="shared" ref="E7:E14" si="1">(+C7*$E$2)+C7</f>
        <v>1250</v>
      </c>
      <c r="F7" s="19">
        <f t="shared" ref="F7:F14" si="2">+(C7*$F$2)+C7</f>
        <v>1500</v>
      </c>
      <c r="G7" s="10">
        <f t="shared" ref="G7:G14" si="3">+(C7*$G$2)+C7</f>
        <v>1750</v>
      </c>
    </row>
    <row r="8" spans="1:7" ht="25.05" customHeight="1">
      <c r="A8" s="11">
        <v>1</v>
      </c>
      <c r="B8" s="11" t="s">
        <v>490</v>
      </c>
      <c r="D8" s="10">
        <f t="shared" si="0"/>
        <v>0</v>
      </c>
      <c r="E8" s="10">
        <f t="shared" si="1"/>
        <v>0</v>
      </c>
      <c r="F8" s="19">
        <f t="shared" si="2"/>
        <v>0</v>
      </c>
      <c r="G8" s="10">
        <f t="shared" si="3"/>
        <v>0</v>
      </c>
    </row>
    <row r="9" spans="1:7" ht="25.05" customHeight="1">
      <c r="A9" s="11">
        <v>2</v>
      </c>
      <c r="B9" s="11" t="s">
        <v>491</v>
      </c>
      <c r="C9" s="7">
        <v>1300</v>
      </c>
      <c r="D9" s="10">
        <f t="shared" si="0"/>
        <v>2600</v>
      </c>
      <c r="E9" s="10">
        <f t="shared" si="1"/>
        <v>3250</v>
      </c>
      <c r="F9" s="19">
        <f t="shared" si="2"/>
        <v>3900</v>
      </c>
      <c r="G9" s="10">
        <f t="shared" si="3"/>
        <v>4550</v>
      </c>
    </row>
    <row r="10" spans="1:7" ht="25.05" customHeight="1">
      <c r="A10" s="11">
        <v>2</v>
      </c>
      <c r="B10" s="11" t="s">
        <v>445</v>
      </c>
      <c r="C10" s="10">
        <v>1300</v>
      </c>
      <c r="D10" s="10">
        <f t="shared" si="0"/>
        <v>2600</v>
      </c>
      <c r="E10" s="10">
        <f t="shared" si="1"/>
        <v>3250</v>
      </c>
      <c r="F10" s="19">
        <f t="shared" si="2"/>
        <v>3900</v>
      </c>
      <c r="G10" s="10">
        <f t="shared" si="3"/>
        <v>4550</v>
      </c>
    </row>
    <row r="11" spans="1:7" ht="25.05" customHeight="1">
      <c r="A11" s="11">
        <v>2</v>
      </c>
      <c r="B11" s="11" t="s">
        <v>443</v>
      </c>
      <c r="C11" s="10">
        <v>1700</v>
      </c>
      <c r="D11" s="10">
        <f t="shared" si="0"/>
        <v>3400</v>
      </c>
      <c r="E11" s="10">
        <f t="shared" si="1"/>
        <v>4250</v>
      </c>
      <c r="F11" s="19">
        <f t="shared" si="2"/>
        <v>5100</v>
      </c>
      <c r="G11" s="10">
        <f t="shared" si="3"/>
        <v>5950</v>
      </c>
    </row>
    <row r="12" spans="1:7" ht="25.05" customHeight="1">
      <c r="A12" s="11">
        <v>2</v>
      </c>
      <c r="B12" s="11" t="s">
        <v>444</v>
      </c>
      <c r="C12" s="10">
        <v>1100</v>
      </c>
      <c r="D12" s="10">
        <f t="shared" si="0"/>
        <v>2200</v>
      </c>
      <c r="E12" s="10">
        <f t="shared" si="1"/>
        <v>2750</v>
      </c>
      <c r="F12" s="19">
        <f t="shared" si="2"/>
        <v>3300</v>
      </c>
      <c r="G12" s="10">
        <f t="shared" si="3"/>
        <v>3850</v>
      </c>
    </row>
    <row r="13" spans="1:7" ht="25.05" customHeight="1">
      <c r="A13" s="11" t="s">
        <v>769</v>
      </c>
      <c r="B13" s="11" t="s">
        <v>492</v>
      </c>
      <c r="C13" s="10">
        <v>1060</v>
      </c>
      <c r="D13" s="10">
        <f t="shared" si="0"/>
        <v>2120</v>
      </c>
      <c r="E13" s="10">
        <f t="shared" si="1"/>
        <v>2650</v>
      </c>
      <c r="F13" s="19">
        <f t="shared" si="2"/>
        <v>3180</v>
      </c>
      <c r="G13" s="10">
        <f t="shared" si="3"/>
        <v>3710</v>
      </c>
    </row>
    <row r="14" spans="1:7" ht="25.05" customHeight="1">
      <c r="A14" s="11">
        <v>1</v>
      </c>
      <c r="B14" s="11" t="s">
        <v>494</v>
      </c>
      <c r="C14" s="10">
        <v>950</v>
      </c>
      <c r="D14" s="10">
        <f t="shared" si="0"/>
        <v>1900</v>
      </c>
      <c r="E14" s="10">
        <f t="shared" si="1"/>
        <v>2375</v>
      </c>
      <c r="F14" s="19">
        <f t="shared" si="2"/>
        <v>2850</v>
      </c>
      <c r="G14" s="10">
        <f t="shared" si="3"/>
        <v>3325</v>
      </c>
    </row>
    <row r="15" spans="1:7" ht="25.05" customHeight="1">
      <c r="A15" s="11">
        <v>1</v>
      </c>
      <c r="B15" s="11" t="s">
        <v>488</v>
      </c>
    </row>
    <row r="16" spans="1:7" ht="25.05" customHeight="1">
      <c r="A16" s="11">
        <v>1</v>
      </c>
      <c r="B16" s="11" t="s">
        <v>447</v>
      </c>
      <c r="C16" s="10">
        <v>8500</v>
      </c>
      <c r="D16" s="10">
        <f>(+C16*$D$2)+C16</f>
        <v>17000</v>
      </c>
      <c r="E16" s="10">
        <f>(+C16*$E$2)+C16</f>
        <v>21250</v>
      </c>
      <c r="F16" s="19">
        <f>+(C16*$F$2)+C16</f>
        <v>25500</v>
      </c>
      <c r="G16" s="10">
        <f>+(C16*$G$2)+C16</f>
        <v>29750</v>
      </c>
    </row>
    <row r="17" spans="1:9" ht="25.05" customHeight="1">
      <c r="A17" s="11">
        <v>4</v>
      </c>
      <c r="B17" s="11" t="s">
        <v>446</v>
      </c>
      <c r="C17" s="10">
        <v>540</v>
      </c>
      <c r="D17" s="10">
        <f>(+C17*$D$2)+C17</f>
        <v>1080</v>
      </c>
      <c r="E17" s="10">
        <f>(+C17*$E$2)+C17</f>
        <v>1350</v>
      </c>
      <c r="F17" s="19">
        <f>+(C17*$F$2)+C17</f>
        <v>1620</v>
      </c>
      <c r="G17" s="10">
        <f>+(C17*$G$2)+C17</f>
        <v>1890</v>
      </c>
    </row>
    <row r="18" spans="1:9" ht="25.05" customHeight="1">
      <c r="A18" s="11">
        <v>3</v>
      </c>
      <c r="B18" s="7" t="s">
        <v>782</v>
      </c>
      <c r="C18" s="7">
        <v>1103</v>
      </c>
      <c r="D18" s="7">
        <f>(+C18*$D$2)+C18</f>
        <v>2206</v>
      </c>
      <c r="E18" s="7">
        <f>(+C18*$E$2)+C18</f>
        <v>2757.5</v>
      </c>
      <c r="F18" s="7">
        <f>+(C18*$F$2)+C18</f>
        <v>3309</v>
      </c>
      <c r="G18" s="7">
        <f>+(C18*$G$2)+C18</f>
        <v>3860.5</v>
      </c>
    </row>
    <row r="19" spans="1:9" ht="25.05" customHeight="1">
      <c r="A19" s="11">
        <v>3</v>
      </c>
      <c r="B19" s="7" t="s">
        <v>833</v>
      </c>
      <c r="C19" s="10">
        <v>585</v>
      </c>
      <c r="D19" s="10">
        <f>(+C19*$D$2)+C19</f>
        <v>1170</v>
      </c>
      <c r="E19" s="10">
        <f>(+C19*$E$2)+C19</f>
        <v>1462.5</v>
      </c>
      <c r="F19" s="10">
        <f>+(C19*$F$2)+C19</f>
        <v>1755</v>
      </c>
      <c r="G19" s="10">
        <f>+(C19*$G$2)+C19</f>
        <v>2047.5</v>
      </c>
    </row>
    <row r="20" spans="1:9" ht="25.05" customHeight="1">
      <c r="A20" s="11">
        <v>3</v>
      </c>
      <c r="B20" s="7" t="s">
        <v>834</v>
      </c>
      <c r="C20" s="10">
        <v>796</v>
      </c>
      <c r="D20" s="10">
        <f t="shared" ref="D20:D30" si="4">(+C20*$D$2)+C20</f>
        <v>1592</v>
      </c>
      <c r="E20" s="10">
        <f t="shared" ref="E20:E30" si="5">(+C20*$E$2)+C20</f>
        <v>1990</v>
      </c>
      <c r="F20" s="10">
        <f t="shared" ref="F20:F30" si="6">+(C20*$F$2)+C20</f>
        <v>2388</v>
      </c>
      <c r="G20" s="10">
        <f t="shared" ref="G20:G30" si="7">+(C20*$G$2)+C20</f>
        <v>2786</v>
      </c>
    </row>
    <row r="21" spans="1:9" ht="25.05" customHeight="1">
      <c r="B21" s="7" t="s">
        <v>951</v>
      </c>
      <c r="C21" s="10">
        <v>450</v>
      </c>
      <c r="D21" s="10">
        <f t="shared" si="4"/>
        <v>900</v>
      </c>
      <c r="E21" s="10">
        <f t="shared" si="5"/>
        <v>1125</v>
      </c>
      <c r="F21" s="10">
        <f t="shared" si="6"/>
        <v>1350</v>
      </c>
      <c r="G21" s="10">
        <f t="shared" si="7"/>
        <v>1575</v>
      </c>
    </row>
    <row r="22" spans="1:9" ht="25.05" customHeight="1">
      <c r="A22" s="11">
        <v>2</v>
      </c>
      <c r="B22" s="7" t="s">
        <v>1031</v>
      </c>
      <c r="C22" s="10">
        <v>947</v>
      </c>
      <c r="D22" s="10">
        <f t="shared" si="4"/>
        <v>1894</v>
      </c>
      <c r="E22" s="10">
        <f t="shared" si="5"/>
        <v>2367.5</v>
      </c>
      <c r="F22" s="10">
        <f t="shared" si="6"/>
        <v>2841</v>
      </c>
      <c r="G22" s="10">
        <f t="shared" si="7"/>
        <v>3314.5</v>
      </c>
    </row>
    <row r="23" spans="1:9" ht="25.05" customHeight="1">
      <c r="A23" s="11">
        <v>2</v>
      </c>
      <c r="B23" s="7" t="s">
        <v>1032</v>
      </c>
      <c r="C23" s="10">
        <v>953</v>
      </c>
      <c r="D23" s="10">
        <f t="shared" si="4"/>
        <v>1906</v>
      </c>
      <c r="E23" s="10">
        <f t="shared" si="5"/>
        <v>2382.5</v>
      </c>
      <c r="F23" s="10">
        <f t="shared" si="6"/>
        <v>2859</v>
      </c>
      <c r="G23" s="10">
        <f t="shared" si="7"/>
        <v>3335.5</v>
      </c>
    </row>
    <row r="24" spans="1:9" ht="25.05" customHeight="1">
      <c r="A24" s="11">
        <v>3</v>
      </c>
      <c r="B24" s="7" t="s">
        <v>1075</v>
      </c>
      <c r="C24" s="10">
        <v>893</v>
      </c>
      <c r="D24" s="10">
        <f t="shared" si="4"/>
        <v>1786</v>
      </c>
      <c r="E24" s="10">
        <f t="shared" si="5"/>
        <v>2232.5</v>
      </c>
      <c r="F24" s="10">
        <f t="shared" si="6"/>
        <v>2679</v>
      </c>
      <c r="G24" s="10">
        <f t="shared" si="7"/>
        <v>3125.5</v>
      </c>
    </row>
    <row r="25" spans="1:9" ht="25.05" customHeight="1">
      <c r="A25" s="11">
        <v>3</v>
      </c>
      <c r="B25" s="7" t="s">
        <v>1233</v>
      </c>
      <c r="C25" s="10">
        <v>918</v>
      </c>
      <c r="D25" s="10">
        <f t="shared" si="4"/>
        <v>1836</v>
      </c>
      <c r="E25" s="10">
        <f t="shared" si="5"/>
        <v>2295</v>
      </c>
      <c r="F25" s="10">
        <f t="shared" si="6"/>
        <v>2754</v>
      </c>
      <c r="G25" s="10">
        <f t="shared" si="7"/>
        <v>3213</v>
      </c>
    </row>
    <row r="26" spans="1:9" ht="25.05" customHeight="1">
      <c r="A26" s="11">
        <v>3</v>
      </c>
      <c r="B26" s="7" t="s">
        <v>1234</v>
      </c>
      <c r="C26" s="10">
        <v>1020</v>
      </c>
      <c r="D26" s="10">
        <f t="shared" si="4"/>
        <v>2040</v>
      </c>
      <c r="E26" s="10">
        <f t="shared" si="5"/>
        <v>2550</v>
      </c>
      <c r="F26" s="10">
        <f t="shared" si="6"/>
        <v>3060</v>
      </c>
      <c r="G26" s="10">
        <f t="shared" si="7"/>
        <v>3570</v>
      </c>
    </row>
    <row r="27" spans="1:9" ht="25.05" customHeight="1">
      <c r="A27" s="11">
        <v>3</v>
      </c>
      <c r="B27" s="7" t="s">
        <v>1235</v>
      </c>
      <c r="C27" s="10">
        <v>1148</v>
      </c>
      <c r="D27" s="10">
        <f t="shared" si="4"/>
        <v>2296</v>
      </c>
      <c r="E27" s="10">
        <f t="shared" si="5"/>
        <v>2870</v>
      </c>
      <c r="F27" s="10">
        <f t="shared" si="6"/>
        <v>3444</v>
      </c>
      <c r="G27" s="10">
        <f t="shared" si="7"/>
        <v>4018</v>
      </c>
      <c r="H27" s="7">
        <v>3450</v>
      </c>
      <c r="I27" s="7" t="s">
        <v>1372</v>
      </c>
    </row>
    <row r="28" spans="1:9" ht="25.05" customHeight="1">
      <c r="B28" s="7" t="s">
        <v>1331</v>
      </c>
      <c r="C28" s="10">
        <v>1100</v>
      </c>
      <c r="D28" s="10">
        <f t="shared" si="4"/>
        <v>2200</v>
      </c>
      <c r="E28" s="10">
        <f t="shared" si="5"/>
        <v>2750</v>
      </c>
      <c r="F28" s="10">
        <f t="shared" si="6"/>
        <v>3300</v>
      </c>
      <c r="G28" s="10">
        <f t="shared" si="7"/>
        <v>3850</v>
      </c>
    </row>
    <row r="29" spans="1:9" ht="25.05" customHeight="1">
      <c r="B29" s="7" t="s">
        <v>1417</v>
      </c>
      <c r="C29" s="10">
        <v>4750</v>
      </c>
      <c r="D29" s="10">
        <f t="shared" si="4"/>
        <v>9500</v>
      </c>
      <c r="E29" s="10">
        <f t="shared" si="5"/>
        <v>11875</v>
      </c>
      <c r="F29" s="10">
        <f t="shared" si="6"/>
        <v>14250</v>
      </c>
      <c r="G29" s="10">
        <f t="shared" si="7"/>
        <v>16625</v>
      </c>
    </row>
    <row r="30" spans="1:9" ht="25.05" customHeight="1">
      <c r="C30" s="10">
        <v>800</v>
      </c>
      <c r="D30" s="10">
        <f t="shared" si="4"/>
        <v>1600</v>
      </c>
      <c r="E30" s="10">
        <f t="shared" si="5"/>
        <v>2000</v>
      </c>
      <c r="F30" s="10">
        <f t="shared" si="6"/>
        <v>2400</v>
      </c>
      <c r="G30" s="10">
        <f t="shared" si="7"/>
        <v>2800</v>
      </c>
    </row>
    <row r="31" spans="1:9" ht="25.05" customHeight="1">
      <c r="C31" s="10"/>
      <c r="D31" s="10"/>
      <c r="E31" s="10"/>
      <c r="F31" s="10"/>
      <c r="G31" s="10"/>
    </row>
    <row r="32" spans="1:9" ht="25.05" customHeight="1">
      <c r="C32" s="10"/>
      <c r="D32" s="10"/>
      <c r="E32" s="10"/>
      <c r="F32" s="10"/>
      <c r="G32" s="10"/>
    </row>
    <row r="33" spans="3:7" ht="25.05" customHeight="1">
      <c r="C33" s="10"/>
      <c r="D33" s="10"/>
      <c r="E33" s="10"/>
      <c r="F33" s="10"/>
      <c r="G33" s="10"/>
    </row>
    <row r="34" spans="3:7" ht="25.05" customHeight="1">
      <c r="C34" s="10"/>
      <c r="D34" s="10"/>
      <c r="E34" s="10"/>
      <c r="F34" s="10"/>
      <c r="G34" s="10"/>
    </row>
    <row r="35" spans="3:7" ht="25.05" customHeight="1">
      <c r="C35" s="10"/>
      <c r="D35" s="10"/>
      <c r="E35" s="10"/>
      <c r="F35" s="10"/>
      <c r="G35" s="10"/>
    </row>
    <row r="36" spans="3:7" ht="25.05" customHeight="1">
      <c r="C36" s="10"/>
      <c r="D36" s="10"/>
      <c r="E36" s="10"/>
      <c r="F36" s="10"/>
      <c r="G36" s="10"/>
    </row>
    <row r="37" spans="3:7" ht="25.05" customHeight="1">
      <c r="C37" s="10"/>
      <c r="D37" s="10"/>
      <c r="E37" s="10"/>
      <c r="F37" s="10"/>
      <c r="G37" s="10"/>
    </row>
    <row r="38" spans="3:7" ht="25.05" customHeight="1">
      <c r="C38" s="10"/>
      <c r="D38" s="10"/>
      <c r="E38" s="10"/>
      <c r="F38" s="10"/>
      <c r="G38" s="10"/>
    </row>
    <row r="39" spans="3:7" ht="25.05" customHeight="1">
      <c r="C39" s="10"/>
      <c r="D39" s="10"/>
      <c r="E39" s="10"/>
      <c r="F39" s="10"/>
      <c r="G39" s="10"/>
    </row>
    <row r="40" spans="3:7" ht="25.05" customHeight="1">
      <c r="C40" s="10"/>
      <c r="D40" s="10"/>
      <c r="E40" s="10"/>
      <c r="F40" s="10"/>
      <c r="G40" s="10"/>
    </row>
  </sheetData>
  <sortState ref="A3:G17">
    <sortCondition ref="B3:B17"/>
  </sortState>
  <mergeCells count="4">
    <mergeCell ref="A1:A2"/>
    <mergeCell ref="B1:B2"/>
    <mergeCell ref="D1:G1"/>
    <mergeCell ref="C1:C2"/>
  </mergeCells>
  <pageMargins left="0.7" right="0.7" top="0.75" bottom="0.75" header="0.3" footer="0.3"/>
  <pageSetup paperSize="9" orientation="portrait" horizontalDpi="0" verticalDpi="0" r:id="rId1"/>
</worksheet>
</file>

<file path=xl/worksheets/sheet58.xml><?xml version="1.0" encoding="utf-8"?>
<worksheet xmlns="http://schemas.openxmlformats.org/spreadsheetml/2006/main" xmlns:r="http://schemas.openxmlformats.org/officeDocument/2006/relationships">
  <dimension ref="A1:G16"/>
  <sheetViews>
    <sheetView workbookViewId="0">
      <selection activeCell="C16" sqref="C16"/>
    </sheetView>
  </sheetViews>
  <sheetFormatPr defaultColWidth="18.77734375" defaultRowHeight="25.05" customHeight="1"/>
  <sheetData>
    <row r="1" spans="1:7" ht="25.05" customHeight="1">
      <c r="A1" s="174">
        <v>2</v>
      </c>
      <c r="B1" s="174" t="s">
        <v>466</v>
      </c>
      <c r="C1" s="16"/>
      <c r="D1" s="172" t="s">
        <v>0</v>
      </c>
      <c r="E1" s="172"/>
      <c r="F1" s="172"/>
      <c r="G1" s="172"/>
    </row>
    <row r="2" spans="1:7" ht="25.05" customHeight="1">
      <c r="A2" s="174"/>
      <c r="B2" s="174"/>
      <c r="C2" s="99" t="s">
        <v>29</v>
      </c>
      <c r="D2" s="17">
        <v>1</v>
      </c>
      <c r="E2" s="17">
        <v>1.5</v>
      </c>
      <c r="F2" s="18">
        <v>2</v>
      </c>
      <c r="G2" s="17">
        <v>2.5</v>
      </c>
    </row>
    <row r="3" spans="1:7" ht="25.05" customHeight="1">
      <c r="A3" s="11">
        <v>20</v>
      </c>
      <c r="B3" s="11" t="s">
        <v>467</v>
      </c>
      <c r="C3" s="10">
        <v>5</v>
      </c>
      <c r="D3" s="10">
        <f>(+C3*$D$2)+C3</f>
        <v>10</v>
      </c>
      <c r="E3" s="10">
        <f>(+C3*$E$2)+C3</f>
        <v>12.5</v>
      </c>
      <c r="F3" s="19">
        <f>+(C3*$F$2)+C3</f>
        <v>15</v>
      </c>
      <c r="G3" s="10">
        <f>+(C3*$G$2)+C3</f>
        <v>17.5</v>
      </c>
    </row>
    <row r="4" spans="1:7" ht="25.05" customHeight="1">
      <c r="A4" s="11">
        <v>10</v>
      </c>
      <c r="B4" s="11" t="s">
        <v>468</v>
      </c>
      <c r="C4" s="10">
        <v>5</v>
      </c>
      <c r="D4" s="10">
        <f t="shared" ref="D4:D9" si="0">(+C4*$D$2)+C4</f>
        <v>10</v>
      </c>
      <c r="E4" s="10">
        <f t="shared" ref="E4:E9" si="1">(+C4*$E$2)+C4</f>
        <v>12.5</v>
      </c>
      <c r="F4" s="19">
        <f t="shared" ref="F4:F9" si="2">+(C4*$F$2)+C4</f>
        <v>15</v>
      </c>
      <c r="G4" s="10">
        <f t="shared" ref="G4:G9" si="3">+(C4*$G$2)+C4</f>
        <v>17.5</v>
      </c>
    </row>
    <row r="5" spans="1:7" ht="25.05" customHeight="1">
      <c r="A5" s="11">
        <v>8</v>
      </c>
      <c r="B5" s="11" t="s">
        <v>469</v>
      </c>
      <c r="C5" s="10">
        <v>50</v>
      </c>
      <c r="D5" s="10">
        <f t="shared" si="0"/>
        <v>100</v>
      </c>
      <c r="E5" s="10">
        <f t="shared" si="1"/>
        <v>125</v>
      </c>
      <c r="F5" s="19">
        <f t="shared" si="2"/>
        <v>150</v>
      </c>
      <c r="G5" s="10">
        <f t="shared" si="3"/>
        <v>175</v>
      </c>
    </row>
    <row r="6" spans="1:7" ht="25.05" customHeight="1">
      <c r="A6" s="11"/>
      <c r="B6" s="11" t="s">
        <v>881</v>
      </c>
      <c r="C6" s="10">
        <v>25</v>
      </c>
      <c r="D6" s="10">
        <f t="shared" si="0"/>
        <v>50</v>
      </c>
      <c r="E6" s="10">
        <f t="shared" si="1"/>
        <v>62.5</v>
      </c>
      <c r="F6" s="19">
        <f t="shared" si="2"/>
        <v>75</v>
      </c>
      <c r="G6" s="10">
        <f t="shared" si="3"/>
        <v>87.5</v>
      </c>
    </row>
    <row r="7" spans="1:7" ht="25.05" customHeight="1">
      <c r="A7" s="11"/>
      <c r="B7" s="11" t="s">
        <v>882</v>
      </c>
      <c r="C7" s="10">
        <v>50</v>
      </c>
      <c r="D7" s="10">
        <f t="shared" si="0"/>
        <v>100</v>
      </c>
      <c r="E7" s="10">
        <f t="shared" si="1"/>
        <v>125</v>
      </c>
      <c r="F7" s="19">
        <f t="shared" si="2"/>
        <v>150</v>
      </c>
      <c r="G7" s="10">
        <f t="shared" si="3"/>
        <v>175</v>
      </c>
    </row>
    <row r="8" spans="1:7" ht="25.05" customHeight="1">
      <c r="A8" s="11"/>
      <c r="B8" s="11" t="s">
        <v>930</v>
      </c>
      <c r="C8" s="10">
        <v>35</v>
      </c>
      <c r="D8" s="10">
        <f t="shared" si="0"/>
        <v>70</v>
      </c>
      <c r="E8" s="10">
        <f t="shared" si="1"/>
        <v>87.5</v>
      </c>
      <c r="F8" s="19">
        <f t="shared" si="2"/>
        <v>105</v>
      </c>
      <c r="G8" s="10">
        <f t="shared" si="3"/>
        <v>122.5</v>
      </c>
    </row>
    <row r="9" spans="1:7" ht="25.05" customHeight="1">
      <c r="A9" s="11"/>
      <c r="B9" s="11" t="s">
        <v>944</v>
      </c>
      <c r="C9" s="10">
        <v>25</v>
      </c>
      <c r="D9" s="10">
        <f t="shared" si="0"/>
        <v>50</v>
      </c>
      <c r="E9" s="10">
        <f t="shared" si="1"/>
        <v>62.5</v>
      </c>
      <c r="F9" s="19">
        <f t="shared" si="2"/>
        <v>75</v>
      </c>
      <c r="G9" s="10">
        <f t="shared" si="3"/>
        <v>87.5</v>
      </c>
    </row>
    <row r="10" spans="1:7" ht="25.05" customHeight="1">
      <c r="A10" s="35">
        <v>3</v>
      </c>
      <c r="B10" s="11" t="s">
        <v>979</v>
      </c>
      <c r="C10" s="10">
        <v>180</v>
      </c>
      <c r="D10" s="10">
        <f t="shared" ref="D10:D15" si="4">(+C10*$D$2)+C10</f>
        <v>360</v>
      </c>
      <c r="E10" s="10">
        <f t="shared" ref="E10:E15" si="5">(+C10*$E$2)+C10</f>
        <v>450</v>
      </c>
      <c r="F10" s="19">
        <f t="shared" ref="F10:F15" si="6">+(C10*$F$2)+C10</f>
        <v>540</v>
      </c>
      <c r="G10" s="10">
        <v>6</v>
      </c>
    </row>
    <row r="11" spans="1:7" ht="25.05" customHeight="1">
      <c r="A11">
        <v>24</v>
      </c>
      <c r="B11" s="11" t="s">
        <v>1380</v>
      </c>
      <c r="C11" s="10">
        <v>280</v>
      </c>
      <c r="D11" s="10">
        <f t="shared" si="4"/>
        <v>560</v>
      </c>
      <c r="E11" s="10">
        <f t="shared" si="5"/>
        <v>700</v>
      </c>
      <c r="F11" s="19">
        <f t="shared" si="6"/>
        <v>840</v>
      </c>
      <c r="G11" s="10">
        <f>+(C11*$G$2)+C11</f>
        <v>980</v>
      </c>
    </row>
    <row r="12" spans="1:7" ht="25.05" customHeight="1">
      <c r="B12" s="11" t="s">
        <v>1381</v>
      </c>
      <c r="C12" s="10">
        <v>26</v>
      </c>
      <c r="D12" s="10">
        <f t="shared" si="4"/>
        <v>52</v>
      </c>
      <c r="E12" s="10">
        <f t="shared" si="5"/>
        <v>65</v>
      </c>
      <c r="F12" s="19">
        <f t="shared" si="6"/>
        <v>78</v>
      </c>
      <c r="G12" s="10">
        <f>+(C12*$G$2)+C12</f>
        <v>91</v>
      </c>
    </row>
    <row r="13" spans="1:7" ht="25.05" customHeight="1">
      <c r="B13" s="11" t="s">
        <v>1382</v>
      </c>
      <c r="C13" s="10">
        <v>53</v>
      </c>
      <c r="D13" s="10">
        <f t="shared" si="4"/>
        <v>106</v>
      </c>
      <c r="E13" s="10">
        <f t="shared" si="5"/>
        <v>132.5</v>
      </c>
      <c r="F13" s="19">
        <f t="shared" si="6"/>
        <v>159</v>
      </c>
      <c r="G13" s="10">
        <f>+(C13*$G$2)+C13</f>
        <v>185.5</v>
      </c>
    </row>
    <row r="14" spans="1:7" ht="25.05" customHeight="1">
      <c r="B14" s="11" t="s">
        <v>1383</v>
      </c>
      <c r="C14" s="10">
        <v>69</v>
      </c>
      <c r="D14" s="10">
        <f t="shared" si="4"/>
        <v>138</v>
      </c>
      <c r="E14" s="10">
        <f t="shared" si="5"/>
        <v>172.5</v>
      </c>
      <c r="F14" s="19">
        <f t="shared" si="6"/>
        <v>207</v>
      </c>
      <c r="G14" s="10">
        <f>+(C14*$G$2)+C14</f>
        <v>241.5</v>
      </c>
    </row>
    <row r="15" spans="1:7" ht="25.05" customHeight="1">
      <c r="C15" s="10">
        <v>700</v>
      </c>
      <c r="D15" s="10">
        <f t="shared" si="4"/>
        <v>1400</v>
      </c>
      <c r="E15" s="10">
        <f t="shared" si="5"/>
        <v>1750</v>
      </c>
      <c r="F15" s="19">
        <f t="shared" si="6"/>
        <v>2100</v>
      </c>
      <c r="G15" s="10">
        <f>+(C15*$G$2)+C15</f>
        <v>2450</v>
      </c>
    </row>
    <row r="16" spans="1:7" ht="25.05" customHeight="1">
      <c r="C16" t="s">
        <v>197</v>
      </c>
    </row>
  </sheetData>
  <mergeCells count="3">
    <mergeCell ref="A1:A2"/>
    <mergeCell ref="B1:B2"/>
    <mergeCell ref="D1:G1"/>
  </mergeCells>
  <pageMargins left="0.7" right="0.7" top="0.75" bottom="0.75" header="0.3" footer="0.3"/>
  <pageSetup paperSize="9" orientation="portrait" horizontalDpi="0" verticalDpi="0" r:id="rId1"/>
</worksheet>
</file>

<file path=xl/worksheets/sheet59.xml><?xml version="1.0" encoding="utf-8"?>
<worksheet xmlns="http://schemas.openxmlformats.org/spreadsheetml/2006/main" xmlns:r="http://schemas.openxmlformats.org/officeDocument/2006/relationships">
  <dimension ref="A1:J64"/>
  <sheetViews>
    <sheetView workbookViewId="0">
      <pane xSplit="1" ySplit="2" topLeftCell="B57" activePane="bottomRight" state="frozen"/>
      <selection pane="topRight" activeCell="B1" sqref="B1"/>
      <selection pane="bottomLeft" activeCell="A3" sqref="A3"/>
      <selection pane="bottomRight" activeCell="D65" sqref="D65"/>
    </sheetView>
  </sheetViews>
  <sheetFormatPr defaultColWidth="18.77734375" defaultRowHeight="25.05" customHeight="1"/>
  <cols>
    <col min="1" max="1" width="18.77734375" style="35"/>
    <col min="2" max="2" width="27.109375" customWidth="1"/>
    <col min="3" max="3" width="18.109375" customWidth="1"/>
    <col min="9" max="9" width="18.77734375" style="1"/>
  </cols>
  <sheetData>
    <row r="1" spans="1:9" ht="25.05" customHeight="1">
      <c r="A1" s="174" t="s">
        <v>40</v>
      </c>
      <c r="B1" s="174" t="s">
        <v>725</v>
      </c>
      <c r="C1" s="97"/>
      <c r="D1" s="16"/>
      <c r="E1" s="172" t="s">
        <v>0</v>
      </c>
      <c r="F1" s="172"/>
      <c r="G1" s="172"/>
      <c r="H1" s="172"/>
    </row>
    <row r="2" spans="1:9" ht="25.05" customHeight="1">
      <c r="A2" s="174"/>
      <c r="B2" s="174"/>
      <c r="C2" s="97"/>
      <c r="D2" s="77" t="s">
        <v>29</v>
      </c>
      <c r="E2" s="17">
        <v>1</v>
      </c>
      <c r="F2" s="17">
        <v>1.5</v>
      </c>
      <c r="G2" s="18">
        <v>2</v>
      </c>
      <c r="H2" s="17">
        <v>2.5</v>
      </c>
    </row>
    <row r="3" spans="1:9" ht="25.05" customHeight="1">
      <c r="A3" s="11"/>
      <c r="B3" s="14" t="s">
        <v>726</v>
      </c>
      <c r="C3" s="14"/>
      <c r="D3" s="10">
        <v>250</v>
      </c>
      <c r="E3" s="10">
        <f>(+D3*$E$2)+D3</f>
        <v>500</v>
      </c>
      <c r="F3" s="10">
        <f>(+D3*$F$2)+D3</f>
        <v>625</v>
      </c>
      <c r="G3" s="19">
        <f>+(D3*$G$2)+D3</f>
        <v>750</v>
      </c>
      <c r="H3" s="10" t="s">
        <v>197</v>
      </c>
    </row>
    <row r="4" spans="1:9" ht="25.05" customHeight="1">
      <c r="A4" s="11"/>
      <c r="B4" s="14" t="s">
        <v>727</v>
      </c>
      <c r="C4" s="14"/>
      <c r="D4" s="10">
        <v>220</v>
      </c>
      <c r="E4" s="10">
        <f t="shared" ref="E4:E59" si="0">(+D4*$E$2)+D4</f>
        <v>440</v>
      </c>
      <c r="F4" s="10">
        <f t="shared" ref="F4:F59" si="1">(+D4*$F$2)+D4</f>
        <v>550</v>
      </c>
      <c r="G4" s="19">
        <f t="shared" ref="G4:G59" si="2">+(D4*$G$2)+D4</f>
        <v>660</v>
      </c>
      <c r="H4" s="10">
        <f t="shared" ref="H4:H59" si="3">+(D4*$H$2)+D4</f>
        <v>770</v>
      </c>
    </row>
    <row r="5" spans="1:9" ht="25.05" customHeight="1">
      <c r="A5" s="11">
        <v>40</v>
      </c>
      <c r="B5" s="14" t="s">
        <v>733</v>
      </c>
      <c r="C5" s="14"/>
      <c r="D5" s="10">
        <v>150</v>
      </c>
      <c r="E5" s="10">
        <f t="shared" si="0"/>
        <v>300</v>
      </c>
      <c r="F5" s="10">
        <f t="shared" si="1"/>
        <v>375</v>
      </c>
      <c r="G5" s="19">
        <f t="shared" si="2"/>
        <v>450</v>
      </c>
      <c r="H5" s="10">
        <f t="shared" si="3"/>
        <v>525</v>
      </c>
      <c r="I5" s="1">
        <f>+H5*2</f>
        <v>1050</v>
      </c>
    </row>
    <row r="6" spans="1:9" ht="25.05" customHeight="1">
      <c r="A6" s="11">
        <v>40</v>
      </c>
      <c r="B6" s="14">
        <v>70005</v>
      </c>
      <c r="C6" s="14"/>
      <c r="D6" s="10">
        <v>150</v>
      </c>
      <c r="E6" s="10">
        <f t="shared" si="0"/>
        <v>300</v>
      </c>
      <c r="F6" s="10">
        <f t="shared" si="1"/>
        <v>375</v>
      </c>
      <c r="G6" s="19">
        <f t="shared" si="2"/>
        <v>450</v>
      </c>
      <c r="H6" s="10">
        <f t="shared" si="3"/>
        <v>525</v>
      </c>
      <c r="I6" s="1">
        <v>600</v>
      </c>
    </row>
    <row r="7" spans="1:9" ht="25.05" customHeight="1">
      <c r="A7" s="11">
        <v>20</v>
      </c>
      <c r="B7" s="14">
        <v>1335</v>
      </c>
      <c r="C7" s="14"/>
      <c r="D7" s="10">
        <v>350</v>
      </c>
      <c r="E7" s="10">
        <f t="shared" si="0"/>
        <v>700</v>
      </c>
      <c r="F7" s="10">
        <f t="shared" si="1"/>
        <v>875</v>
      </c>
      <c r="G7" s="19">
        <f t="shared" si="2"/>
        <v>1050</v>
      </c>
      <c r="H7" s="10">
        <f t="shared" si="3"/>
        <v>1225</v>
      </c>
      <c r="I7" s="1">
        <v>1575</v>
      </c>
    </row>
    <row r="8" spans="1:9" ht="25.05" customHeight="1">
      <c r="A8" s="11">
        <v>10</v>
      </c>
      <c r="B8" s="14" t="s">
        <v>413</v>
      </c>
      <c r="C8" s="14"/>
      <c r="D8" s="10">
        <v>420</v>
      </c>
      <c r="E8" s="10">
        <f t="shared" si="0"/>
        <v>840</v>
      </c>
      <c r="F8" s="10">
        <f t="shared" si="1"/>
        <v>1050</v>
      </c>
      <c r="G8" s="19">
        <f t="shared" si="2"/>
        <v>1260</v>
      </c>
      <c r="H8" s="10">
        <f t="shared" si="3"/>
        <v>1470</v>
      </c>
      <c r="I8" s="1">
        <v>3</v>
      </c>
    </row>
    <row r="9" spans="1:9" ht="25.05" customHeight="1">
      <c r="A9" s="11">
        <v>3</v>
      </c>
      <c r="B9" s="14" t="s">
        <v>981</v>
      </c>
      <c r="C9" s="14"/>
      <c r="D9" s="10">
        <v>180</v>
      </c>
      <c r="E9" s="10">
        <f t="shared" si="0"/>
        <v>360</v>
      </c>
      <c r="F9" s="10">
        <f t="shared" si="1"/>
        <v>450</v>
      </c>
      <c r="G9" s="19">
        <f t="shared" si="2"/>
        <v>540</v>
      </c>
      <c r="H9" s="10">
        <f t="shared" si="3"/>
        <v>630</v>
      </c>
    </row>
    <row r="10" spans="1:9" ht="25.05" customHeight="1">
      <c r="A10" s="11">
        <v>10</v>
      </c>
      <c r="B10" s="14" t="s">
        <v>411</v>
      </c>
      <c r="C10" s="14"/>
      <c r="D10" s="10">
        <v>420</v>
      </c>
      <c r="E10" s="10">
        <f t="shared" si="0"/>
        <v>840</v>
      </c>
      <c r="F10" s="10">
        <f t="shared" si="1"/>
        <v>1050</v>
      </c>
      <c r="G10" s="19">
        <f t="shared" si="2"/>
        <v>1260</v>
      </c>
      <c r="H10" s="10">
        <f t="shared" si="3"/>
        <v>1470</v>
      </c>
    </row>
    <row r="11" spans="1:9" ht="25.05" customHeight="1">
      <c r="A11" s="11"/>
      <c r="B11" s="14" t="s">
        <v>1248</v>
      </c>
      <c r="C11" s="14" t="s">
        <v>1249</v>
      </c>
      <c r="D11" s="10">
        <v>300</v>
      </c>
      <c r="E11" s="10">
        <f t="shared" si="0"/>
        <v>600</v>
      </c>
      <c r="F11" s="10">
        <f t="shared" si="1"/>
        <v>750</v>
      </c>
      <c r="G11" s="19">
        <f t="shared" si="2"/>
        <v>900</v>
      </c>
      <c r="H11" s="10">
        <f t="shared" si="3"/>
        <v>1050</v>
      </c>
    </row>
    <row r="12" spans="1:9" ht="25.05" customHeight="1">
      <c r="A12" s="11">
        <v>2</v>
      </c>
      <c r="B12" s="14" t="s">
        <v>773</v>
      </c>
      <c r="C12" s="14"/>
      <c r="D12" s="10">
        <v>200</v>
      </c>
      <c r="E12" s="10">
        <f t="shared" si="0"/>
        <v>400</v>
      </c>
      <c r="F12" s="10">
        <f t="shared" si="1"/>
        <v>500</v>
      </c>
      <c r="G12" s="19">
        <f t="shared" si="2"/>
        <v>600</v>
      </c>
      <c r="H12" s="10">
        <f t="shared" si="3"/>
        <v>700</v>
      </c>
    </row>
    <row r="13" spans="1:9" ht="25.05" customHeight="1">
      <c r="A13" s="11">
        <v>2</v>
      </c>
      <c r="B13" s="14" t="s">
        <v>774</v>
      </c>
      <c r="C13" s="14"/>
      <c r="D13" s="10">
        <v>200</v>
      </c>
      <c r="E13" s="10">
        <f t="shared" si="0"/>
        <v>400</v>
      </c>
      <c r="F13" s="10">
        <f t="shared" si="1"/>
        <v>500</v>
      </c>
      <c r="G13" s="19">
        <f t="shared" si="2"/>
        <v>600</v>
      </c>
      <c r="H13" s="10">
        <f t="shared" si="3"/>
        <v>700</v>
      </c>
    </row>
    <row r="14" spans="1:9" ht="25.05" customHeight="1">
      <c r="A14" s="11">
        <v>2</v>
      </c>
      <c r="B14" s="14" t="s">
        <v>775</v>
      </c>
      <c r="C14" s="14"/>
      <c r="D14" s="10">
        <v>250</v>
      </c>
      <c r="E14" s="10">
        <f t="shared" si="0"/>
        <v>500</v>
      </c>
      <c r="F14" s="10">
        <f t="shared" si="1"/>
        <v>625</v>
      </c>
      <c r="G14" s="19">
        <f t="shared" si="2"/>
        <v>750</v>
      </c>
      <c r="H14" s="10">
        <f t="shared" si="3"/>
        <v>875</v>
      </c>
    </row>
    <row r="15" spans="1:9" ht="25.05" customHeight="1">
      <c r="A15" s="11">
        <f>15-3</f>
        <v>12</v>
      </c>
      <c r="B15" s="14" t="s">
        <v>776</v>
      </c>
      <c r="C15" s="14"/>
      <c r="D15" s="10">
        <v>100</v>
      </c>
      <c r="E15" s="10">
        <f t="shared" si="0"/>
        <v>200</v>
      </c>
      <c r="F15" s="10">
        <f t="shared" si="1"/>
        <v>250</v>
      </c>
      <c r="G15" s="19">
        <f t="shared" si="2"/>
        <v>300</v>
      </c>
      <c r="H15" s="10">
        <f t="shared" si="3"/>
        <v>350</v>
      </c>
    </row>
    <row r="16" spans="1:9" ht="25.05" customHeight="1">
      <c r="A16" s="11">
        <v>15</v>
      </c>
      <c r="B16" s="14" t="s">
        <v>777</v>
      </c>
      <c r="C16" s="14"/>
      <c r="D16" s="10">
        <v>100</v>
      </c>
      <c r="E16" s="10">
        <f t="shared" si="0"/>
        <v>200</v>
      </c>
      <c r="F16" s="10">
        <f t="shared" si="1"/>
        <v>250</v>
      </c>
      <c r="G16" s="19">
        <f t="shared" si="2"/>
        <v>300</v>
      </c>
      <c r="H16" s="10">
        <f t="shared" si="3"/>
        <v>350</v>
      </c>
    </row>
    <row r="17" spans="1:10" ht="25.05" customHeight="1">
      <c r="A17" s="11">
        <f>1-1</f>
        <v>0</v>
      </c>
      <c r="B17" s="14" t="s">
        <v>785</v>
      </c>
      <c r="C17" s="14"/>
      <c r="D17" s="10">
        <v>2000</v>
      </c>
      <c r="E17" s="10">
        <f t="shared" si="0"/>
        <v>4000</v>
      </c>
      <c r="F17" s="10">
        <f t="shared" si="1"/>
        <v>5000</v>
      </c>
      <c r="G17" s="19">
        <f t="shared" si="2"/>
        <v>6000</v>
      </c>
      <c r="H17" s="10">
        <f t="shared" si="3"/>
        <v>7000</v>
      </c>
      <c r="I17" s="1">
        <v>7200</v>
      </c>
      <c r="J17" t="s">
        <v>1360</v>
      </c>
    </row>
    <row r="18" spans="1:10" ht="25.05" customHeight="1">
      <c r="A18" s="35" t="s">
        <v>197</v>
      </c>
      <c r="B18" s="14" t="s">
        <v>799</v>
      </c>
      <c r="C18" s="14"/>
      <c r="D18" s="10">
        <v>700</v>
      </c>
      <c r="E18" s="10">
        <f t="shared" si="0"/>
        <v>1400</v>
      </c>
      <c r="F18" s="10">
        <f t="shared" si="1"/>
        <v>1750</v>
      </c>
      <c r="G18" s="19">
        <f t="shared" si="2"/>
        <v>2100</v>
      </c>
      <c r="H18" s="10">
        <f t="shared" si="3"/>
        <v>2450</v>
      </c>
      <c r="J18" s="152"/>
    </row>
    <row r="19" spans="1:10" ht="25.05" customHeight="1">
      <c r="B19" s="14" t="s">
        <v>925</v>
      </c>
      <c r="C19" s="14" t="s">
        <v>814</v>
      </c>
      <c r="D19" s="10">
        <v>1500</v>
      </c>
      <c r="E19" s="79">
        <f t="shared" si="0"/>
        <v>3000</v>
      </c>
      <c r="F19" s="79">
        <f t="shared" si="1"/>
        <v>3750</v>
      </c>
      <c r="G19" s="83">
        <f t="shared" si="2"/>
        <v>4500</v>
      </c>
      <c r="H19" s="79">
        <f t="shared" si="3"/>
        <v>5250</v>
      </c>
    </row>
    <row r="20" spans="1:10" ht="25.05" customHeight="1">
      <c r="B20" s="14" t="s">
        <v>921</v>
      </c>
      <c r="D20" s="10">
        <v>10</v>
      </c>
      <c r="E20" s="79">
        <f t="shared" si="0"/>
        <v>20</v>
      </c>
      <c r="F20" s="79">
        <f t="shared" si="1"/>
        <v>25</v>
      </c>
      <c r="G20" s="83">
        <f t="shared" si="2"/>
        <v>30</v>
      </c>
      <c r="H20" s="79">
        <f t="shared" si="3"/>
        <v>35</v>
      </c>
    </row>
    <row r="21" spans="1:10" ht="25.05" customHeight="1">
      <c r="B21" s="14" t="s">
        <v>922</v>
      </c>
      <c r="C21" s="14"/>
      <c r="D21" s="10">
        <v>10</v>
      </c>
      <c r="E21" s="79">
        <f t="shared" si="0"/>
        <v>20</v>
      </c>
      <c r="F21" s="79">
        <f t="shared" si="1"/>
        <v>25</v>
      </c>
      <c r="G21" s="83">
        <f t="shared" si="2"/>
        <v>30</v>
      </c>
      <c r="H21" s="79">
        <f t="shared" si="3"/>
        <v>35</v>
      </c>
    </row>
    <row r="22" spans="1:10" ht="25.05" customHeight="1">
      <c r="B22" s="14" t="s">
        <v>923</v>
      </c>
      <c r="C22" s="14"/>
      <c r="D22" s="10">
        <v>65</v>
      </c>
      <c r="E22" s="79">
        <f t="shared" si="0"/>
        <v>130</v>
      </c>
      <c r="F22" s="79">
        <f t="shared" si="1"/>
        <v>162.5</v>
      </c>
      <c r="G22" s="83">
        <f t="shared" si="2"/>
        <v>195</v>
      </c>
      <c r="H22" s="79">
        <f t="shared" si="3"/>
        <v>227.5</v>
      </c>
    </row>
    <row r="23" spans="1:10" ht="25.05" customHeight="1">
      <c r="B23" s="14" t="s">
        <v>924</v>
      </c>
      <c r="C23" s="14"/>
      <c r="D23" s="10">
        <v>35</v>
      </c>
      <c r="E23" s="79">
        <f t="shared" si="0"/>
        <v>70</v>
      </c>
      <c r="F23" s="79">
        <f t="shared" si="1"/>
        <v>87.5</v>
      </c>
      <c r="G23" s="83">
        <f t="shared" si="2"/>
        <v>105</v>
      </c>
      <c r="H23" s="79">
        <f t="shared" si="3"/>
        <v>122.5</v>
      </c>
    </row>
    <row r="24" spans="1:10" ht="25.05" customHeight="1">
      <c r="B24" s="14" t="s">
        <v>924</v>
      </c>
      <c r="D24" s="10">
        <v>10</v>
      </c>
      <c r="E24" s="79">
        <f t="shared" si="0"/>
        <v>20</v>
      </c>
      <c r="F24" s="79">
        <f t="shared" si="1"/>
        <v>25</v>
      </c>
      <c r="G24" s="83">
        <f t="shared" si="2"/>
        <v>30</v>
      </c>
      <c r="H24" s="79">
        <f t="shared" si="3"/>
        <v>35</v>
      </c>
    </row>
    <row r="25" spans="1:10" ht="25.05" customHeight="1">
      <c r="B25" s="14" t="s">
        <v>993</v>
      </c>
      <c r="D25" s="10">
        <v>1200</v>
      </c>
      <c r="E25" s="79">
        <f t="shared" si="0"/>
        <v>2400</v>
      </c>
      <c r="F25" s="79">
        <f t="shared" si="1"/>
        <v>3000</v>
      </c>
      <c r="G25" s="83">
        <f t="shared" si="2"/>
        <v>3600</v>
      </c>
      <c r="H25" s="79">
        <f t="shared" si="3"/>
        <v>4200</v>
      </c>
    </row>
    <row r="26" spans="1:10" ht="25.05" customHeight="1">
      <c r="B26" s="14" t="s">
        <v>994</v>
      </c>
      <c r="D26" s="10">
        <v>1500</v>
      </c>
      <c r="E26" s="79">
        <f t="shared" si="0"/>
        <v>3000</v>
      </c>
      <c r="F26" s="79">
        <f t="shared" si="1"/>
        <v>3750</v>
      </c>
      <c r="G26" s="83">
        <f t="shared" si="2"/>
        <v>4500</v>
      </c>
      <c r="H26" s="79">
        <f t="shared" si="3"/>
        <v>5250</v>
      </c>
    </row>
    <row r="27" spans="1:10" ht="25.05" customHeight="1">
      <c r="B27" s="14" t="s">
        <v>1186</v>
      </c>
      <c r="D27" s="10">
        <v>2500</v>
      </c>
      <c r="E27" s="79">
        <f t="shared" si="0"/>
        <v>5000</v>
      </c>
      <c r="F27" s="79">
        <f t="shared" si="1"/>
        <v>6250</v>
      </c>
      <c r="G27" s="83">
        <f t="shared" si="2"/>
        <v>7500</v>
      </c>
      <c r="H27" s="79">
        <f t="shared" si="3"/>
        <v>8750</v>
      </c>
    </row>
    <row r="28" spans="1:10" ht="25.05" customHeight="1">
      <c r="B28" s="14" t="s">
        <v>1187</v>
      </c>
      <c r="D28" s="10">
        <v>8500</v>
      </c>
      <c r="E28" s="79">
        <f t="shared" si="0"/>
        <v>17000</v>
      </c>
      <c r="F28" s="79">
        <f t="shared" si="1"/>
        <v>21250</v>
      </c>
      <c r="G28" s="83">
        <f t="shared" si="2"/>
        <v>25500</v>
      </c>
      <c r="H28" s="79">
        <f t="shared" si="3"/>
        <v>29750</v>
      </c>
    </row>
    <row r="29" spans="1:10" ht="25.05" customHeight="1">
      <c r="B29" s="14" t="s">
        <v>1188</v>
      </c>
      <c r="D29" s="10">
        <v>3800</v>
      </c>
      <c r="E29" s="79">
        <f t="shared" si="0"/>
        <v>7600</v>
      </c>
      <c r="F29" s="79">
        <f t="shared" si="1"/>
        <v>9500</v>
      </c>
      <c r="G29" s="83">
        <f t="shared" si="2"/>
        <v>11400</v>
      </c>
      <c r="H29" s="79">
        <f t="shared" si="3"/>
        <v>13300</v>
      </c>
    </row>
    <row r="30" spans="1:10" ht="25.05" customHeight="1">
      <c r="A30" s="35">
        <v>12</v>
      </c>
      <c r="B30" s="14" t="s">
        <v>1260</v>
      </c>
      <c r="C30" t="s">
        <v>1261</v>
      </c>
      <c r="D30" s="10">
        <v>200</v>
      </c>
      <c r="E30" s="79">
        <f t="shared" si="0"/>
        <v>400</v>
      </c>
      <c r="F30" s="79">
        <f t="shared" si="1"/>
        <v>500</v>
      </c>
      <c r="G30" s="83">
        <f t="shared" si="2"/>
        <v>600</v>
      </c>
      <c r="H30" s="79">
        <f t="shared" si="3"/>
        <v>700</v>
      </c>
    </row>
    <row r="31" spans="1:10" ht="25.05" customHeight="1">
      <c r="A31" s="35">
        <v>5</v>
      </c>
      <c r="B31" s="14" t="s">
        <v>1264</v>
      </c>
      <c r="D31" s="10">
        <v>100</v>
      </c>
      <c r="E31" s="79">
        <f t="shared" si="0"/>
        <v>200</v>
      </c>
      <c r="F31" s="79">
        <f t="shared" si="1"/>
        <v>250</v>
      </c>
      <c r="G31" s="83">
        <f t="shared" si="2"/>
        <v>300</v>
      </c>
      <c r="H31" s="79">
        <f t="shared" si="3"/>
        <v>350</v>
      </c>
    </row>
    <row r="32" spans="1:10" ht="25.05" customHeight="1">
      <c r="A32" s="35">
        <v>10</v>
      </c>
      <c r="B32" s="14" t="s">
        <v>1265</v>
      </c>
      <c r="D32" s="10">
        <v>50</v>
      </c>
      <c r="E32" s="79">
        <f t="shared" si="0"/>
        <v>100</v>
      </c>
      <c r="F32" s="79">
        <f t="shared" si="1"/>
        <v>125</v>
      </c>
      <c r="G32" s="83">
        <f t="shared" si="2"/>
        <v>150</v>
      </c>
      <c r="H32" s="79">
        <f t="shared" si="3"/>
        <v>175</v>
      </c>
    </row>
    <row r="33" spans="1:8" ht="25.05" customHeight="1">
      <c r="A33" s="35">
        <f>4-2</f>
        <v>2</v>
      </c>
      <c r="B33" s="14" t="s">
        <v>1266</v>
      </c>
      <c r="C33">
        <v>371</v>
      </c>
      <c r="D33" s="10">
        <v>2500</v>
      </c>
      <c r="E33" s="79">
        <f t="shared" si="0"/>
        <v>5000</v>
      </c>
      <c r="F33" s="79">
        <f t="shared" si="1"/>
        <v>6250</v>
      </c>
      <c r="G33" s="83">
        <f t="shared" si="2"/>
        <v>7500</v>
      </c>
      <c r="H33" s="79">
        <f t="shared" si="3"/>
        <v>8750</v>
      </c>
    </row>
    <row r="34" spans="1:8" ht="25.05" customHeight="1">
      <c r="A34" s="35">
        <f>6-1</f>
        <v>5</v>
      </c>
      <c r="B34" s="14" t="s">
        <v>1267</v>
      </c>
      <c r="D34" s="10">
        <v>200</v>
      </c>
      <c r="E34" s="79">
        <f t="shared" si="0"/>
        <v>400</v>
      </c>
      <c r="F34" s="79">
        <f t="shared" si="1"/>
        <v>500</v>
      </c>
      <c r="G34" s="83">
        <f t="shared" si="2"/>
        <v>600</v>
      </c>
      <c r="H34" s="79">
        <f t="shared" si="3"/>
        <v>700</v>
      </c>
    </row>
    <row r="35" spans="1:8" ht="25.05" customHeight="1">
      <c r="A35" s="35">
        <v>20</v>
      </c>
      <c r="B35" s="14" t="s">
        <v>1271</v>
      </c>
      <c r="C35" t="s">
        <v>1268</v>
      </c>
      <c r="D35" s="10">
        <v>150</v>
      </c>
      <c r="E35" s="79">
        <f t="shared" si="0"/>
        <v>300</v>
      </c>
      <c r="F35" s="79">
        <f t="shared" si="1"/>
        <v>375</v>
      </c>
      <c r="G35" s="83">
        <f t="shared" si="2"/>
        <v>450</v>
      </c>
      <c r="H35" s="79">
        <f t="shared" si="3"/>
        <v>525</v>
      </c>
    </row>
    <row r="36" spans="1:8" ht="25.05" customHeight="1">
      <c r="A36" s="35">
        <v>20</v>
      </c>
      <c r="B36" s="14" t="s">
        <v>1271</v>
      </c>
      <c r="C36" t="s">
        <v>1269</v>
      </c>
      <c r="D36" s="10">
        <v>150</v>
      </c>
      <c r="E36" s="79">
        <f t="shared" si="0"/>
        <v>300</v>
      </c>
      <c r="F36" s="79">
        <f t="shared" si="1"/>
        <v>375</v>
      </c>
      <c r="G36" s="83">
        <f t="shared" si="2"/>
        <v>450</v>
      </c>
      <c r="H36" s="79">
        <f t="shared" si="3"/>
        <v>525</v>
      </c>
    </row>
    <row r="37" spans="1:8" ht="25.05" customHeight="1">
      <c r="A37" s="35">
        <v>10</v>
      </c>
      <c r="B37" s="14" t="s">
        <v>1271</v>
      </c>
      <c r="C37" t="s">
        <v>1270</v>
      </c>
      <c r="D37" s="10">
        <v>200</v>
      </c>
      <c r="E37" s="79">
        <f t="shared" si="0"/>
        <v>400</v>
      </c>
      <c r="F37" s="79">
        <f t="shared" si="1"/>
        <v>500</v>
      </c>
      <c r="G37" s="83">
        <f t="shared" si="2"/>
        <v>600</v>
      </c>
      <c r="H37" s="79">
        <f t="shared" si="3"/>
        <v>700</v>
      </c>
    </row>
    <row r="38" spans="1:8" ht="25.05" customHeight="1">
      <c r="A38" s="35">
        <v>10</v>
      </c>
      <c r="B38" s="14" t="s">
        <v>1272</v>
      </c>
      <c r="C38" t="s">
        <v>1268</v>
      </c>
      <c r="D38" s="10">
        <v>200</v>
      </c>
      <c r="E38" s="79">
        <f t="shared" si="0"/>
        <v>400</v>
      </c>
      <c r="F38" s="79">
        <f t="shared" si="1"/>
        <v>500</v>
      </c>
      <c r="G38" s="83">
        <f t="shared" si="2"/>
        <v>600</v>
      </c>
      <c r="H38" s="79">
        <f t="shared" si="3"/>
        <v>700</v>
      </c>
    </row>
    <row r="39" spans="1:8" ht="25.05" customHeight="1">
      <c r="A39" s="35">
        <v>10</v>
      </c>
      <c r="B39" s="14" t="s">
        <v>1272</v>
      </c>
      <c r="C39" t="s">
        <v>1269</v>
      </c>
      <c r="D39" s="10">
        <v>130</v>
      </c>
      <c r="E39" s="79">
        <f t="shared" si="0"/>
        <v>260</v>
      </c>
      <c r="F39" s="79">
        <f t="shared" si="1"/>
        <v>325</v>
      </c>
      <c r="G39" s="83">
        <f t="shared" si="2"/>
        <v>390</v>
      </c>
      <c r="H39" s="79">
        <f t="shared" si="3"/>
        <v>455</v>
      </c>
    </row>
    <row r="40" spans="1:8" ht="25.05" customHeight="1">
      <c r="A40" s="35">
        <v>2</v>
      </c>
      <c r="B40" s="14" t="s">
        <v>1273</v>
      </c>
      <c r="C40" t="s">
        <v>1274</v>
      </c>
      <c r="D40" s="10">
        <v>1840</v>
      </c>
      <c r="E40" s="79">
        <f t="shared" si="0"/>
        <v>3680</v>
      </c>
      <c r="F40" s="79">
        <f t="shared" si="1"/>
        <v>4600</v>
      </c>
      <c r="G40" s="83">
        <f t="shared" si="2"/>
        <v>5520</v>
      </c>
      <c r="H40" s="79">
        <f t="shared" si="3"/>
        <v>6440</v>
      </c>
    </row>
    <row r="41" spans="1:8" ht="25.05" customHeight="1">
      <c r="B41" s="14" t="s">
        <v>1275</v>
      </c>
      <c r="D41" s="10">
        <v>3</v>
      </c>
      <c r="E41" s="79">
        <f t="shared" si="0"/>
        <v>6</v>
      </c>
      <c r="F41" s="79">
        <f t="shared" si="1"/>
        <v>7.5</v>
      </c>
      <c r="G41" s="83">
        <f t="shared" si="2"/>
        <v>9</v>
      </c>
      <c r="H41" s="79">
        <f t="shared" si="3"/>
        <v>10.5</v>
      </c>
    </row>
    <row r="42" spans="1:8" ht="25.05" customHeight="1">
      <c r="B42" s="14" t="s">
        <v>1276</v>
      </c>
      <c r="D42" s="10">
        <v>1200</v>
      </c>
      <c r="E42" s="79">
        <f t="shared" si="0"/>
        <v>2400</v>
      </c>
      <c r="F42" s="79">
        <f t="shared" si="1"/>
        <v>3000</v>
      </c>
      <c r="G42" s="83">
        <f t="shared" si="2"/>
        <v>3600</v>
      </c>
      <c r="H42" s="79">
        <f t="shared" si="3"/>
        <v>4200</v>
      </c>
    </row>
    <row r="43" spans="1:8" ht="25.05" customHeight="1">
      <c r="A43" s="35">
        <v>3</v>
      </c>
      <c r="B43" s="14" t="s">
        <v>1277</v>
      </c>
      <c r="D43" s="10">
        <v>800</v>
      </c>
      <c r="E43" s="79">
        <f t="shared" si="0"/>
        <v>1600</v>
      </c>
      <c r="F43" s="79">
        <f t="shared" si="1"/>
        <v>2000</v>
      </c>
      <c r="G43" s="83">
        <f t="shared" si="2"/>
        <v>2400</v>
      </c>
      <c r="H43" s="79">
        <f t="shared" si="3"/>
        <v>2800</v>
      </c>
    </row>
    <row r="44" spans="1:8" ht="25.05" customHeight="1">
      <c r="B44" s="14" t="s">
        <v>1278</v>
      </c>
      <c r="D44" s="10">
        <v>2000</v>
      </c>
      <c r="E44" s="79">
        <f t="shared" si="0"/>
        <v>4000</v>
      </c>
      <c r="F44" s="79">
        <f t="shared" si="1"/>
        <v>5000</v>
      </c>
      <c r="G44" s="83">
        <f t="shared" si="2"/>
        <v>6000</v>
      </c>
      <c r="H44" s="79">
        <f t="shared" si="3"/>
        <v>7000</v>
      </c>
    </row>
    <row r="45" spans="1:8" ht="25.05" customHeight="1">
      <c r="B45" s="14" t="s">
        <v>1279</v>
      </c>
      <c r="C45" t="s">
        <v>1280</v>
      </c>
      <c r="D45" s="10">
        <v>2700</v>
      </c>
      <c r="E45" s="79">
        <f t="shared" si="0"/>
        <v>5400</v>
      </c>
      <c r="F45" s="79">
        <f t="shared" si="1"/>
        <v>6750</v>
      </c>
      <c r="G45" s="83">
        <f t="shared" si="2"/>
        <v>8100</v>
      </c>
      <c r="H45" s="79">
        <f t="shared" si="3"/>
        <v>9450</v>
      </c>
    </row>
    <row r="46" spans="1:8" ht="25.05" customHeight="1">
      <c r="A46" s="35">
        <v>6</v>
      </c>
      <c r="B46" s="14" t="s">
        <v>1335</v>
      </c>
      <c r="D46" s="10">
        <v>300</v>
      </c>
      <c r="E46" s="79">
        <f t="shared" si="0"/>
        <v>600</v>
      </c>
      <c r="F46" s="79">
        <f t="shared" si="1"/>
        <v>750</v>
      </c>
      <c r="G46" s="83">
        <f t="shared" si="2"/>
        <v>900</v>
      </c>
      <c r="H46" s="79">
        <f t="shared" si="3"/>
        <v>1050</v>
      </c>
    </row>
    <row r="47" spans="1:8" ht="25.05" customHeight="1">
      <c r="A47" s="35">
        <v>5</v>
      </c>
      <c r="B47" s="14" t="s">
        <v>1336</v>
      </c>
      <c r="C47" t="s">
        <v>1337</v>
      </c>
      <c r="D47" s="10">
        <v>200</v>
      </c>
      <c r="E47" s="79">
        <f t="shared" si="0"/>
        <v>400</v>
      </c>
      <c r="F47" s="79">
        <f t="shared" si="1"/>
        <v>500</v>
      </c>
      <c r="G47" s="83">
        <f t="shared" si="2"/>
        <v>600</v>
      </c>
      <c r="H47" s="79">
        <f t="shared" si="3"/>
        <v>700</v>
      </c>
    </row>
    <row r="48" spans="1:8" ht="25.05" customHeight="1">
      <c r="A48" s="35">
        <v>5</v>
      </c>
      <c r="C48" t="s">
        <v>1338</v>
      </c>
      <c r="D48" s="10">
        <v>200</v>
      </c>
      <c r="E48" s="79">
        <f t="shared" si="0"/>
        <v>400</v>
      </c>
      <c r="F48" s="79">
        <f t="shared" si="1"/>
        <v>500</v>
      </c>
      <c r="G48" s="83">
        <f t="shared" si="2"/>
        <v>600</v>
      </c>
      <c r="H48" s="79">
        <f t="shared" si="3"/>
        <v>700</v>
      </c>
    </row>
    <row r="49" spans="1:10" ht="25.05" customHeight="1">
      <c r="A49" s="35">
        <v>5</v>
      </c>
      <c r="C49" t="s">
        <v>1339</v>
      </c>
      <c r="D49" s="10">
        <v>200</v>
      </c>
      <c r="E49" s="79">
        <f t="shared" si="0"/>
        <v>400</v>
      </c>
      <c r="F49" s="79">
        <f t="shared" si="1"/>
        <v>500</v>
      </c>
      <c r="G49" s="83">
        <f t="shared" si="2"/>
        <v>600</v>
      </c>
      <c r="H49" s="79">
        <f t="shared" si="3"/>
        <v>700</v>
      </c>
    </row>
    <row r="50" spans="1:10" ht="25.05" customHeight="1">
      <c r="A50" s="35">
        <v>5</v>
      </c>
      <c r="C50" t="s">
        <v>1340</v>
      </c>
      <c r="D50" s="10">
        <v>200</v>
      </c>
      <c r="E50" s="79">
        <f t="shared" si="0"/>
        <v>400</v>
      </c>
      <c r="F50" s="79">
        <f t="shared" si="1"/>
        <v>500</v>
      </c>
      <c r="G50" s="83">
        <f t="shared" si="2"/>
        <v>600</v>
      </c>
      <c r="H50" s="79">
        <f t="shared" si="3"/>
        <v>700</v>
      </c>
    </row>
    <row r="51" spans="1:10" ht="25.05" customHeight="1">
      <c r="A51" s="35">
        <v>3</v>
      </c>
      <c r="B51" t="s">
        <v>925</v>
      </c>
      <c r="C51">
        <v>32310</v>
      </c>
      <c r="D51" s="10">
        <v>800</v>
      </c>
      <c r="E51" s="79">
        <f t="shared" si="0"/>
        <v>1600</v>
      </c>
      <c r="F51" s="79">
        <f t="shared" si="1"/>
        <v>2000</v>
      </c>
      <c r="G51" s="83">
        <f t="shared" si="2"/>
        <v>2400</v>
      </c>
      <c r="H51" s="79">
        <f t="shared" si="3"/>
        <v>2800</v>
      </c>
    </row>
    <row r="52" spans="1:10" ht="25.05" customHeight="1">
      <c r="A52" s="35">
        <v>3</v>
      </c>
      <c r="C52">
        <v>32314</v>
      </c>
      <c r="D52" s="10">
        <v>1200</v>
      </c>
      <c r="E52" s="79">
        <f t="shared" si="0"/>
        <v>2400</v>
      </c>
      <c r="F52" s="79">
        <f t="shared" si="1"/>
        <v>3000</v>
      </c>
      <c r="G52" s="83">
        <f t="shared" si="2"/>
        <v>3600</v>
      </c>
      <c r="H52" s="79">
        <f t="shared" si="3"/>
        <v>4200</v>
      </c>
    </row>
    <row r="53" spans="1:10" ht="25.05" customHeight="1">
      <c r="A53" s="35">
        <f>3-2</f>
        <v>1</v>
      </c>
      <c r="B53" t="s">
        <v>1341</v>
      </c>
      <c r="C53" t="s">
        <v>1342</v>
      </c>
      <c r="D53" s="10">
        <v>400</v>
      </c>
      <c r="E53" s="79">
        <f t="shared" si="0"/>
        <v>800</v>
      </c>
      <c r="F53" s="79">
        <f t="shared" si="1"/>
        <v>1000</v>
      </c>
      <c r="G53" s="83">
        <f t="shared" si="2"/>
        <v>1200</v>
      </c>
      <c r="H53" s="79">
        <f t="shared" si="3"/>
        <v>1400</v>
      </c>
    </row>
    <row r="54" spans="1:10" ht="25.05" customHeight="1">
      <c r="A54" s="35">
        <v>2</v>
      </c>
      <c r="C54" t="s">
        <v>1343</v>
      </c>
      <c r="D54" s="10">
        <v>350</v>
      </c>
      <c r="E54" s="79">
        <f t="shared" si="0"/>
        <v>700</v>
      </c>
      <c r="F54" s="79">
        <f t="shared" si="1"/>
        <v>875</v>
      </c>
      <c r="G54" s="83">
        <f t="shared" si="2"/>
        <v>1050</v>
      </c>
      <c r="H54" s="79">
        <f t="shared" si="3"/>
        <v>1225</v>
      </c>
      <c r="I54" s="1">
        <v>1850</v>
      </c>
      <c r="J54" t="s">
        <v>1359</v>
      </c>
    </row>
    <row r="55" spans="1:10" ht="25.05" customHeight="1">
      <c r="A55" s="35">
        <v>0</v>
      </c>
      <c r="B55" t="s">
        <v>1364</v>
      </c>
      <c r="C55" t="s">
        <v>1365</v>
      </c>
      <c r="D55" s="10">
        <v>6500</v>
      </c>
      <c r="E55" s="79">
        <f t="shared" si="0"/>
        <v>13000</v>
      </c>
      <c r="F55" s="79">
        <f t="shared" si="1"/>
        <v>16250</v>
      </c>
      <c r="G55" s="83">
        <f t="shared" si="2"/>
        <v>19500</v>
      </c>
      <c r="H55" s="79">
        <f t="shared" si="3"/>
        <v>22750</v>
      </c>
    </row>
    <row r="56" spans="1:10" ht="25.05" customHeight="1">
      <c r="A56" s="35">
        <v>10</v>
      </c>
      <c r="B56" t="s">
        <v>1366</v>
      </c>
      <c r="C56" t="s">
        <v>1367</v>
      </c>
      <c r="D56" s="10">
        <v>1000</v>
      </c>
      <c r="E56" s="79">
        <f t="shared" si="0"/>
        <v>2000</v>
      </c>
      <c r="F56" s="79">
        <f t="shared" si="1"/>
        <v>2500</v>
      </c>
      <c r="G56" s="83">
        <f t="shared" si="2"/>
        <v>3000</v>
      </c>
      <c r="H56" s="79">
        <f t="shared" si="3"/>
        <v>3500</v>
      </c>
      <c r="I56" s="1">
        <v>3800</v>
      </c>
      <c r="J56" t="s">
        <v>1359</v>
      </c>
    </row>
    <row r="57" spans="1:10" ht="25.05" customHeight="1">
      <c r="A57" s="35">
        <f>2-1</f>
        <v>1</v>
      </c>
      <c r="B57" t="s">
        <v>1368</v>
      </c>
      <c r="C57">
        <v>371</v>
      </c>
      <c r="D57" s="10">
        <v>1200</v>
      </c>
      <c r="E57" s="79">
        <f t="shared" si="0"/>
        <v>2400</v>
      </c>
      <c r="F57" s="79">
        <f t="shared" si="1"/>
        <v>3000</v>
      </c>
      <c r="G57" s="83">
        <f t="shared" si="2"/>
        <v>3600</v>
      </c>
      <c r="H57" s="79">
        <f t="shared" si="3"/>
        <v>4200</v>
      </c>
    </row>
    <row r="58" spans="1:10" ht="25.05" customHeight="1">
      <c r="A58" s="35">
        <v>2</v>
      </c>
      <c r="B58" t="s">
        <v>1369</v>
      </c>
      <c r="C58">
        <v>371</v>
      </c>
      <c r="D58" s="10">
        <v>750</v>
      </c>
      <c r="E58" s="79">
        <f t="shared" si="0"/>
        <v>1500</v>
      </c>
      <c r="F58" s="79">
        <f t="shared" si="1"/>
        <v>1875</v>
      </c>
      <c r="G58" s="83">
        <f t="shared" si="2"/>
        <v>2250</v>
      </c>
      <c r="H58" s="79">
        <f t="shared" si="3"/>
        <v>2625</v>
      </c>
    </row>
    <row r="59" spans="1:10" ht="25.05" customHeight="1">
      <c r="A59" s="35">
        <f>1-0</f>
        <v>1</v>
      </c>
      <c r="B59" t="s">
        <v>1371</v>
      </c>
      <c r="D59" s="10">
        <v>1500</v>
      </c>
      <c r="E59" s="79">
        <f t="shared" si="0"/>
        <v>3000</v>
      </c>
      <c r="F59" s="79">
        <f t="shared" si="1"/>
        <v>3750</v>
      </c>
      <c r="G59" s="83">
        <f t="shared" si="2"/>
        <v>4500</v>
      </c>
      <c r="H59" s="79">
        <f t="shared" si="3"/>
        <v>5250</v>
      </c>
    </row>
    <row r="60" spans="1:10" ht="25.05" customHeight="1">
      <c r="B60" t="s">
        <v>1373</v>
      </c>
      <c r="D60" s="10">
        <v>2500</v>
      </c>
      <c r="E60" s="79">
        <f t="shared" ref="E60:E64" si="4">(+D60*$E$2)+D60</f>
        <v>5000</v>
      </c>
      <c r="F60" s="79">
        <f t="shared" ref="F60:F64" si="5">(+D60*$F$2)+D60</f>
        <v>6250</v>
      </c>
      <c r="G60" s="83">
        <f t="shared" ref="G60:G64" si="6">+(D60*$G$2)+D60</f>
        <v>7500</v>
      </c>
      <c r="H60" s="79">
        <f t="shared" ref="H60:H64" si="7">+(D60*$H$2)+D60</f>
        <v>8750</v>
      </c>
    </row>
    <row r="61" spans="1:10" ht="25.05" customHeight="1">
      <c r="A61" s="35">
        <v>2</v>
      </c>
      <c r="B61" t="s">
        <v>1478</v>
      </c>
      <c r="C61">
        <v>371</v>
      </c>
      <c r="D61" s="10">
        <v>810</v>
      </c>
      <c r="E61" s="79">
        <f t="shared" si="4"/>
        <v>1620</v>
      </c>
      <c r="F61" s="79">
        <f t="shared" si="5"/>
        <v>2025</v>
      </c>
      <c r="G61" s="83">
        <f t="shared" si="6"/>
        <v>2430</v>
      </c>
      <c r="H61" s="79">
        <f t="shared" si="7"/>
        <v>2835</v>
      </c>
    </row>
    <row r="62" spans="1:10" ht="25.05" customHeight="1">
      <c r="D62" s="10">
        <v>6500</v>
      </c>
      <c r="E62" s="79">
        <f t="shared" si="4"/>
        <v>13000</v>
      </c>
      <c r="F62" s="79">
        <f t="shared" si="5"/>
        <v>16250</v>
      </c>
      <c r="G62" s="83">
        <f t="shared" si="6"/>
        <v>19500</v>
      </c>
      <c r="H62" s="79">
        <f t="shared" si="7"/>
        <v>22750</v>
      </c>
    </row>
    <row r="63" spans="1:10" ht="25.05" customHeight="1">
      <c r="D63" s="10">
        <v>3200</v>
      </c>
      <c r="E63" s="79">
        <f t="shared" si="4"/>
        <v>6400</v>
      </c>
      <c r="F63" s="79">
        <f t="shared" si="5"/>
        <v>8000</v>
      </c>
      <c r="G63" s="83">
        <f t="shared" si="6"/>
        <v>9600</v>
      </c>
      <c r="H63" s="79">
        <f t="shared" si="7"/>
        <v>11200</v>
      </c>
    </row>
    <row r="64" spans="1:10" ht="25.05" customHeight="1">
      <c r="D64" s="10">
        <v>650</v>
      </c>
      <c r="E64" s="79">
        <f t="shared" si="4"/>
        <v>1300</v>
      </c>
      <c r="F64" s="79">
        <f t="shared" si="5"/>
        <v>1625</v>
      </c>
      <c r="G64" s="83">
        <f t="shared" si="6"/>
        <v>1950</v>
      </c>
      <c r="H64" s="79">
        <f t="shared" si="7"/>
        <v>2275</v>
      </c>
    </row>
  </sheetData>
  <mergeCells count="3">
    <mergeCell ref="A1:A2"/>
    <mergeCell ref="B1:B2"/>
    <mergeCell ref="E1:H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G13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defaultColWidth="18.77734375" defaultRowHeight="25.05" customHeight="1"/>
  <sheetData>
    <row r="1" spans="1:7" ht="25.05" customHeight="1">
      <c r="A1" s="174" t="s">
        <v>40</v>
      </c>
      <c r="B1" s="174" t="s">
        <v>1079</v>
      </c>
      <c r="C1" s="16"/>
      <c r="D1" s="172" t="s">
        <v>0</v>
      </c>
      <c r="E1" s="172"/>
      <c r="F1" s="172"/>
      <c r="G1" s="172"/>
    </row>
    <row r="2" spans="1:7" ht="25.05" customHeight="1">
      <c r="A2" s="174"/>
      <c r="B2" s="174"/>
      <c r="C2" s="117" t="s">
        <v>1</v>
      </c>
      <c r="D2" s="17">
        <v>1</v>
      </c>
      <c r="E2" s="17">
        <v>1.5</v>
      </c>
      <c r="F2" s="17">
        <v>2</v>
      </c>
      <c r="G2" s="17">
        <v>2.5</v>
      </c>
    </row>
    <row r="3" spans="1:7" ht="25.05" customHeight="1">
      <c r="A3" s="11">
        <v>25</v>
      </c>
      <c r="B3" s="121">
        <v>60</v>
      </c>
      <c r="C3" s="10">
        <f>34.1696474013754+200</f>
        <v>234.16964740137541</v>
      </c>
      <c r="D3" s="10">
        <f>(+C3*Monoseal!$D$2)+C3</f>
        <v>468.33929480275083</v>
      </c>
      <c r="E3" s="10">
        <f>(+C3*Monoseal!$E$2)+C3</f>
        <v>585.42411850343854</v>
      </c>
      <c r="F3" s="10">
        <f>+(C3*Monoseal!$F$2)+C3</f>
        <v>702.50894220412624</v>
      </c>
      <c r="G3" s="10">
        <f>+(C3*Monoseal!$G$2)+C3</f>
        <v>819.59376590481395</v>
      </c>
    </row>
    <row r="4" spans="1:7" ht="25.05" customHeight="1">
      <c r="A4" s="11">
        <v>25</v>
      </c>
      <c r="B4" s="121">
        <v>75</v>
      </c>
      <c r="C4" s="10">
        <f>34.1696474013754+200</f>
        <v>234.16964740137541</v>
      </c>
      <c r="D4" s="10">
        <f>(+C4*Monoseal!$D$2)+C4</f>
        <v>468.33929480275083</v>
      </c>
      <c r="E4" s="10">
        <f>(+C4*Monoseal!$E$2)+C4</f>
        <v>585.42411850343854</v>
      </c>
      <c r="F4" s="10">
        <f>+(C4*Monoseal!$F$2)+C4</f>
        <v>702.50894220412624</v>
      </c>
      <c r="G4" s="10">
        <f>+(C4*Monoseal!$G$2)+C4</f>
        <v>819.59376590481395</v>
      </c>
    </row>
    <row r="5" spans="1:7" ht="25.05" customHeight="1">
      <c r="A5" s="11">
        <v>25</v>
      </c>
      <c r="B5" s="121">
        <v>80</v>
      </c>
      <c r="C5" s="10">
        <f>34.1696474013754+200</f>
        <v>234.16964740137541</v>
      </c>
      <c r="D5" s="10">
        <f>(+C5*Monoseal!$D$2)+C5</f>
        <v>468.33929480275083</v>
      </c>
      <c r="E5" s="10">
        <f>(+C5*Monoseal!$E$2)+C5</f>
        <v>585.42411850343854</v>
      </c>
      <c r="F5" s="10">
        <f>+(C5*Monoseal!$F$2)+C5</f>
        <v>702.50894220412624</v>
      </c>
      <c r="G5" s="10">
        <f>+(C5*Monoseal!$G$2)+C5</f>
        <v>819.59376590481395</v>
      </c>
    </row>
    <row r="6" spans="1:7" ht="25.05" customHeight="1">
      <c r="A6" s="11">
        <v>25</v>
      </c>
      <c r="B6" s="121">
        <v>85</v>
      </c>
      <c r="C6" s="10">
        <f>39.8645886349379+200</f>
        <v>239.86458863493789</v>
      </c>
      <c r="D6" s="10">
        <f>(+C6*Monoseal!$D$2)+C6</f>
        <v>479.72917726987578</v>
      </c>
      <c r="E6" s="10">
        <f>(+C6*Monoseal!$E$2)+C6</f>
        <v>599.66147158734475</v>
      </c>
      <c r="F6" s="10">
        <f>+(C6*Monoseal!$F$2)+C6</f>
        <v>719.59376590481361</v>
      </c>
      <c r="G6" s="10">
        <f>+(C6*Monoseal!$G$2)+C6</f>
        <v>839.52606022228269</v>
      </c>
    </row>
    <row r="7" spans="1:7" ht="25.05" customHeight="1">
      <c r="A7" s="11">
        <v>25</v>
      </c>
      <c r="B7" s="121">
        <v>90</v>
      </c>
      <c r="C7" s="10">
        <f>45.5595298685005+200</f>
        <v>245.5595298685005</v>
      </c>
      <c r="D7" s="10">
        <f>(+C7*Monoseal!$D$2)+C7</f>
        <v>491.11905973700101</v>
      </c>
      <c r="E7" s="10">
        <f>(+C7*Monoseal!$E$2)+C7</f>
        <v>613.8988246712513</v>
      </c>
      <c r="F7" s="10">
        <f>+(C7*Monoseal!$F$2)+C7</f>
        <v>736.67858960550154</v>
      </c>
      <c r="G7" s="10">
        <f>+(C7*Monoseal!$G$2)+C7</f>
        <v>859.45835453975178</v>
      </c>
    </row>
    <row r="8" spans="1:7" ht="25.05" customHeight="1">
      <c r="A8" s="11">
        <v>25</v>
      </c>
      <c r="B8" s="121">
        <v>95</v>
      </c>
      <c r="C8" s="10">
        <f>45.5595298685005+200</f>
        <v>245.5595298685005</v>
      </c>
      <c r="D8" s="10">
        <f>(+C8*Monoseal!$D$2)+C8</f>
        <v>491.11905973700101</v>
      </c>
      <c r="E8" s="10">
        <f>(+C8*Monoseal!$E$2)+C8</f>
        <v>613.8988246712513</v>
      </c>
      <c r="F8" s="10">
        <f>+(C8*Monoseal!$F$2)+C8</f>
        <v>736.67858960550154</v>
      </c>
      <c r="G8" s="10">
        <f>+(C8*Monoseal!$G$2)+C8</f>
        <v>859.45835453975178</v>
      </c>
    </row>
    <row r="9" spans="1:7" ht="25.05" customHeight="1">
      <c r="A9" s="11">
        <v>25</v>
      </c>
      <c r="B9" s="121">
        <v>100</v>
      </c>
      <c r="C9" s="10">
        <f>56.9494123356256+200</f>
        <v>256.9494123356256</v>
      </c>
      <c r="D9" s="10">
        <f>(+C9*Monoseal!$D$2)+C9</f>
        <v>513.89882467125119</v>
      </c>
      <c r="E9" s="10">
        <f>(+C9*Monoseal!$E$2)+C9</f>
        <v>642.37353083906396</v>
      </c>
      <c r="F9" s="10">
        <f>+(C9*Monoseal!$F$2)+C9</f>
        <v>770.84823700687684</v>
      </c>
      <c r="G9" s="10">
        <f>+(C9*Monoseal!$G$2)+C9</f>
        <v>899.3229431746895</v>
      </c>
    </row>
    <row r="10" spans="1:7" ht="25.05" customHeight="1">
      <c r="A10" s="11">
        <v>25</v>
      </c>
      <c r="B10" s="121">
        <v>110</v>
      </c>
      <c r="C10" s="10">
        <f>68.3392948027508+200</f>
        <v>268.33929480275083</v>
      </c>
      <c r="D10" s="10">
        <f>(+C10*Monoseal!$D$2)+C10</f>
        <v>536.67858960550166</v>
      </c>
      <c r="E10" s="10">
        <f>(+C10*Monoseal!$E$2)+C10</f>
        <v>670.84823700687707</v>
      </c>
      <c r="F10" s="10">
        <f>+(C10*Monoseal!$F$2)+C10</f>
        <v>805.01788440825248</v>
      </c>
      <c r="G10" s="10">
        <f>+(C10*Monoseal!$G$2)+C10</f>
        <v>939.1875318096279</v>
      </c>
    </row>
    <row r="11" spans="1:7" ht="25.05" customHeight="1">
      <c r="A11" s="11">
        <v>25</v>
      </c>
      <c r="B11" s="121">
        <v>115</v>
      </c>
      <c r="C11" s="10">
        <f>68.3392948027508+200</f>
        <v>268.33929480275083</v>
      </c>
      <c r="D11" s="10">
        <f>(+C11*Monoseal!$D$2)+C11</f>
        <v>536.67858960550166</v>
      </c>
      <c r="E11" s="10">
        <f>(+C11*Monoseal!$E$2)+C11</f>
        <v>670.84823700687707</v>
      </c>
      <c r="F11" s="10">
        <f>+(C11*Monoseal!$F$2)+C11</f>
        <v>805.01788440825248</v>
      </c>
      <c r="G11" s="10">
        <f>+(C11*Monoseal!$G$2)+C11</f>
        <v>939.1875318096279</v>
      </c>
    </row>
    <row r="12" spans="1:7" ht="25.05" customHeight="1">
      <c r="A12" s="11">
        <v>25</v>
      </c>
      <c r="B12" s="121">
        <v>120</v>
      </c>
      <c r="C12" s="10">
        <f>79.7291772698755+200</f>
        <v>279.72917726987549</v>
      </c>
      <c r="D12" s="10">
        <f>(+C12*Monoseal!$D$2)+C12</f>
        <v>559.45835453975099</v>
      </c>
      <c r="E12" s="10">
        <f>(+C12*Monoseal!$E$2)+C12</f>
        <v>699.32294317468882</v>
      </c>
      <c r="F12" s="10">
        <f>+(C12*Monoseal!$F$2)+C12</f>
        <v>839.18753180962653</v>
      </c>
      <c r="G12" s="10">
        <f>+(C12*Monoseal!$G$2)+C12</f>
        <v>979.05212044456425</v>
      </c>
    </row>
    <row r="13" spans="1:7" ht="25.05" customHeight="1">
      <c r="A13" s="11">
        <v>25</v>
      </c>
      <c r="B13" s="121">
        <v>130</v>
      </c>
      <c r="C13" s="10">
        <f>79.7291772698755+200</f>
        <v>279.72917726987549</v>
      </c>
      <c r="D13" s="10">
        <f>(+C13*Monoseal!$D$2)+C13</f>
        <v>559.45835453975099</v>
      </c>
      <c r="E13" s="10">
        <f>(+C13*Monoseal!$E$2)+C13</f>
        <v>699.32294317468882</v>
      </c>
      <c r="F13" s="10">
        <f>+(C13*Monoseal!$F$2)+C13</f>
        <v>839.18753180962653</v>
      </c>
      <c r="G13" s="10">
        <f>+(C13*Monoseal!$G$2)+C13</f>
        <v>979.05212044456425</v>
      </c>
    </row>
  </sheetData>
  <mergeCells count="3">
    <mergeCell ref="A1:A2"/>
    <mergeCell ref="B1:B2"/>
    <mergeCell ref="D1:G1"/>
  </mergeCell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>
  <dimension ref="A1:H4"/>
  <sheetViews>
    <sheetView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F11" sqref="F11"/>
    </sheetView>
  </sheetViews>
  <sheetFormatPr defaultColWidth="11.33203125" defaultRowHeight="18" customHeight="1"/>
  <cols>
    <col min="2" max="2" width="27.77734375" customWidth="1"/>
    <col min="4" max="4" width="16" customWidth="1"/>
    <col min="5" max="5" width="14.5546875" customWidth="1"/>
    <col min="6" max="6" width="17.109375" customWidth="1"/>
    <col min="7" max="7" width="16.33203125" customWidth="1"/>
    <col min="8" max="8" width="15.44140625" customWidth="1"/>
  </cols>
  <sheetData>
    <row r="1" spans="1:8" ht="18" customHeight="1">
      <c r="A1" s="174" t="s">
        <v>40</v>
      </c>
      <c r="B1" s="174" t="s">
        <v>725</v>
      </c>
      <c r="C1" s="132" t="s">
        <v>1189</v>
      </c>
      <c r="D1" s="16"/>
      <c r="E1" s="172" t="s">
        <v>0</v>
      </c>
      <c r="F1" s="172"/>
      <c r="G1" s="172"/>
      <c r="H1" s="172"/>
    </row>
    <row r="2" spans="1:8" ht="18" customHeight="1">
      <c r="A2" s="174"/>
      <c r="B2" s="174"/>
      <c r="C2" s="132" t="s">
        <v>1190</v>
      </c>
      <c r="D2" s="131" t="s">
        <v>29</v>
      </c>
      <c r="E2" s="17">
        <v>1</v>
      </c>
      <c r="F2" s="17">
        <v>1.5</v>
      </c>
      <c r="G2" s="18">
        <v>2</v>
      </c>
      <c r="H2" s="17">
        <v>2.5</v>
      </c>
    </row>
    <row r="3" spans="1:8" ht="18" customHeight="1">
      <c r="A3" s="11">
        <v>1</v>
      </c>
      <c r="B3" s="14" t="s">
        <v>1186</v>
      </c>
      <c r="C3" s="14"/>
      <c r="D3" s="10">
        <v>2500</v>
      </c>
      <c r="E3" s="10">
        <f>(+D3*$E$2)+D3</f>
        <v>5000</v>
      </c>
      <c r="F3" s="10">
        <f>(+D3*$F$2)+D3</f>
        <v>6250</v>
      </c>
      <c r="G3" s="19">
        <f>+(D3*$G$2)+D3</f>
        <v>7500</v>
      </c>
      <c r="H3" s="10">
        <f>+(D3*$H$2)+D3</f>
        <v>8750</v>
      </c>
    </row>
    <row r="4" spans="1:8" ht="18" customHeight="1">
      <c r="A4" s="11">
        <v>1</v>
      </c>
      <c r="B4" s="14" t="s">
        <v>1191</v>
      </c>
      <c r="C4" s="14"/>
      <c r="D4" s="10">
        <v>3800</v>
      </c>
      <c r="E4" s="10">
        <f>(+D4*$E$2)+D4</f>
        <v>7600</v>
      </c>
      <c r="F4" s="10">
        <f>(+D4*$F$2)+D4</f>
        <v>9500</v>
      </c>
      <c r="G4" s="19">
        <f>+(D4*$G$2)+D4</f>
        <v>11400</v>
      </c>
      <c r="H4" s="10">
        <f>+(D4*$H$2)+D4</f>
        <v>13300</v>
      </c>
    </row>
  </sheetData>
  <mergeCells count="3">
    <mergeCell ref="A1:A2"/>
    <mergeCell ref="B1:B2"/>
    <mergeCell ref="E1:H1"/>
  </mergeCell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>
  <dimension ref="A1:H35"/>
  <sheetViews>
    <sheetView zoomScale="126" zoomScaleNormal="126" workbookViewId="0">
      <pane xSplit="2" ySplit="2" topLeftCell="C8" activePane="bottomRight" state="frozen"/>
      <selection pane="topRight" activeCell="C1" sqref="C1"/>
      <selection pane="bottomLeft" activeCell="A3" sqref="A3"/>
      <selection pane="bottomRight" activeCell="G5" sqref="G5"/>
    </sheetView>
  </sheetViews>
  <sheetFormatPr defaultColWidth="18.77734375" defaultRowHeight="25.05" customHeight="1"/>
  <cols>
    <col min="2" max="2" width="18.77734375" style="35"/>
  </cols>
  <sheetData>
    <row r="1" spans="1:8" ht="25.05" customHeight="1">
      <c r="A1" s="174" t="s">
        <v>40</v>
      </c>
      <c r="B1" s="174" t="s">
        <v>779</v>
      </c>
      <c r="C1" s="16"/>
      <c r="D1" s="172" t="s">
        <v>0</v>
      </c>
      <c r="E1" s="172"/>
      <c r="F1" s="172"/>
      <c r="G1" s="172"/>
    </row>
    <row r="2" spans="1:8" ht="25.05" customHeight="1">
      <c r="A2" s="174"/>
      <c r="B2" s="174"/>
      <c r="C2" s="84" t="s">
        <v>29</v>
      </c>
      <c r="D2" s="17">
        <v>1</v>
      </c>
      <c r="E2" s="17">
        <v>1.5</v>
      </c>
      <c r="F2" s="18">
        <v>2</v>
      </c>
      <c r="G2" s="17">
        <v>2.5</v>
      </c>
      <c r="H2" s="17">
        <v>3</v>
      </c>
    </row>
    <row r="4" spans="1:8" ht="25.05" customHeight="1">
      <c r="A4" s="92"/>
      <c r="B4" s="35">
        <v>40</v>
      </c>
      <c r="C4" s="93">
        <v>120</v>
      </c>
      <c r="D4" s="10">
        <f t="shared" ref="D4:D35" si="0">(+C4*$D$2)+C4</f>
        <v>240</v>
      </c>
      <c r="E4" s="10">
        <f t="shared" ref="E4:E35" si="1">(+C4*$E$2)+C4</f>
        <v>300</v>
      </c>
      <c r="F4" s="19">
        <f t="shared" ref="F4:F35" si="2">+(C4*$F$2)+C4</f>
        <v>360</v>
      </c>
      <c r="G4" s="10">
        <f t="shared" ref="G4:G35" si="3">+(C4*$G$2)+C4</f>
        <v>420</v>
      </c>
      <c r="H4" s="10">
        <f t="shared" ref="H4:H35" si="4">+(C4*$H$2)+C4</f>
        <v>480</v>
      </c>
    </row>
    <row r="5" spans="1:8" ht="25.05" customHeight="1">
      <c r="A5" s="92"/>
      <c r="B5" s="35">
        <v>45</v>
      </c>
      <c r="C5" s="93">
        <v>140</v>
      </c>
      <c r="D5" s="10">
        <f t="shared" si="0"/>
        <v>280</v>
      </c>
      <c r="E5" s="10">
        <f t="shared" si="1"/>
        <v>350</v>
      </c>
      <c r="F5" s="19">
        <f t="shared" si="2"/>
        <v>420</v>
      </c>
      <c r="G5" s="166">
        <f t="shared" si="3"/>
        <v>490</v>
      </c>
      <c r="H5" s="10">
        <f t="shared" si="4"/>
        <v>560</v>
      </c>
    </row>
    <row r="6" spans="1:8" ht="25.05" customHeight="1">
      <c r="A6" s="92"/>
      <c r="B6" s="35">
        <v>50</v>
      </c>
      <c r="C6" s="93">
        <v>160</v>
      </c>
      <c r="D6" s="10">
        <f t="shared" si="0"/>
        <v>320</v>
      </c>
      <c r="E6" s="10">
        <f t="shared" si="1"/>
        <v>400</v>
      </c>
      <c r="F6" s="19">
        <f t="shared" si="2"/>
        <v>480</v>
      </c>
      <c r="G6" s="10">
        <f t="shared" si="3"/>
        <v>560</v>
      </c>
      <c r="H6" s="10">
        <f t="shared" si="4"/>
        <v>640</v>
      </c>
    </row>
    <row r="7" spans="1:8" ht="25.05" customHeight="1">
      <c r="A7" s="92"/>
      <c r="B7" s="35">
        <v>55</v>
      </c>
      <c r="C7" s="93">
        <v>180</v>
      </c>
      <c r="D7" s="10">
        <f t="shared" si="0"/>
        <v>360</v>
      </c>
      <c r="E7" s="10">
        <f t="shared" si="1"/>
        <v>450</v>
      </c>
      <c r="F7" s="19">
        <f t="shared" si="2"/>
        <v>540</v>
      </c>
      <c r="G7" s="10">
        <f t="shared" si="3"/>
        <v>630</v>
      </c>
      <c r="H7" s="10">
        <f t="shared" si="4"/>
        <v>720</v>
      </c>
    </row>
    <row r="8" spans="1:8" ht="25.05" customHeight="1">
      <c r="A8" s="92"/>
      <c r="B8" s="35">
        <v>60</v>
      </c>
      <c r="C8" s="93">
        <v>200</v>
      </c>
      <c r="D8" s="10">
        <f t="shared" si="0"/>
        <v>400</v>
      </c>
      <c r="E8" s="10">
        <f t="shared" si="1"/>
        <v>500</v>
      </c>
      <c r="F8" s="19">
        <f t="shared" si="2"/>
        <v>600</v>
      </c>
      <c r="G8" s="10">
        <f t="shared" si="3"/>
        <v>700</v>
      </c>
      <c r="H8" s="10">
        <f t="shared" si="4"/>
        <v>800</v>
      </c>
    </row>
    <row r="9" spans="1:8" ht="25.05" customHeight="1">
      <c r="A9" s="92"/>
      <c r="B9" s="35">
        <v>65</v>
      </c>
      <c r="C9" s="93">
        <v>220</v>
      </c>
      <c r="D9" s="10">
        <f t="shared" si="0"/>
        <v>440</v>
      </c>
      <c r="E9" s="10">
        <f t="shared" si="1"/>
        <v>550</v>
      </c>
      <c r="F9" s="19">
        <f t="shared" si="2"/>
        <v>660</v>
      </c>
      <c r="G9" s="10">
        <f t="shared" si="3"/>
        <v>770</v>
      </c>
      <c r="H9" s="10">
        <f t="shared" si="4"/>
        <v>880</v>
      </c>
    </row>
    <row r="10" spans="1:8" ht="25.05" customHeight="1">
      <c r="A10" s="92" t="s">
        <v>1206</v>
      </c>
      <c r="B10" s="35">
        <v>70</v>
      </c>
      <c r="C10" s="93">
        <v>240</v>
      </c>
      <c r="D10" s="10">
        <f t="shared" si="0"/>
        <v>480</v>
      </c>
      <c r="E10" s="10">
        <f t="shared" si="1"/>
        <v>600</v>
      </c>
      <c r="F10" s="19">
        <f t="shared" si="2"/>
        <v>720</v>
      </c>
      <c r="G10" s="10">
        <f t="shared" si="3"/>
        <v>840</v>
      </c>
      <c r="H10" s="10">
        <f t="shared" si="4"/>
        <v>960</v>
      </c>
    </row>
    <row r="11" spans="1:8" ht="24" customHeight="1">
      <c r="A11" s="92"/>
      <c r="B11" s="35">
        <v>75</v>
      </c>
      <c r="C11" s="93">
        <v>260</v>
      </c>
      <c r="D11" s="10">
        <f t="shared" si="0"/>
        <v>520</v>
      </c>
      <c r="E11" s="10">
        <f t="shared" si="1"/>
        <v>650</v>
      </c>
      <c r="F11" s="19">
        <f t="shared" si="2"/>
        <v>780</v>
      </c>
      <c r="G11" s="10">
        <f t="shared" si="3"/>
        <v>910</v>
      </c>
      <c r="H11" s="10">
        <f t="shared" si="4"/>
        <v>1040</v>
      </c>
    </row>
    <row r="12" spans="1:8" ht="24.6" hidden="1" customHeight="1">
      <c r="A12" s="92"/>
      <c r="B12" s="35">
        <v>80</v>
      </c>
      <c r="C12" s="104">
        <v>280</v>
      </c>
      <c r="D12" s="10">
        <f t="shared" si="0"/>
        <v>560</v>
      </c>
      <c r="E12" s="10">
        <f t="shared" si="1"/>
        <v>700</v>
      </c>
      <c r="F12" s="19">
        <f t="shared" si="2"/>
        <v>840</v>
      </c>
      <c r="G12" s="10">
        <f t="shared" si="3"/>
        <v>980</v>
      </c>
      <c r="H12" s="10">
        <f t="shared" si="4"/>
        <v>1120</v>
      </c>
    </row>
    <row r="13" spans="1:8" ht="24.6" hidden="1" customHeight="1">
      <c r="A13" s="92"/>
      <c r="B13" s="35">
        <v>85</v>
      </c>
      <c r="C13" s="93">
        <v>300</v>
      </c>
      <c r="D13" s="10">
        <f t="shared" si="0"/>
        <v>600</v>
      </c>
      <c r="E13" s="10">
        <f t="shared" si="1"/>
        <v>750</v>
      </c>
      <c r="F13" s="19">
        <f t="shared" si="2"/>
        <v>900</v>
      </c>
      <c r="G13" s="10">
        <f t="shared" si="3"/>
        <v>1050</v>
      </c>
      <c r="H13" s="10">
        <f t="shared" si="4"/>
        <v>1200</v>
      </c>
    </row>
    <row r="14" spans="1:8" ht="24.6" hidden="1" customHeight="1">
      <c r="A14" s="92"/>
      <c r="B14" s="35">
        <v>90</v>
      </c>
      <c r="C14" s="93">
        <v>320</v>
      </c>
      <c r="D14" s="10">
        <f t="shared" si="0"/>
        <v>640</v>
      </c>
      <c r="E14" s="10">
        <f t="shared" si="1"/>
        <v>800</v>
      </c>
      <c r="F14" s="19">
        <f t="shared" si="2"/>
        <v>960</v>
      </c>
      <c r="G14" s="10">
        <f t="shared" si="3"/>
        <v>1120</v>
      </c>
      <c r="H14" s="10">
        <f t="shared" si="4"/>
        <v>1280</v>
      </c>
    </row>
    <row r="15" spans="1:8" ht="24.6" hidden="1" customHeight="1">
      <c r="A15" s="92"/>
      <c r="B15" s="35">
        <v>95</v>
      </c>
      <c r="C15" s="93">
        <v>340</v>
      </c>
      <c r="D15" s="10">
        <f t="shared" si="0"/>
        <v>680</v>
      </c>
      <c r="E15" s="10">
        <f t="shared" si="1"/>
        <v>850</v>
      </c>
      <c r="F15" s="19">
        <f t="shared" si="2"/>
        <v>1020</v>
      </c>
      <c r="G15" s="10">
        <f t="shared" si="3"/>
        <v>1190</v>
      </c>
      <c r="H15" s="10">
        <f t="shared" si="4"/>
        <v>1360</v>
      </c>
    </row>
    <row r="16" spans="1:8" ht="24.6" hidden="1" customHeight="1">
      <c r="A16" s="92"/>
      <c r="B16" s="35">
        <v>100</v>
      </c>
      <c r="C16" s="93">
        <v>360</v>
      </c>
      <c r="D16" s="10">
        <f t="shared" si="0"/>
        <v>720</v>
      </c>
      <c r="E16" s="10">
        <f t="shared" si="1"/>
        <v>900</v>
      </c>
      <c r="F16" s="19">
        <f t="shared" si="2"/>
        <v>1080</v>
      </c>
      <c r="G16" s="10">
        <f t="shared" si="3"/>
        <v>1260</v>
      </c>
      <c r="H16" s="10">
        <f t="shared" si="4"/>
        <v>1440</v>
      </c>
    </row>
    <row r="17" spans="1:8" ht="24.6" hidden="1" customHeight="1">
      <c r="A17" s="92"/>
      <c r="B17" s="35">
        <v>105</v>
      </c>
      <c r="C17" s="93">
        <v>380</v>
      </c>
      <c r="D17" s="10">
        <f t="shared" si="0"/>
        <v>760</v>
      </c>
      <c r="E17" s="10">
        <f t="shared" si="1"/>
        <v>950</v>
      </c>
      <c r="F17" s="19">
        <f t="shared" si="2"/>
        <v>1140</v>
      </c>
      <c r="G17" s="10">
        <f t="shared" si="3"/>
        <v>1330</v>
      </c>
      <c r="H17" s="10">
        <f t="shared" si="4"/>
        <v>1520</v>
      </c>
    </row>
    <row r="18" spans="1:8" ht="24.6" hidden="1" customHeight="1">
      <c r="A18" s="92"/>
      <c r="B18" s="35">
        <v>110</v>
      </c>
      <c r="C18" s="93">
        <v>400</v>
      </c>
      <c r="D18" s="10">
        <f t="shared" si="0"/>
        <v>800</v>
      </c>
      <c r="E18" s="10">
        <f t="shared" si="1"/>
        <v>1000</v>
      </c>
      <c r="F18" s="19">
        <f t="shared" si="2"/>
        <v>1200</v>
      </c>
      <c r="G18" s="10">
        <f t="shared" si="3"/>
        <v>1400</v>
      </c>
      <c r="H18" s="10">
        <f t="shared" si="4"/>
        <v>1600</v>
      </c>
    </row>
    <row r="19" spans="1:8" ht="24.6" hidden="1" customHeight="1">
      <c r="A19" s="92"/>
      <c r="B19" s="35">
        <v>115</v>
      </c>
      <c r="C19" s="93">
        <v>420</v>
      </c>
      <c r="D19" s="10">
        <f t="shared" si="0"/>
        <v>840</v>
      </c>
      <c r="E19" s="10">
        <f t="shared" si="1"/>
        <v>1050</v>
      </c>
      <c r="F19" s="19">
        <f t="shared" si="2"/>
        <v>1260</v>
      </c>
      <c r="G19" s="10">
        <f t="shared" si="3"/>
        <v>1470</v>
      </c>
      <c r="H19" s="10">
        <f t="shared" si="4"/>
        <v>1680</v>
      </c>
    </row>
    <row r="20" spans="1:8" ht="25.05" hidden="1" customHeight="1">
      <c r="A20" s="92"/>
      <c r="B20" s="35">
        <v>120</v>
      </c>
      <c r="C20" s="93">
        <v>440</v>
      </c>
      <c r="D20" s="10">
        <f t="shared" si="0"/>
        <v>880</v>
      </c>
      <c r="E20" s="10">
        <f t="shared" si="1"/>
        <v>1100</v>
      </c>
      <c r="F20" s="19">
        <f t="shared" si="2"/>
        <v>1320</v>
      </c>
      <c r="G20" s="10">
        <f t="shared" si="3"/>
        <v>1540</v>
      </c>
      <c r="H20" s="10">
        <f t="shared" si="4"/>
        <v>1760</v>
      </c>
    </row>
    <row r="21" spans="1:8" ht="25.05" hidden="1" customHeight="1">
      <c r="A21" s="92"/>
      <c r="B21" s="35">
        <v>130</v>
      </c>
      <c r="C21" s="93">
        <v>460</v>
      </c>
      <c r="D21" s="10">
        <f t="shared" si="0"/>
        <v>920</v>
      </c>
      <c r="E21" s="10">
        <f t="shared" si="1"/>
        <v>1150</v>
      </c>
      <c r="F21" s="19">
        <f t="shared" si="2"/>
        <v>1380</v>
      </c>
      <c r="G21" s="10">
        <f t="shared" si="3"/>
        <v>1610</v>
      </c>
      <c r="H21" s="10">
        <f t="shared" si="4"/>
        <v>1840</v>
      </c>
    </row>
    <row r="22" spans="1:8" ht="25.05" hidden="1" customHeight="1">
      <c r="A22" s="92"/>
      <c r="B22" s="35" t="s">
        <v>901</v>
      </c>
      <c r="C22" s="93">
        <v>112.57575757575756</v>
      </c>
      <c r="D22" s="10">
        <f t="shared" si="0"/>
        <v>225.15151515151513</v>
      </c>
      <c r="E22" s="10">
        <f t="shared" si="1"/>
        <v>281.43939393939388</v>
      </c>
      <c r="F22" s="19">
        <f t="shared" si="2"/>
        <v>337.72727272727269</v>
      </c>
      <c r="G22" s="10">
        <f t="shared" si="3"/>
        <v>394.01515151515144</v>
      </c>
      <c r="H22" s="10">
        <f t="shared" si="4"/>
        <v>450.30303030303025</v>
      </c>
    </row>
    <row r="23" spans="1:8" ht="25.05" customHeight="1">
      <c r="A23" s="92"/>
      <c r="B23" s="35" t="s">
        <v>902</v>
      </c>
      <c r="C23" s="93">
        <v>130.09090909090909</v>
      </c>
      <c r="D23" s="10">
        <f t="shared" si="0"/>
        <v>260.18181818181819</v>
      </c>
      <c r="E23" s="10">
        <f t="shared" si="1"/>
        <v>325.22727272727275</v>
      </c>
      <c r="F23" s="19">
        <f t="shared" si="2"/>
        <v>390.27272727272725</v>
      </c>
      <c r="G23" s="10">
        <f t="shared" si="3"/>
        <v>455.31818181818187</v>
      </c>
      <c r="H23" s="10">
        <f t="shared" si="4"/>
        <v>520.36363636363637</v>
      </c>
    </row>
    <row r="24" spans="1:8" ht="25.05" customHeight="1">
      <c r="A24" s="91" t="s">
        <v>945</v>
      </c>
      <c r="B24" s="35" t="s">
        <v>903</v>
      </c>
      <c r="C24" s="93">
        <v>130.196</v>
      </c>
      <c r="D24" s="10">
        <f t="shared" si="0"/>
        <v>260.392</v>
      </c>
      <c r="E24" s="10">
        <f t="shared" si="1"/>
        <v>325.49</v>
      </c>
      <c r="F24" s="19">
        <f t="shared" si="2"/>
        <v>390.58799999999997</v>
      </c>
      <c r="G24" s="10">
        <f t="shared" si="3"/>
        <v>455.68600000000004</v>
      </c>
      <c r="H24" s="10">
        <f t="shared" si="4"/>
        <v>520.78399999999999</v>
      </c>
    </row>
    <row r="25" spans="1:8" ht="25.05" customHeight="1">
      <c r="A25" s="11"/>
      <c r="B25" s="11" t="s">
        <v>885</v>
      </c>
      <c r="C25" s="10">
        <v>430</v>
      </c>
      <c r="D25" s="10">
        <f t="shared" si="0"/>
        <v>860</v>
      </c>
      <c r="E25" s="10">
        <f t="shared" si="1"/>
        <v>1075</v>
      </c>
      <c r="F25" s="19">
        <f t="shared" si="2"/>
        <v>1290</v>
      </c>
      <c r="G25" s="10">
        <f t="shared" si="3"/>
        <v>1505</v>
      </c>
      <c r="H25" s="10">
        <f t="shared" si="4"/>
        <v>1720</v>
      </c>
    </row>
    <row r="26" spans="1:8" ht="25.05" customHeight="1">
      <c r="A26" s="11">
        <v>9</v>
      </c>
      <c r="B26" s="11" t="s">
        <v>803</v>
      </c>
      <c r="C26" s="10">
        <v>180</v>
      </c>
      <c r="D26" s="10">
        <f t="shared" si="0"/>
        <v>360</v>
      </c>
      <c r="E26" s="10">
        <f t="shared" si="1"/>
        <v>450</v>
      </c>
      <c r="F26" s="19">
        <f t="shared" si="2"/>
        <v>540</v>
      </c>
      <c r="G26" s="10">
        <f t="shared" si="3"/>
        <v>630</v>
      </c>
      <c r="H26" s="10">
        <f t="shared" si="4"/>
        <v>720</v>
      </c>
    </row>
    <row r="27" spans="1:8" ht="25.05" customHeight="1">
      <c r="A27" s="11">
        <v>5</v>
      </c>
      <c r="B27" s="11" t="s">
        <v>780</v>
      </c>
      <c r="C27" s="10">
        <v>220</v>
      </c>
      <c r="D27" s="10">
        <f t="shared" si="0"/>
        <v>440</v>
      </c>
      <c r="E27" s="10">
        <f t="shared" si="1"/>
        <v>550</v>
      </c>
      <c r="F27" s="19">
        <f t="shared" si="2"/>
        <v>660</v>
      </c>
      <c r="G27" s="10">
        <f t="shared" si="3"/>
        <v>770</v>
      </c>
      <c r="H27" s="10">
        <f t="shared" si="4"/>
        <v>880</v>
      </c>
    </row>
    <row r="28" spans="1:8" ht="25.05" customHeight="1">
      <c r="A28" s="11" t="s">
        <v>856</v>
      </c>
      <c r="C28" s="10">
        <v>380</v>
      </c>
      <c r="D28" s="10">
        <f t="shared" si="0"/>
        <v>760</v>
      </c>
      <c r="E28" s="10">
        <f t="shared" si="1"/>
        <v>950</v>
      </c>
      <c r="F28" s="19">
        <f t="shared" si="2"/>
        <v>1140</v>
      </c>
      <c r="G28" s="10">
        <f t="shared" si="3"/>
        <v>1330</v>
      </c>
      <c r="H28" s="10">
        <f t="shared" si="4"/>
        <v>1520</v>
      </c>
    </row>
    <row r="29" spans="1:8" ht="25.05" customHeight="1">
      <c r="A29" s="11"/>
      <c r="B29" s="11" t="s">
        <v>866</v>
      </c>
      <c r="C29" s="10">
        <v>700</v>
      </c>
      <c r="D29" s="10">
        <f t="shared" si="0"/>
        <v>1400</v>
      </c>
      <c r="E29" s="10">
        <f t="shared" si="1"/>
        <v>1750</v>
      </c>
      <c r="F29" s="19">
        <f t="shared" si="2"/>
        <v>2100</v>
      </c>
      <c r="G29" s="10">
        <f t="shared" si="3"/>
        <v>2450</v>
      </c>
      <c r="H29" s="10">
        <f t="shared" si="4"/>
        <v>2800</v>
      </c>
    </row>
    <row r="30" spans="1:8" ht="25.05" customHeight="1">
      <c r="A30" s="35" t="s">
        <v>918</v>
      </c>
      <c r="C30" s="10">
        <v>250</v>
      </c>
      <c r="D30" s="10">
        <f t="shared" si="0"/>
        <v>500</v>
      </c>
      <c r="E30" s="10">
        <f t="shared" si="1"/>
        <v>625</v>
      </c>
      <c r="F30" s="19">
        <f t="shared" si="2"/>
        <v>750</v>
      </c>
      <c r="G30" s="10">
        <f t="shared" si="3"/>
        <v>875</v>
      </c>
      <c r="H30" s="10">
        <f t="shared" si="4"/>
        <v>1000</v>
      </c>
    </row>
    <row r="31" spans="1:8" ht="25.05" customHeight="1">
      <c r="C31" s="10">
        <v>650</v>
      </c>
      <c r="D31" s="10">
        <f t="shared" si="0"/>
        <v>1300</v>
      </c>
      <c r="E31" s="10">
        <f t="shared" si="1"/>
        <v>1625</v>
      </c>
      <c r="F31" s="19">
        <f t="shared" si="2"/>
        <v>1950</v>
      </c>
      <c r="G31" s="10">
        <f t="shared" si="3"/>
        <v>2275</v>
      </c>
      <c r="H31" s="10">
        <f t="shared" si="4"/>
        <v>2600</v>
      </c>
    </row>
    <row r="32" spans="1:8" ht="25.05" customHeight="1">
      <c r="B32" s="35" t="s">
        <v>950</v>
      </c>
      <c r="C32" s="10">
        <v>190</v>
      </c>
      <c r="D32" s="10">
        <f t="shared" si="0"/>
        <v>380</v>
      </c>
      <c r="E32" s="10">
        <f t="shared" si="1"/>
        <v>475</v>
      </c>
      <c r="F32" s="19">
        <f t="shared" si="2"/>
        <v>570</v>
      </c>
      <c r="G32" s="10">
        <f t="shared" si="3"/>
        <v>665</v>
      </c>
      <c r="H32" s="10">
        <f t="shared" si="4"/>
        <v>760</v>
      </c>
    </row>
    <row r="33" spans="3:8" ht="25.05" customHeight="1">
      <c r="C33" s="10">
        <v>70</v>
      </c>
      <c r="D33" s="79">
        <f t="shared" si="0"/>
        <v>140</v>
      </c>
      <c r="E33" s="79">
        <f t="shared" si="1"/>
        <v>175</v>
      </c>
      <c r="F33" s="83">
        <f t="shared" si="2"/>
        <v>210</v>
      </c>
      <c r="G33" s="79">
        <f t="shared" si="3"/>
        <v>245</v>
      </c>
      <c r="H33" s="79">
        <f t="shared" si="4"/>
        <v>280</v>
      </c>
    </row>
    <row r="34" spans="3:8" ht="25.05" customHeight="1">
      <c r="C34" s="10">
        <v>2800</v>
      </c>
      <c r="D34" s="79">
        <f t="shared" si="0"/>
        <v>5600</v>
      </c>
      <c r="E34" s="79">
        <f t="shared" si="1"/>
        <v>7000</v>
      </c>
      <c r="F34" s="83">
        <f t="shared" si="2"/>
        <v>8400</v>
      </c>
      <c r="G34" s="79">
        <f t="shared" si="3"/>
        <v>9800</v>
      </c>
      <c r="H34" s="79">
        <f t="shared" si="4"/>
        <v>11200</v>
      </c>
    </row>
    <row r="35" spans="3:8" ht="25.05" customHeight="1">
      <c r="C35" s="10">
        <v>1200</v>
      </c>
      <c r="D35" s="79">
        <f t="shared" si="0"/>
        <v>2400</v>
      </c>
      <c r="E35" s="79">
        <f t="shared" si="1"/>
        <v>3000</v>
      </c>
      <c r="F35" s="83">
        <f t="shared" si="2"/>
        <v>3600</v>
      </c>
      <c r="G35" s="79">
        <f t="shared" si="3"/>
        <v>4200</v>
      </c>
      <c r="H35" s="79">
        <f t="shared" si="4"/>
        <v>4800</v>
      </c>
    </row>
  </sheetData>
  <sortState ref="A3:H28">
    <sortCondition ref="B3:B28"/>
  </sortState>
  <mergeCells count="3">
    <mergeCell ref="A1:A2"/>
    <mergeCell ref="B1:B2"/>
    <mergeCell ref="D1:G1"/>
  </mergeCell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>
  <dimension ref="A1:K94"/>
  <sheetViews>
    <sheetView tabSelected="1" zoomScaleNormal="100" workbookViewId="0">
      <pane xSplit="1" ySplit="2" topLeftCell="B17" activePane="bottomRight" state="frozen"/>
      <selection pane="topRight" activeCell="B1" sqref="B1"/>
      <selection pane="bottomLeft" activeCell="A3" sqref="A3"/>
      <selection pane="bottomRight" activeCell="K31" sqref="K31"/>
    </sheetView>
  </sheetViews>
  <sheetFormatPr defaultColWidth="18.77734375" defaultRowHeight="25.05" customHeight="1"/>
  <cols>
    <col min="1" max="1" width="11" customWidth="1"/>
    <col min="2" max="2" width="26.77734375" customWidth="1"/>
    <col min="3" max="3" width="29" style="119" customWidth="1"/>
    <col min="4" max="4" width="16.33203125" style="135" customWidth="1"/>
    <col min="5" max="6" width="18.77734375" style="1"/>
  </cols>
  <sheetData>
    <row r="1" spans="1:10" ht="25.05" customHeight="1">
      <c r="A1" s="174" t="s">
        <v>40</v>
      </c>
      <c r="B1" s="174" t="s">
        <v>438</v>
      </c>
      <c r="C1" s="59" t="s">
        <v>471</v>
      </c>
      <c r="D1" s="134"/>
      <c r="E1" s="16"/>
      <c r="F1" s="16"/>
      <c r="G1" s="172" t="s">
        <v>0</v>
      </c>
      <c r="H1" s="172"/>
      <c r="I1" s="172"/>
      <c r="J1" s="172"/>
    </row>
    <row r="2" spans="1:10" ht="25.05" customHeight="1">
      <c r="A2" s="174"/>
      <c r="B2" s="174"/>
      <c r="E2" s="89" t="s">
        <v>29</v>
      </c>
      <c r="F2" s="98">
        <v>0.7</v>
      </c>
      <c r="G2" s="17">
        <v>1</v>
      </c>
      <c r="H2" s="17">
        <v>1.5</v>
      </c>
      <c r="I2" s="18">
        <v>2</v>
      </c>
      <c r="J2" s="17">
        <v>2.5</v>
      </c>
    </row>
    <row r="3" spans="1:10" ht="25.05" customHeight="1">
      <c r="A3" s="35">
        <v>1</v>
      </c>
      <c r="B3" t="s">
        <v>439</v>
      </c>
      <c r="C3" s="119" t="s">
        <v>441</v>
      </c>
      <c r="D3" s="135" t="s">
        <v>1064</v>
      </c>
      <c r="E3" s="1">
        <v>60000</v>
      </c>
      <c r="F3" s="1">
        <f t="shared" ref="F3:F34" si="0">+(E3*$F$2)+E3</f>
        <v>102000</v>
      </c>
      <c r="G3" s="10">
        <f t="shared" ref="G3:G34" si="1">(+E3*$G$2)+E3</f>
        <v>120000</v>
      </c>
      <c r="H3" s="19">
        <f t="shared" ref="H3:H34" si="2">+(E3*$H$2)+E3</f>
        <v>150000</v>
      </c>
      <c r="I3" s="10">
        <f t="shared" ref="I3:I25" si="3">+(E3*$I$2)+E3</f>
        <v>180000</v>
      </c>
      <c r="J3" s="10">
        <f t="shared" ref="J3:J34" si="4">+(E3*$J$2)+E3</f>
        <v>210000</v>
      </c>
    </row>
    <row r="4" spans="1:10" ht="25.05" customHeight="1">
      <c r="A4" s="35">
        <v>1</v>
      </c>
      <c r="B4" t="s">
        <v>439</v>
      </c>
      <c r="C4" s="133"/>
      <c r="D4" s="140" t="s">
        <v>1239</v>
      </c>
      <c r="E4" s="1">
        <v>38000</v>
      </c>
      <c r="F4" s="1">
        <f t="shared" si="0"/>
        <v>64600</v>
      </c>
      <c r="G4" s="10">
        <f t="shared" si="1"/>
        <v>76000</v>
      </c>
      <c r="H4" s="19">
        <f t="shared" si="2"/>
        <v>95000</v>
      </c>
      <c r="I4" s="10">
        <f t="shared" si="3"/>
        <v>114000</v>
      </c>
      <c r="J4" s="10">
        <f t="shared" si="4"/>
        <v>133000</v>
      </c>
    </row>
    <row r="5" spans="1:10" ht="25.05" customHeight="1">
      <c r="A5" s="35">
        <v>1</v>
      </c>
      <c r="B5" t="s">
        <v>440</v>
      </c>
      <c r="C5" s="119" t="s">
        <v>470</v>
      </c>
      <c r="E5" s="1">
        <v>85000</v>
      </c>
      <c r="F5" s="1">
        <f t="shared" si="0"/>
        <v>144500</v>
      </c>
      <c r="G5" s="10">
        <f t="shared" si="1"/>
        <v>170000</v>
      </c>
      <c r="H5" s="19">
        <f t="shared" si="2"/>
        <v>212500</v>
      </c>
      <c r="I5" s="10">
        <f t="shared" si="3"/>
        <v>255000</v>
      </c>
      <c r="J5" s="10">
        <f t="shared" si="4"/>
        <v>297500</v>
      </c>
    </row>
    <row r="6" spans="1:10" ht="25.05" customHeight="1">
      <c r="A6" s="35"/>
      <c r="B6" t="s">
        <v>926</v>
      </c>
      <c r="C6" s="187" t="s">
        <v>927</v>
      </c>
      <c r="E6" s="1">
        <v>90000</v>
      </c>
      <c r="F6" s="1">
        <f t="shared" si="0"/>
        <v>153000</v>
      </c>
      <c r="G6" s="10">
        <f t="shared" si="1"/>
        <v>180000</v>
      </c>
      <c r="H6" s="19">
        <f t="shared" si="2"/>
        <v>225000</v>
      </c>
      <c r="I6" s="10">
        <f t="shared" si="3"/>
        <v>270000</v>
      </c>
      <c r="J6" s="10">
        <f t="shared" si="4"/>
        <v>315000</v>
      </c>
    </row>
    <row r="7" spans="1:10" ht="25.05" customHeight="1">
      <c r="A7" s="35"/>
      <c r="B7" t="s">
        <v>778</v>
      </c>
      <c r="C7" s="187"/>
      <c r="E7" s="1">
        <v>25</v>
      </c>
      <c r="F7" s="1">
        <f t="shared" si="0"/>
        <v>42.5</v>
      </c>
      <c r="G7" s="10">
        <f t="shared" si="1"/>
        <v>50</v>
      </c>
      <c r="H7" s="19">
        <f t="shared" si="2"/>
        <v>62.5</v>
      </c>
      <c r="I7" s="10">
        <f t="shared" si="3"/>
        <v>75</v>
      </c>
      <c r="J7" s="10">
        <f t="shared" si="4"/>
        <v>87.5</v>
      </c>
    </row>
    <row r="8" spans="1:10" ht="25.05" customHeight="1">
      <c r="A8" s="35"/>
      <c r="B8" t="s">
        <v>926</v>
      </c>
      <c r="C8" s="187" t="s">
        <v>1240</v>
      </c>
      <c r="E8" s="1">
        <v>90000</v>
      </c>
      <c r="F8" s="1">
        <f t="shared" si="0"/>
        <v>153000</v>
      </c>
      <c r="G8" s="10">
        <f t="shared" si="1"/>
        <v>180000</v>
      </c>
      <c r="H8" s="19">
        <f t="shared" si="2"/>
        <v>225000</v>
      </c>
      <c r="I8" s="10">
        <f t="shared" si="3"/>
        <v>270000</v>
      </c>
      <c r="J8" s="10">
        <f t="shared" si="4"/>
        <v>315000</v>
      </c>
    </row>
    <row r="9" spans="1:10" ht="25.05" customHeight="1">
      <c r="A9" s="35"/>
      <c r="B9" t="s">
        <v>778</v>
      </c>
      <c r="C9" s="187"/>
      <c r="E9" s="1">
        <v>23</v>
      </c>
      <c r="F9" s="1">
        <f t="shared" si="0"/>
        <v>39.099999999999994</v>
      </c>
      <c r="G9" s="10">
        <f t="shared" si="1"/>
        <v>46</v>
      </c>
      <c r="H9" s="19">
        <f t="shared" si="2"/>
        <v>57.5</v>
      </c>
      <c r="I9" s="10">
        <f t="shared" si="3"/>
        <v>69</v>
      </c>
      <c r="J9" s="10">
        <f t="shared" si="4"/>
        <v>80.5</v>
      </c>
    </row>
    <row r="10" spans="1:10" ht="25.05" customHeight="1">
      <c r="A10" s="35">
        <v>1</v>
      </c>
      <c r="B10" s="108" t="s">
        <v>508</v>
      </c>
      <c r="C10" s="187" t="s">
        <v>507</v>
      </c>
      <c r="E10" s="1">
        <f>650*5</f>
        <v>3250</v>
      </c>
      <c r="F10" s="1">
        <f t="shared" si="0"/>
        <v>5525</v>
      </c>
      <c r="G10" s="10">
        <f t="shared" si="1"/>
        <v>6500</v>
      </c>
      <c r="H10" s="19">
        <f t="shared" si="2"/>
        <v>8125</v>
      </c>
      <c r="I10" s="10">
        <f t="shared" si="3"/>
        <v>9750</v>
      </c>
      <c r="J10" s="10">
        <f t="shared" si="4"/>
        <v>11375</v>
      </c>
    </row>
    <row r="11" spans="1:10" ht="25.05" customHeight="1">
      <c r="A11" s="13"/>
      <c r="B11" s="108" t="s">
        <v>509</v>
      </c>
      <c r="C11" s="187"/>
      <c r="E11" s="1">
        <f>5*1200</f>
        <v>6000</v>
      </c>
      <c r="F11" s="1">
        <f t="shared" si="0"/>
        <v>10200</v>
      </c>
      <c r="G11" s="10">
        <f t="shared" si="1"/>
        <v>12000</v>
      </c>
      <c r="H11" s="19">
        <f t="shared" si="2"/>
        <v>15000</v>
      </c>
      <c r="I11" s="10">
        <f t="shared" si="3"/>
        <v>18000</v>
      </c>
      <c r="J11" s="10">
        <f t="shared" si="4"/>
        <v>21000</v>
      </c>
    </row>
    <row r="12" spans="1:10" ht="25.05" customHeight="1">
      <c r="A12" s="35"/>
      <c r="B12" s="108" t="s">
        <v>510</v>
      </c>
      <c r="C12" s="187"/>
      <c r="E12" s="1">
        <f>250*5</f>
        <v>1250</v>
      </c>
      <c r="F12" s="1">
        <f t="shared" si="0"/>
        <v>2125</v>
      </c>
      <c r="G12" s="10">
        <f t="shared" si="1"/>
        <v>2500</v>
      </c>
      <c r="H12" s="19">
        <f t="shared" si="2"/>
        <v>3125</v>
      </c>
      <c r="I12" s="10">
        <f t="shared" si="3"/>
        <v>3750</v>
      </c>
      <c r="J12" s="10">
        <f t="shared" si="4"/>
        <v>4375</v>
      </c>
    </row>
    <row r="13" spans="1:10" ht="25.05" customHeight="1">
      <c r="A13" s="35"/>
      <c r="B13" s="108" t="s">
        <v>983</v>
      </c>
      <c r="E13" s="1">
        <v>4800</v>
      </c>
      <c r="F13" s="1">
        <f t="shared" si="0"/>
        <v>8160</v>
      </c>
      <c r="G13" s="10">
        <f t="shared" si="1"/>
        <v>9600</v>
      </c>
      <c r="H13" s="19">
        <f t="shared" si="2"/>
        <v>12000</v>
      </c>
      <c r="I13" s="10">
        <f t="shared" si="3"/>
        <v>14400</v>
      </c>
      <c r="J13" s="10">
        <f t="shared" si="4"/>
        <v>16800</v>
      </c>
    </row>
    <row r="14" spans="1:10" ht="25.05" customHeight="1">
      <c r="A14" s="35"/>
      <c r="B14" s="108" t="s">
        <v>984</v>
      </c>
      <c r="C14" s="119" t="s">
        <v>982</v>
      </c>
      <c r="D14" s="13"/>
      <c r="E14" s="1">
        <v>13000</v>
      </c>
      <c r="F14" s="1">
        <f t="shared" si="0"/>
        <v>22100</v>
      </c>
      <c r="G14" s="10">
        <f t="shared" si="1"/>
        <v>26000</v>
      </c>
      <c r="H14" s="19">
        <f t="shared" si="2"/>
        <v>32500</v>
      </c>
      <c r="I14" s="10">
        <f t="shared" si="3"/>
        <v>39000</v>
      </c>
      <c r="J14" s="10">
        <f t="shared" si="4"/>
        <v>45500</v>
      </c>
    </row>
    <row r="15" spans="1:10" ht="25.05" customHeight="1">
      <c r="A15" s="35"/>
      <c r="B15" s="108" t="s">
        <v>985</v>
      </c>
      <c r="E15" s="1">
        <v>30</v>
      </c>
      <c r="F15" s="1">
        <f t="shared" si="0"/>
        <v>51</v>
      </c>
      <c r="G15" s="10">
        <f t="shared" si="1"/>
        <v>60</v>
      </c>
      <c r="H15" s="19">
        <f t="shared" si="2"/>
        <v>75</v>
      </c>
      <c r="I15" s="10">
        <f t="shared" si="3"/>
        <v>90</v>
      </c>
      <c r="J15" s="10">
        <f t="shared" si="4"/>
        <v>105</v>
      </c>
    </row>
    <row r="16" spans="1:10" ht="25.05" customHeight="1">
      <c r="A16" s="35"/>
      <c r="B16" s="108" t="s">
        <v>986</v>
      </c>
      <c r="E16" s="1">
        <v>125000</v>
      </c>
      <c r="F16" s="1">
        <f t="shared" si="0"/>
        <v>212500</v>
      </c>
      <c r="G16" s="10">
        <f t="shared" si="1"/>
        <v>250000</v>
      </c>
      <c r="H16" s="19">
        <f t="shared" si="2"/>
        <v>312500</v>
      </c>
      <c r="I16" s="10">
        <f t="shared" si="3"/>
        <v>375000</v>
      </c>
      <c r="J16" s="10">
        <f t="shared" si="4"/>
        <v>437500</v>
      </c>
    </row>
    <row r="17" spans="1:11" ht="25.05" customHeight="1">
      <c r="A17" s="143">
        <v>6</v>
      </c>
      <c r="B17" s="34" t="s">
        <v>306</v>
      </c>
      <c r="C17" s="120"/>
      <c r="D17" s="62"/>
      <c r="E17" s="10">
        <v>400</v>
      </c>
      <c r="F17" s="1">
        <f t="shared" si="0"/>
        <v>680</v>
      </c>
      <c r="G17" s="10">
        <f t="shared" si="1"/>
        <v>800</v>
      </c>
      <c r="H17" s="19">
        <f t="shared" si="2"/>
        <v>1000</v>
      </c>
      <c r="I17" s="10">
        <f t="shared" si="3"/>
        <v>1200</v>
      </c>
      <c r="J17" s="10">
        <f t="shared" si="4"/>
        <v>1400</v>
      </c>
    </row>
    <row r="18" spans="1:11" ht="25.05" customHeight="1">
      <c r="A18" s="143"/>
      <c r="B18" s="34" t="s">
        <v>949</v>
      </c>
      <c r="C18" s="120" t="s">
        <v>197</v>
      </c>
      <c r="D18" s="62" t="s">
        <v>1255</v>
      </c>
      <c r="E18" s="10">
        <v>65</v>
      </c>
      <c r="F18" s="1">
        <f t="shared" si="0"/>
        <v>110.5</v>
      </c>
      <c r="G18" s="10">
        <f t="shared" si="1"/>
        <v>130</v>
      </c>
      <c r="H18" s="19">
        <f t="shared" si="2"/>
        <v>162.5</v>
      </c>
      <c r="I18" s="10">
        <f t="shared" si="3"/>
        <v>195</v>
      </c>
      <c r="J18" s="10">
        <f t="shared" si="4"/>
        <v>227.5</v>
      </c>
    </row>
    <row r="19" spans="1:11" ht="25.05" customHeight="1">
      <c r="A19" s="143"/>
      <c r="B19" s="34" t="s">
        <v>935</v>
      </c>
      <c r="C19" s="120"/>
      <c r="D19" s="62"/>
      <c r="E19" s="10">
        <v>65</v>
      </c>
      <c r="F19" s="1">
        <f t="shared" si="0"/>
        <v>110.5</v>
      </c>
      <c r="G19" s="10">
        <f t="shared" si="1"/>
        <v>130</v>
      </c>
      <c r="H19" s="19">
        <f t="shared" si="2"/>
        <v>162.5</v>
      </c>
      <c r="I19" s="10">
        <f t="shared" si="3"/>
        <v>195</v>
      </c>
      <c r="J19" s="10">
        <f t="shared" si="4"/>
        <v>227.5</v>
      </c>
    </row>
    <row r="20" spans="1:11" ht="25.05" customHeight="1">
      <c r="A20" s="143"/>
      <c r="B20" s="34" t="s">
        <v>936</v>
      </c>
      <c r="C20" s="120"/>
      <c r="D20" s="62"/>
      <c r="E20" s="10">
        <v>10</v>
      </c>
      <c r="F20" s="1">
        <f t="shared" si="0"/>
        <v>17</v>
      </c>
      <c r="G20" s="10">
        <f t="shared" si="1"/>
        <v>20</v>
      </c>
      <c r="H20" s="19">
        <f t="shared" si="2"/>
        <v>25</v>
      </c>
      <c r="I20" s="10">
        <f t="shared" si="3"/>
        <v>30</v>
      </c>
      <c r="J20" s="10">
        <f t="shared" si="4"/>
        <v>35</v>
      </c>
    </row>
    <row r="21" spans="1:11" ht="25.05" customHeight="1">
      <c r="A21" s="143"/>
      <c r="B21" s="34" t="s">
        <v>937</v>
      </c>
      <c r="C21" s="120"/>
      <c r="D21" s="62"/>
      <c r="E21" s="10">
        <v>10</v>
      </c>
      <c r="F21" s="1">
        <f t="shared" si="0"/>
        <v>17</v>
      </c>
      <c r="G21" s="10">
        <f t="shared" si="1"/>
        <v>20</v>
      </c>
      <c r="H21" s="19">
        <f t="shared" si="2"/>
        <v>25</v>
      </c>
      <c r="I21" s="10">
        <f t="shared" si="3"/>
        <v>30</v>
      </c>
      <c r="J21" s="10">
        <f t="shared" si="4"/>
        <v>35</v>
      </c>
    </row>
    <row r="22" spans="1:11" ht="25.05" customHeight="1">
      <c r="B22" s="7" t="s">
        <v>767</v>
      </c>
      <c r="C22" s="119" t="s">
        <v>766</v>
      </c>
      <c r="E22" s="1">
        <v>9000</v>
      </c>
      <c r="F22" s="1">
        <f t="shared" si="0"/>
        <v>15300</v>
      </c>
      <c r="G22" s="10">
        <f t="shared" si="1"/>
        <v>18000</v>
      </c>
      <c r="H22" s="19">
        <f t="shared" si="2"/>
        <v>22500</v>
      </c>
      <c r="I22" s="10">
        <f t="shared" si="3"/>
        <v>27000</v>
      </c>
      <c r="J22" s="10">
        <f t="shared" si="4"/>
        <v>31500</v>
      </c>
    </row>
    <row r="23" spans="1:11" ht="25.05" customHeight="1">
      <c r="B23" s="7" t="s">
        <v>768</v>
      </c>
      <c r="E23" s="1">
        <v>20000</v>
      </c>
      <c r="F23" s="1">
        <f t="shared" si="0"/>
        <v>34000</v>
      </c>
      <c r="G23" s="10">
        <f t="shared" si="1"/>
        <v>40000</v>
      </c>
      <c r="H23" s="19">
        <f t="shared" si="2"/>
        <v>50000</v>
      </c>
      <c r="I23" s="10">
        <f t="shared" si="3"/>
        <v>60000</v>
      </c>
      <c r="J23" s="10">
        <f t="shared" si="4"/>
        <v>70000</v>
      </c>
    </row>
    <row r="24" spans="1:11" ht="25.05" customHeight="1">
      <c r="A24" s="11">
        <v>25</v>
      </c>
      <c r="B24" s="11" t="s">
        <v>501</v>
      </c>
      <c r="E24" s="10">
        <v>45</v>
      </c>
      <c r="F24" s="1">
        <f t="shared" si="0"/>
        <v>76.5</v>
      </c>
      <c r="G24" s="10">
        <f t="shared" si="1"/>
        <v>90</v>
      </c>
      <c r="H24" s="19">
        <f t="shared" si="2"/>
        <v>112.5</v>
      </c>
      <c r="I24" s="10">
        <f t="shared" si="3"/>
        <v>135</v>
      </c>
      <c r="J24" s="10">
        <f t="shared" si="4"/>
        <v>157.5</v>
      </c>
    </row>
    <row r="25" spans="1:11" ht="25.05" customHeight="1">
      <c r="A25" s="11">
        <v>25</v>
      </c>
      <c r="B25" s="11" t="s">
        <v>502</v>
      </c>
      <c r="E25" s="10">
        <v>40</v>
      </c>
      <c r="F25" s="1">
        <f t="shared" si="0"/>
        <v>68</v>
      </c>
      <c r="G25" s="10">
        <f t="shared" si="1"/>
        <v>80</v>
      </c>
      <c r="H25" s="19">
        <f t="shared" si="2"/>
        <v>100</v>
      </c>
      <c r="I25" s="10">
        <f t="shared" si="3"/>
        <v>120</v>
      </c>
      <c r="J25" s="10">
        <f t="shared" si="4"/>
        <v>140</v>
      </c>
    </row>
    <row r="26" spans="1:11" ht="25.05" customHeight="1">
      <c r="A26" s="11"/>
      <c r="B26" s="11" t="s">
        <v>503</v>
      </c>
      <c r="E26" s="10">
        <v>45</v>
      </c>
      <c r="F26" s="1">
        <f t="shared" si="0"/>
        <v>76.5</v>
      </c>
      <c r="G26" s="10">
        <f t="shared" si="1"/>
        <v>90</v>
      </c>
      <c r="H26" s="19">
        <f t="shared" si="2"/>
        <v>112.5</v>
      </c>
      <c r="I26" s="10"/>
      <c r="J26" s="10">
        <f t="shared" si="4"/>
        <v>157.5</v>
      </c>
    </row>
    <row r="27" spans="1:11" ht="25.05" customHeight="1">
      <c r="A27" s="11">
        <v>5</v>
      </c>
      <c r="B27" s="11" t="s">
        <v>313</v>
      </c>
      <c r="C27" s="120"/>
      <c r="D27" s="62"/>
      <c r="E27" s="10">
        <v>650</v>
      </c>
      <c r="F27" s="1">
        <f t="shared" si="0"/>
        <v>1105</v>
      </c>
      <c r="G27" s="10">
        <f t="shared" si="1"/>
        <v>1300</v>
      </c>
      <c r="H27" s="19">
        <f t="shared" si="2"/>
        <v>1625</v>
      </c>
      <c r="I27" s="10">
        <f t="shared" ref="I27:I58" si="5">+(E27*$I$2)+E27</f>
        <v>1950</v>
      </c>
      <c r="J27" s="10">
        <f t="shared" si="4"/>
        <v>2275</v>
      </c>
      <c r="K27">
        <v>2100</v>
      </c>
    </row>
    <row r="28" spans="1:11" ht="25.05" customHeight="1">
      <c r="B28" s="7" t="s">
        <v>804</v>
      </c>
      <c r="C28" s="133"/>
      <c r="D28" s="144"/>
      <c r="E28" s="10">
        <v>50000</v>
      </c>
      <c r="F28" s="1">
        <f t="shared" si="0"/>
        <v>85000</v>
      </c>
      <c r="G28" s="10">
        <f t="shared" si="1"/>
        <v>100000</v>
      </c>
      <c r="H28" s="19">
        <f t="shared" si="2"/>
        <v>125000</v>
      </c>
      <c r="I28" s="10">
        <f t="shared" si="5"/>
        <v>150000</v>
      </c>
      <c r="J28" s="10">
        <f t="shared" si="4"/>
        <v>175000</v>
      </c>
    </row>
    <row r="29" spans="1:11" ht="25.05" customHeight="1">
      <c r="B29" s="7"/>
      <c r="C29" s="133"/>
      <c r="D29" s="144"/>
      <c r="E29" s="10"/>
      <c r="F29" s="1">
        <f t="shared" si="0"/>
        <v>0</v>
      </c>
      <c r="G29" s="10">
        <f t="shared" si="1"/>
        <v>0</v>
      </c>
      <c r="H29" s="19">
        <f t="shared" si="2"/>
        <v>0</v>
      </c>
      <c r="I29" s="10">
        <f t="shared" si="5"/>
        <v>0</v>
      </c>
      <c r="J29" s="10">
        <f t="shared" si="4"/>
        <v>0</v>
      </c>
    </row>
    <row r="30" spans="1:11" ht="25.05" customHeight="1">
      <c r="A30" s="35">
        <v>20</v>
      </c>
      <c r="B30" s="7" t="s">
        <v>778</v>
      </c>
      <c r="C30" s="133" t="s">
        <v>817</v>
      </c>
      <c r="D30" s="144"/>
      <c r="E30" s="10">
        <v>20</v>
      </c>
      <c r="F30" s="1">
        <f t="shared" si="0"/>
        <v>34</v>
      </c>
      <c r="G30" s="79">
        <f t="shared" si="1"/>
        <v>40</v>
      </c>
      <c r="H30" s="83">
        <f t="shared" si="2"/>
        <v>50</v>
      </c>
      <c r="I30" s="79">
        <f t="shared" si="5"/>
        <v>60</v>
      </c>
      <c r="J30" s="79">
        <f t="shared" si="4"/>
        <v>70</v>
      </c>
    </row>
    <row r="31" spans="1:11" ht="25.05" customHeight="1">
      <c r="A31" s="35">
        <v>50</v>
      </c>
      <c r="B31" t="s">
        <v>778</v>
      </c>
      <c r="C31" s="133" t="s">
        <v>311</v>
      </c>
      <c r="D31" s="144"/>
      <c r="E31" s="10">
        <v>25</v>
      </c>
      <c r="F31" s="1">
        <f t="shared" si="0"/>
        <v>42.5</v>
      </c>
      <c r="G31" s="79">
        <f t="shared" si="1"/>
        <v>50</v>
      </c>
      <c r="H31" s="83">
        <f t="shared" si="2"/>
        <v>62.5</v>
      </c>
      <c r="I31" s="79">
        <f t="shared" si="5"/>
        <v>75</v>
      </c>
      <c r="J31" s="79">
        <f t="shared" si="4"/>
        <v>87.5</v>
      </c>
    </row>
    <row r="32" spans="1:11" ht="25.05" customHeight="1">
      <c r="A32" s="35">
        <v>8</v>
      </c>
      <c r="B32" s="7" t="s">
        <v>805</v>
      </c>
      <c r="C32" s="133" t="s">
        <v>806</v>
      </c>
      <c r="D32" s="144"/>
      <c r="E32" s="10">
        <v>3200</v>
      </c>
      <c r="F32" s="1">
        <f t="shared" si="0"/>
        <v>5440</v>
      </c>
      <c r="G32" s="79">
        <f t="shared" si="1"/>
        <v>6400</v>
      </c>
      <c r="H32" s="83">
        <f t="shared" si="2"/>
        <v>8000</v>
      </c>
      <c r="I32" s="79">
        <f t="shared" si="5"/>
        <v>9600</v>
      </c>
      <c r="J32" s="79">
        <f t="shared" si="4"/>
        <v>11200</v>
      </c>
    </row>
    <row r="33" spans="1:10" ht="25.05" customHeight="1">
      <c r="A33" s="35">
        <v>4</v>
      </c>
      <c r="B33" s="7" t="s">
        <v>815</v>
      </c>
      <c r="C33" s="119" t="s">
        <v>816</v>
      </c>
      <c r="E33" s="10">
        <v>180</v>
      </c>
      <c r="F33" s="1">
        <f t="shared" si="0"/>
        <v>306</v>
      </c>
      <c r="G33" s="79">
        <f t="shared" si="1"/>
        <v>360</v>
      </c>
      <c r="H33" s="83">
        <f t="shared" si="2"/>
        <v>450</v>
      </c>
      <c r="I33" s="79">
        <f t="shared" si="5"/>
        <v>540</v>
      </c>
      <c r="J33" s="79">
        <f t="shared" si="4"/>
        <v>630</v>
      </c>
    </row>
    <row r="34" spans="1:10" ht="25.05" customHeight="1">
      <c r="A34" s="35">
        <v>16</v>
      </c>
      <c r="B34" s="7" t="s">
        <v>849</v>
      </c>
      <c r="C34" s="133"/>
      <c r="D34" s="144"/>
      <c r="E34" s="10">
        <f>2200+613</f>
        <v>2813</v>
      </c>
      <c r="F34" s="1">
        <f t="shared" si="0"/>
        <v>4782.1000000000004</v>
      </c>
      <c r="G34" s="79">
        <f t="shared" si="1"/>
        <v>5626</v>
      </c>
      <c r="H34" s="83">
        <f t="shared" si="2"/>
        <v>7032.5</v>
      </c>
      <c r="I34" s="79">
        <f t="shared" si="5"/>
        <v>8439</v>
      </c>
      <c r="J34" s="79">
        <f t="shared" si="4"/>
        <v>9845.5</v>
      </c>
    </row>
    <row r="35" spans="1:10" ht="25.05" customHeight="1">
      <c r="A35" s="35">
        <v>3</v>
      </c>
      <c r="B35" s="7" t="s">
        <v>850</v>
      </c>
      <c r="E35" s="1">
        <f>2200+613</f>
        <v>2813</v>
      </c>
      <c r="F35" s="1">
        <f t="shared" ref="F35:F66" si="6">+(E35*$F$2)+E35</f>
        <v>4782.1000000000004</v>
      </c>
      <c r="G35" s="79">
        <f t="shared" ref="G35:G66" si="7">(+E35*$G$2)+E35</f>
        <v>5626</v>
      </c>
      <c r="H35" s="83">
        <f t="shared" ref="H35:H66" si="8">+(E35*$H$2)+E35</f>
        <v>7032.5</v>
      </c>
      <c r="I35" s="79">
        <f t="shared" si="5"/>
        <v>8439</v>
      </c>
      <c r="J35" s="79">
        <f t="shared" ref="J35:J66" si="9">+(E35*$J$2)+E35</f>
        <v>9845.5</v>
      </c>
    </row>
    <row r="36" spans="1:10" ht="25.05" customHeight="1">
      <c r="A36" s="35">
        <v>5</v>
      </c>
      <c r="B36" s="7" t="s">
        <v>851</v>
      </c>
      <c r="E36" s="1">
        <f>2000+613</f>
        <v>2613</v>
      </c>
      <c r="F36" s="1">
        <f t="shared" si="6"/>
        <v>4442.1000000000004</v>
      </c>
      <c r="G36" s="79">
        <f t="shared" si="7"/>
        <v>5226</v>
      </c>
      <c r="H36" s="83">
        <f t="shared" si="8"/>
        <v>6532.5</v>
      </c>
      <c r="I36" s="79">
        <f t="shared" si="5"/>
        <v>7839</v>
      </c>
      <c r="J36" s="79">
        <f t="shared" si="9"/>
        <v>9145.5</v>
      </c>
    </row>
    <row r="37" spans="1:10" ht="25.05" customHeight="1">
      <c r="A37" s="35">
        <v>7</v>
      </c>
      <c r="B37" s="7" t="s">
        <v>852</v>
      </c>
      <c r="E37" s="1">
        <f>2800+613</f>
        <v>3413</v>
      </c>
      <c r="F37" s="1">
        <f t="shared" si="6"/>
        <v>5802.1</v>
      </c>
      <c r="G37" s="79">
        <f t="shared" si="7"/>
        <v>6826</v>
      </c>
      <c r="H37" s="83">
        <f t="shared" si="8"/>
        <v>8532.5</v>
      </c>
      <c r="I37" s="79">
        <f t="shared" si="5"/>
        <v>10239</v>
      </c>
      <c r="J37" s="79">
        <f t="shared" si="9"/>
        <v>11945.5</v>
      </c>
    </row>
    <row r="38" spans="1:10" ht="25.05" customHeight="1">
      <c r="B38" s="7" t="s">
        <v>913</v>
      </c>
      <c r="D38" s="144"/>
      <c r="E38" s="1">
        <v>1800</v>
      </c>
      <c r="F38" s="1">
        <f t="shared" si="6"/>
        <v>3060</v>
      </c>
      <c r="G38" s="79">
        <f t="shared" si="7"/>
        <v>3600</v>
      </c>
      <c r="H38" s="83">
        <f t="shared" si="8"/>
        <v>4500</v>
      </c>
      <c r="I38" s="79">
        <f t="shared" si="5"/>
        <v>5400</v>
      </c>
      <c r="J38" s="79">
        <f t="shared" si="9"/>
        <v>6300</v>
      </c>
    </row>
    <row r="39" spans="1:10" ht="25.05" customHeight="1">
      <c r="A39" s="35">
        <v>2</v>
      </c>
      <c r="B39" s="7" t="s">
        <v>914</v>
      </c>
      <c r="E39" s="1">
        <v>2200</v>
      </c>
      <c r="F39" s="1">
        <f t="shared" si="6"/>
        <v>3740</v>
      </c>
      <c r="G39" s="79">
        <f t="shared" si="7"/>
        <v>4400</v>
      </c>
      <c r="H39" s="83">
        <f t="shared" si="8"/>
        <v>5500</v>
      </c>
      <c r="I39" s="79">
        <f t="shared" si="5"/>
        <v>6600</v>
      </c>
      <c r="J39" s="79">
        <f t="shared" si="9"/>
        <v>7700</v>
      </c>
    </row>
    <row r="40" spans="1:10" ht="25.05" customHeight="1">
      <c r="A40" s="35">
        <v>5</v>
      </c>
      <c r="B40" s="7" t="s">
        <v>1192</v>
      </c>
      <c r="C40" s="133" t="s">
        <v>1193</v>
      </c>
      <c r="E40" s="1">
        <v>2000</v>
      </c>
      <c r="F40" s="1">
        <f t="shared" si="6"/>
        <v>3400</v>
      </c>
      <c r="G40" s="79">
        <f t="shared" si="7"/>
        <v>4000</v>
      </c>
      <c r="H40" s="83">
        <f t="shared" si="8"/>
        <v>5000</v>
      </c>
      <c r="I40" s="79">
        <f t="shared" si="5"/>
        <v>6000</v>
      </c>
      <c r="J40" s="79">
        <f t="shared" si="9"/>
        <v>7000</v>
      </c>
    </row>
    <row r="41" spans="1:10" ht="25.05" customHeight="1">
      <c r="A41" s="35">
        <v>4</v>
      </c>
      <c r="B41" s="7" t="s">
        <v>1194</v>
      </c>
      <c r="C41" s="133" t="s">
        <v>1195</v>
      </c>
      <c r="E41" s="1">
        <v>450</v>
      </c>
      <c r="F41" s="1">
        <f t="shared" si="6"/>
        <v>765</v>
      </c>
      <c r="G41" s="79">
        <f t="shared" si="7"/>
        <v>900</v>
      </c>
      <c r="H41" s="83">
        <f t="shared" si="8"/>
        <v>1125</v>
      </c>
      <c r="I41" s="79">
        <f t="shared" si="5"/>
        <v>1350</v>
      </c>
      <c r="J41" s="79">
        <f t="shared" si="9"/>
        <v>1575</v>
      </c>
    </row>
    <row r="42" spans="1:10" ht="25.05" customHeight="1">
      <c r="B42" s="7" t="s">
        <v>915</v>
      </c>
      <c r="E42" s="1">
        <v>650</v>
      </c>
      <c r="F42" s="1">
        <f t="shared" si="6"/>
        <v>1105</v>
      </c>
      <c r="G42" s="79">
        <f t="shared" si="7"/>
        <v>1300</v>
      </c>
      <c r="H42" s="83">
        <f t="shared" si="8"/>
        <v>1625</v>
      </c>
      <c r="I42" s="79">
        <f t="shared" si="5"/>
        <v>1950</v>
      </c>
      <c r="J42" s="79">
        <f t="shared" si="9"/>
        <v>2275</v>
      </c>
    </row>
    <row r="43" spans="1:10" ht="25.05" customHeight="1">
      <c r="A43" s="35">
        <v>2</v>
      </c>
      <c r="B43" s="7" t="s">
        <v>1196</v>
      </c>
      <c r="C43" s="133"/>
      <c r="D43" s="135" t="s">
        <v>1199</v>
      </c>
      <c r="E43" s="1">
        <v>4500</v>
      </c>
      <c r="F43" s="1">
        <f t="shared" si="6"/>
        <v>7650</v>
      </c>
      <c r="G43" s="79">
        <f t="shared" si="7"/>
        <v>9000</v>
      </c>
      <c r="H43" s="83">
        <f t="shared" si="8"/>
        <v>11250</v>
      </c>
      <c r="I43" s="79">
        <f t="shared" si="5"/>
        <v>13500</v>
      </c>
      <c r="J43" s="79">
        <f t="shared" si="9"/>
        <v>15750</v>
      </c>
    </row>
    <row r="44" spans="1:10" ht="25.05" customHeight="1">
      <c r="A44" s="35">
        <v>2</v>
      </c>
      <c r="B44" s="7" t="s">
        <v>1196</v>
      </c>
      <c r="C44" s="133" t="s">
        <v>1197</v>
      </c>
      <c r="E44" s="1">
        <v>3800</v>
      </c>
      <c r="F44" s="1">
        <f t="shared" si="6"/>
        <v>6460</v>
      </c>
      <c r="G44" s="79">
        <f t="shared" si="7"/>
        <v>7600</v>
      </c>
      <c r="H44" s="83">
        <f t="shared" si="8"/>
        <v>9500</v>
      </c>
      <c r="I44" s="79">
        <f t="shared" si="5"/>
        <v>11400</v>
      </c>
      <c r="J44" s="79">
        <f t="shared" si="9"/>
        <v>13300</v>
      </c>
    </row>
    <row r="45" spans="1:10" ht="25.05" customHeight="1">
      <c r="A45" s="35">
        <v>2</v>
      </c>
      <c r="B45" s="7" t="s">
        <v>1196</v>
      </c>
      <c r="C45" s="133" t="s">
        <v>1198</v>
      </c>
      <c r="E45" s="1">
        <v>3800</v>
      </c>
      <c r="F45" s="1">
        <f t="shared" si="6"/>
        <v>6460</v>
      </c>
      <c r="G45" s="79">
        <f t="shared" si="7"/>
        <v>7600</v>
      </c>
      <c r="H45" s="83">
        <f t="shared" si="8"/>
        <v>9500</v>
      </c>
      <c r="I45" s="79">
        <f t="shared" si="5"/>
        <v>11400</v>
      </c>
      <c r="J45" s="79">
        <f t="shared" si="9"/>
        <v>13300</v>
      </c>
    </row>
    <row r="46" spans="1:10" ht="25.05" customHeight="1">
      <c r="A46" s="35">
        <v>2</v>
      </c>
      <c r="B46" s="7" t="s">
        <v>983</v>
      </c>
      <c r="C46" s="133" t="s">
        <v>1200</v>
      </c>
      <c r="E46" s="1">
        <v>3800</v>
      </c>
      <c r="F46" s="1">
        <f t="shared" si="6"/>
        <v>6460</v>
      </c>
      <c r="G46" s="79">
        <f t="shared" si="7"/>
        <v>7600</v>
      </c>
      <c r="H46" s="83">
        <f t="shared" si="8"/>
        <v>9500</v>
      </c>
      <c r="I46" s="79">
        <f t="shared" si="5"/>
        <v>11400</v>
      </c>
      <c r="J46" s="79">
        <f t="shared" si="9"/>
        <v>13300</v>
      </c>
    </row>
    <row r="47" spans="1:10" ht="25.05" customHeight="1">
      <c r="A47" s="35">
        <v>2</v>
      </c>
      <c r="B47" s="7" t="s">
        <v>983</v>
      </c>
      <c r="C47" s="133" t="s">
        <v>1201</v>
      </c>
      <c r="E47" s="1">
        <v>3800</v>
      </c>
      <c r="F47" s="1">
        <f t="shared" si="6"/>
        <v>6460</v>
      </c>
      <c r="G47" s="79">
        <f t="shared" si="7"/>
        <v>7600</v>
      </c>
      <c r="H47" s="83">
        <f t="shared" si="8"/>
        <v>9500</v>
      </c>
      <c r="I47" s="79">
        <f t="shared" si="5"/>
        <v>11400</v>
      </c>
      <c r="J47" s="79">
        <f t="shared" si="9"/>
        <v>13300</v>
      </c>
    </row>
    <row r="48" spans="1:10" ht="25.05" customHeight="1">
      <c r="A48" s="35">
        <v>2</v>
      </c>
      <c r="B48" s="7" t="s">
        <v>983</v>
      </c>
      <c r="C48" s="133" t="s">
        <v>1202</v>
      </c>
      <c r="E48" s="1">
        <v>3800</v>
      </c>
      <c r="F48" s="1">
        <f t="shared" si="6"/>
        <v>6460</v>
      </c>
      <c r="G48" s="79">
        <f t="shared" si="7"/>
        <v>7600</v>
      </c>
      <c r="H48" s="83">
        <f t="shared" si="8"/>
        <v>9500</v>
      </c>
      <c r="I48" s="79">
        <f t="shared" si="5"/>
        <v>11400</v>
      </c>
      <c r="J48" s="79">
        <f t="shared" si="9"/>
        <v>13300</v>
      </c>
    </row>
    <row r="49" spans="1:10" ht="25.05" customHeight="1">
      <c r="A49" s="35">
        <v>2</v>
      </c>
      <c r="B49" s="7" t="s">
        <v>983</v>
      </c>
      <c r="C49" s="133" t="s">
        <v>1203</v>
      </c>
      <c r="E49" s="1">
        <v>4200</v>
      </c>
      <c r="F49" s="1">
        <f t="shared" si="6"/>
        <v>7140</v>
      </c>
      <c r="G49" s="79">
        <f t="shared" si="7"/>
        <v>8400</v>
      </c>
      <c r="H49" s="83">
        <f t="shared" si="8"/>
        <v>10500</v>
      </c>
      <c r="I49" s="79">
        <f t="shared" si="5"/>
        <v>12600</v>
      </c>
      <c r="J49" s="79">
        <f t="shared" si="9"/>
        <v>14700</v>
      </c>
    </row>
    <row r="50" spans="1:10" ht="25.05" customHeight="1">
      <c r="A50" s="35">
        <v>2</v>
      </c>
      <c r="B50" s="7" t="s">
        <v>983</v>
      </c>
      <c r="C50" s="133" t="s">
        <v>1204</v>
      </c>
      <c r="D50" s="144"/>
      <c r="E50" s="1">
        <v>4200</v>
      </c>
      <c r="F50" s="1">
        <f t="shared" si="6"/>
        <v>7140</v>
      </c>
      <c r="G50" s="79">
        <f t="shared" si="7"/>
        <v>8400</v>
      </c>
      <c r="H50" s="83">
        <f t="shared" si="8"/>
        <v>10500</v>
      </c>
      <c r="I50" s="79">
        <f t="shared" si="5"/>
        <v>12600</v>
      </c>
      <c r="J50" s="79">
        <f t="shared" si="9"/>
        <v>14700</v>
      </c>
    </row>
    <row r="51" spans="1:10" ht="25.05" customHeight="1">
      <c r="B51" s="7" t="s">
        <v>1237</v>
      </c>
      <c r="C51" s="133" t="s">
        <v>1236</v>
      </c>
      <c r="D51" s="140" t="s">
        <v>1199</v>
      </c>
      <c r="E51" s="1">
        <v>30</v>
      </c>
      <c r="F51" s="1">
        <f t="shared" si="6"/>
        <v>51</v>
      </c>
      <c r="G51" s="79">
        <f t="shared" si="7"/>
        <v>60</v>
      </c>
      <c r="H51" s="83">
        <f t="shared" si="8"/>
        <v>75</v>
      </c>
      <c r="I51" s="79">
        <f t="shared" si="5"/>
        <v>90</v>
      </c>
      <c r="J51" s="79">
        <f t="shared" si="9"/>
        <v>105</v>
      </c>
    </row>
    <row r="52" spans="1:10" ht="25.05" customHeight="1">
      <c r="B52" s="7" t="s">
        <v>1196</v>
      </c>
      <c r="C52" s="133" t="s">
        <v>1238</v>
      </c>
      <c r="D52" s="140"/>
      <c r="E52" s="1">
        <v>6500</v>
      </c>
      <c r="F52" s="1">
        <f t="shared" si="6"/>
        <v>11050</v>
      </c>
      <c r="G52" s="79">
        <f t="shared" si="7"/>
        <v>13000</v>
      </c>
      <c r="H52" s="83">
        <f t="shared" si="8"/>
        <v>16250</v>
      </c>
      <c r="I52" s="79">
        <f t="shared" si="5"/>
        <v>19500</v>
      </c>
      <c r="J52" s="79">
        <f t="shared" si="9"/>
        <v>22750</v>
      </c>
    </row>
    <row r="53" spans="1:10" ht="25.05" customHeight="1">
      <c r="A53" s="35">
        <v>1</v>
      </c>
      <c r="B53" s="7" t="s">
        <v>940</v>
      </c>
      <c r="C53" s="133" t="s">
        <v>941</v>
      </c>
      <c r="D53" s="144"/>
      <c r="E53" s="1">
        <v>1350</v>
      </c>
      <c r="F53" s="1">
        <f t="shared" si="6"/>
        <v>2295</v>
      </c>
      <c r="G53" s="79">
        <f t="shared" si="7"/>
        <v>2700</v>
      </c>
      <c r="H53" s="83">
        <f t="shared" si="8"/>
        <v>3375</v>
      </c>
      <c r="I53" s="79">
        <f t="shared" si="5"/>
        <v>4050</v>
      </c>
      <c r="J53" s="79">
        <f t="shared" si="9"/>
        <v>4725</v>
      </c>
    </row>
    <row r="54" spans="1:10" ht="25.05" customHeight="1">
      <c r="B54" s="7" t="s">
        <v>938</v>
      </c>
      <c r="C54" s="133"/>
      <c r="D54" s="144"/>
      <c r="E54" s="1">
        <v>35</v>
      </c>
      <c r="F54" s="1">
        <f t="shared" si="6"/>
        <v>59.5</v>
      </c>
      <c r="G54" s="79">
        <f t="shared" si="7"/>
        <v>70</v>
      </c>
      <c r="H54" s="83">
        <f t="shared" si="8"/>
        <v>87.5</v>
      </c>
      <c r="I54" s="79">
        <f t="shared" si="5"/>
        <v>105</v>
      </c>
      <c r="J54" s="79">
        <f t="shared" si="9"/>
        <v>122.5</v>
      </c>
    </row>
    <row r="55" spans="1:10" ht="25.05" customHeight="1">
      <c r="B55" s="7" t="s">
        <v>939</v>
      </c>
      <c r="C55" s="133"/>
      <c r="D55" s="144"/>
      <c r="E55" s="1">
        <v>10</v>
      </c>
      <c r="F55" s="1">
        <f t="shared" si="6"/>
        <v>17</v>
      </c>
      <c r="G55" s="79">
        <f t="shared" si="7"/>
        <v>20</v>
      </c>
      <c r="H55" s="83">
        <f t="shared" si="8"/>
        <v>25</v>
      </c>
      <c r="I55" s="79">
        <f t="shared" si="5"/>
        <v>30</v>
      </c>
      <c r="J55" s="79">
        <f t="shared" si="9"/>
        <v>35</v>
      </c>
    </row>
    <row r="56" spans="1:10" ht="25.05" customHeight="1">
      <c r="A56" s="35">
        <v>10</v>
      </c>
      <c r="B56" s="7" t="s">
        <v>987</v>
      </c>
      <c r="C56" s="133"/>
      <c r="D56" s="144"/>
      <c r="E56" s="1">
        <v>950</v>
      </c>
      <c r="F56" s="1">
        <f t="shared" si="6"/>
        <v>1615</v>
      </c>
      <c r="G56" s="79">
        <f t="shared" si="7"/>
        <v>1900</v>
      </c>
      <c r="H56" s="83">
        <f t="shared" si="8"/>
        <v>2375</v>
      </c>
      <c r="I56" s="79">
        <f t="shared" si="5"/>
        <v>2850</v>
      </c>
      <c r="J56" s="79">
        <f t="shared" si="9"/>
        <v>3325</v>
      </c>
    </row>
    <row r="57" spans="1:10" ht="25.05" customHeight="1">
      <c r="A57" s="35">
        <v>1</v>
      </c>
      <c r="B57" s="7" t="s">
        <v>947</v>
      </c>
      <c r="C57" s="119" t="s">
        <v>948</v>
      </c>
      <c r="E57" s="1">
        <v>5500</v>
      </c>
      <c r="F57" s="1">
        <f t="shared" si="6"/>
        <v>9350</v>
      </c>
      <c r="G57" s="79">
        <f t="shared" si="7"/>
        <v>11000</v>
      </c>
      <c r="H57" s="83">
        <f t="shared" si="8"/>
        <v>13750</v>
      </c>
      <c r="I57" s="79">
        <f t="shared" si="5"/>
        <v>16500</v>
      </c>
      <c r="J57" s="79">
        <f t="shared" si="9"/>
        <v>19250</v>
      </c>
    </row>
    <row r="58" spans="1:10" ht="25.05" customHeight="1">
      <c r="A58" s="35"/>
      <c r="B58" t="s">
        <v>953</v>
      </c>
      <c r="E58" s="1">
        <v>4200</v>
      </c>
      <c r="F58" s="1">
        <f t="shared" si="6"/>
        <v>7140</v>
      </c>
      <c r="G58" s="79">
        <f t="shared" si="7"/>
        <v>8400</v>
      </c>
      <c r="H58" s="83">
        <f t="shared" si="8"/>
        <v>10500</v>
      </c>
      <c r="I58" s="79">
        <f t="shared" si="5"/>
        <v>12600</v>
      </c>
      <c r="J58" s="79">
        <f t="shared" si="9"/>
        <v>14700</v>
      </c>
    </row>
    <row r="59" spans="1:10" ht="25.05" customHeight="1">
      <c r="A59" s="35">
        <v>1</v>
      </c>
      <c r="B59" s="7" t="s">
        <v>988</v>
      </c>
      <c r="E59" s="1">
        <v>1200</v>
      </c>
      <c r="F59" s="1">
        <f t="shared" si="6"/>
        <v>2040</v>
      </c>
      <c r="G59" s="79">
        <f t="shared" si="7"/>
        <v>2400</v>
      </c>
      <c r="H59" s="83">
        <f t="shared" si="8"/>
        <v>3000</v>
      </c>
      <c r="I59" s="79">
        <f t="shared" ref="I59:I76" si="10">+(E59*$I$2)+E59</f>
        <v>3600</v>
      </c>
      <c r="J59" s="79">
        <f t="shared" si="9"/>
        <v>4200</v>
      </c>
    </row>
    <row r="60" spans="1:10" ht="25.05" customHeight="1">
      <c r="A60" s="35"/>
      <c r="B60" s="7" t="s">
        <v>1000</v>
      </c>
      <c r="D60" s="144"/>
      <c r="E60" s="1">
        <v>350</v>
      </c>
      <c r="F60" s="1">
        <f t="shared" si="6"/>
        <v>595</v>
      </c>
      <c r="G60" s="79">
        <f t="shared" si="7"/>
        <v>700</v>
      </c>
      <c r="H60" s="83">
        <f t="shared" si="8"/>
        <v>875</v>
      </c>
      <c r="I60" s="79">
        <f t="shared" si="10"/>
        <v>1050</v>
      </c>
      <c r="J60" s="79">
        <f t="shared" si="9"/>
        <v>1225</v>
      </c>
    </row>
    <row r="61" spans="1:10" ht="25.05" customHeight="1">
      <c r="A61" s="35">
        <v>1</v>
      </c>
      <c r="B61" s="7" t="s">
        <v>991</v>
      </c>
      <c r="C61" s="133" t="s">
        <v>992</v>
      </c>
      <c r="E61" s="1">
        <v>6300</v>
      </c>
      <c r="F61" s="1">
        <f t="shared" si="6"/>
        <v>10710</v>
      </c>
      <c r="G61" s="79">
        <f t="shared" si="7"/>
        <v>12600</v>
      </c>
      <c r="H61" s="83">
        <f t="shared" si="8"/>
        <v>15750</v>
      </c>
      <c r="I61" s="79">
        <f t="shared" si="10"/>
        <v>18900</v>
      </c>
      <c r="J61" s="79">
        <f t="shared" si="9"/>
        <v>22050</v>
      </c>
    </row>
    <row r="62" spans="1:10" ht="25.05" customHeight="1">
      <c r="A62" s="35">
        <v>3</v>
      </c>
      <c r="B62" s="7" t="s">
        <v>997</v>
      </c>
      <c r="C62" s="133" t="s">
        <v>998</v>
      </c>
      <c r="E62" s="1">
        <v>18300</v>
      </c>
      <c r="F62" s="1">
        <f t="shared" si="6"/>
        <v>31110</v>
      </c>
      <c r="G62" s="79">
        <f t="shared" si="7"/>
        <v>36600</v>
      </c>
      <c r="H62" s="83">
        <f t="shared" si="8"/>
        <v>45750</v>
      </c>
      <c r="I62" s="79">
        <f t="shared" si="10"/>
        <v>54900</v>
      </c>
      <c r="J62" s="79">
        <f t="shared" si="9"/>
        <v>64050</v>
      </c>
    </row>
    <row r="63" spans="1:10" ht="25.05" customHeight="1">
      <c r="B63" s="7" t="s">
        <v>999</v>
      </c>
      <c r="E63" s="1">
        <v>230</v>
      </c>
      <c r="F63" s="1">
        <f t="shared" si="6"/>
        <v>391</v>
      </c>
      <c r="G63" s="79">
        <f t="shared" si="7"/>
        <v>460</v>
      </c>
      <c r="H63" s="83">
        <f t="shared" si="8"/>
        <v>575</v>
      </c>
      <c r="I63" s="79">
        <f t="shared" si="10"/>
        <v>690</v>
      </c>
      <c r="J63" s="79">
        <f t="shared" si="9"/>
        <v>805</v>
      </c>
    </row>
    <row r="64" spans="1:10" ht="25.05" customHeight="1">
      <c r="B64" s="7" t="s">
        <v>1025</v>
      </c>
      <c r="C64" s="133" t="s">
        <v>1026</v>
      </c>
      <c r="D64" s="135" t="s">
        <v>1027</v>
      </c>
      <c r="E64" s="1">
        <v>8500</v>
      </c>
      <c r="F64" s="1">
        <f t="shared" si="6"/>
        <v>14450</v>
      </c>
      <c r="G64" s="79">
        <f t="shared" si="7"/>
        <v>17000</v>
      </c>
      <c r="H64" s="83">
        <f t="shared" si="8"/>
        <v>21250</v>
      </c>
      <c r="I64" s="79">
        <f t="shared" si="10"/>
        <v>25500</v>
      </c>
      <c r="J64" s="79">
        <f t="shared" si="9"/>
        <v>29750</v>
      </c>
    </row>
    <row r="65" spans="1:11" ht="25.05" customHeight="1">
      <c r="A65" s="35">
        <v>12</v>
      </c>
      <c r="B65" s="7" t="s">
        <v>1028</v>
      </c>
      <c r="C65" s="133" t="s">
        <v>909</v>
      </c>
      <c r="E65" s="1">
        <v>65</v>
      </c>
      <c r="F65" s="1">
        <f t="shared" si="6"/>
        <v>110.5</v>
      </c>
      <c r="G65" s="79">
        <f t="shared" si="7"/>
        <v>130</v>
      </c>
      <c r="H65" s="83">
        <f t="shared" si="8"/>
        <v>162.5</v>
      </c>
      <c r="I65" s="79">
        <f t="shared" si="10"/>
        <v>195</v>
      </c>
      <c r="J65" s="79">
        <f t="shared" si="9"/>
        <v>227.5</v>
      </c>
    </row>
    <row r="66" spans="1:11" ht="25.05" customHeight="1">
      <c r="B66" s="7" t="s">
        <v>1029</v>
      </c>
      <c r="C66" s="119" t="s">
        <v>855</v>
      </c>
      <c r="E66" s="1">
        <f>1100+400</f>
        <v>1500</v>
      </c>
      <c r="F66" s="1">
        <f t="shared" si="6"/>
        <v>2550</v>
      </c>
      <c r="G66" s="79">
        <f t="shared" si="7"/>
        <v>3000</v>
      </c>
      <c r="H66" s="83">
        <f t="shared" si="8"/>
        <v>3750</v>
      </c>
      <c r="I66" s="79">
        <f t="shared" si="10"/>
        <v>4500</v>
      </c>
      <c r="J66" s="79">
        <f t="shared" si="9"/>
        <v>5250</v>
      </c>
    </row>
    <row r="67" spans="1:11" ht="25.05" customHeight="1">
      <c r="B67" s="7" t="s">
        <v>1245</v>
      </c>
      <c r="C67" s="133" t="s">
        <v>1246</v>
      </c>
      <c r="D67" s="142"/>
      <c r="E67" s="1">
        <v>65</v>
      </c>
      <c r="F67" s="1">
        <f t="shared" ref="F67:F76" si="11">+(E67*$F$2)+E67</f>
        <v>110.5</v>
      </c>
      <c r="G67" s="79">
        <f t="shared" ref="G67:G76" si="12">(+E67*$G$2)+E67</f>
        <v>130</v>
      </c>
      <c r="H67" s="83">
        <f t="shared" ref="H67:H76" si="13">+(E67*$H$2)+E67</f>
        <v>162.5</v>
      </c>
      <c r="I67" s="79">
        <f t="shared" si="10"/>
        <v>195</v>
      </c>
      <c r="J67" s="79">
        <f t="shared" ref="J67:J76" si="14">+(E67*$J$2)+E67</f>
        <v>227.5</v>
      </c>
    </row>
    <row r="68" spans="1:11" ht="25.05" customHeight="1">
      <c r="A68" s="35">
        <v>13</v>
      </c>
      <c r="B68" s="7" t="s">
        <v>1030</v>
      </c>
      <c r="E68" s="1">
        <v>430.76923076923077</v>
      </c>
      <c r="F68" s="1">
        <f t="shared" si="11"/>
        <v>732.30769230769238</v>
      </c>
      <c r="G68" s="79">
        <f t="shared" si="12"/>
        <v>861.53846153846155</v>
      </c>
      <c r="H68" s="83">
        <f t="shared" si="13"/>
        <v>1076.9230769230769</v>
      </c>
      <c r="I68" s="111">
        <f t="shared" si="10"/>
        <v>1292.3076923076924</v>
      </c>
      <c r="J68" s="79">
        <f t="shared" si="14"/>
        <v>1507.6923076923076</v>
      </c>
      <c r="K68">
        <v>1800</v>
      </c>
    </row>
    <row r="69" spans="1:11" ht="25.05" customHeight="1">
      <c r="B69" s="7" t="s">
        <v>1033</v>
      </c>
      <c r="C69" s="133" t="s">
        <v>909</v>
      </c>
      <c r="D69" s="135" t="s">
        <v>1034</v>
      </c>
      <c r="E69" s="1">
        <v>3100</v>
      </c>
      <c r="F69" s="1">
        <f t="shared" si="11"/>
        <v>5270</v>
      </c>
      <c r="G69" s="79">
        <f t="shared" si="12"/>
        <v>6200</v>
      </c>
      <c r="H69" s="83">
        <f t="shared" si="13"/>
        <v>7750</v>
      </c>
      <c r="I69" s="79">
        <f t="shared" si="10"/>
        <v>9300</v>
      </c>
      <c r="J69" s="79">
        <f t="shared" si="14"/>
        <v>10850</v>
      </c>
    </row>
    <row r="70" spans="1:11" ht="25.05" customHeight="1">
      <c r="A70" s="35">
        <v>1</v>
      </c>
      <c r="B70" s="7" t="s">
        <v>1066</v>
      </c>
      <c r="C70" s="133" t="s">
        <v>1067</v>
      </c>
      <c r="E70" s="1">
        <v>4200</v>
      </c>
      <c r="F70" s="1">
        <f t="shared" si="11"/>
        <v>7140</v>
      </c>
      <c r="G70" s="79">
        <f t="shared" si="12"/>
        <v>8400</v>
      </c>
      <c r="H70" s="83">
        <f t="shared" si="13"/>
        <v>10500</v>
      </c>
      <c r="I70" s="79">
        <f t="shared" si="10"/>
        <v>12600</v>
      </c>
      <c r="J70" s="79">
        <f t="shared" si="14"/>
        <v>14700</v>
      </c>
    </row>
    <row r="71" spans="1:11" ht="25.05" customHeight="1">
      <c r="A71" s="35">
        <v>2</v>
      </c>
      <c r="B71" s="7" t="s">
        <v>1076</v>
      </c>
      <c r="C71" s="133"/>
      <c r="E71" s="1">
        <v>2800</v>
      </c>
      <c r="F71" s="1">
        <f t="shared" si="11"/>
        <v>4760</v>
      </c>
      <c r="G71" s="79">
        <f t="shared" si="12"/>
        <v>5600</v>
      </c>
      <c r="H71" s="83">
        <f t="shared" si="13"/>
        <v>7000</v>
      </c>
      <c r="I71" s="79">
        <f t="shared" si="10"/>
        <v>8400</v>
      </c>
      <c r="J71" s="79">
        <f t="shared" si="14"/>
        <v>9800</v>
      </c>
    </row>
    <row r="72" spans="1:11" ht="25.05" customHeight="1">
      <c r="B72" s="7" t="s">
        <v>1205</v>
      </c>
      <c r="C72" s="133" t="s">
        <v>1289</v>
      </c>
      <c r="E72" s="1">
        <v>420</v>
      </c>
      <c r="F72" s="1">
        <f t="shared" si="11"/>
        <v>714</v>
      </c>
      <c r="G72" s="79">
        <f t="shared" si="12"/>
        <v>840</v>
      </c>
      <c r="H72" s="83">
        <f t="shared" si="13"/>
        <v>1050</v>
      </c>
      <c r="I72" s="79">
        <f t="shared" si="10"/>
        <v>1260</v>
      </c>
      <c r="J72" s="79">
        <f t="shared" si="14"/>
        <v>1470</v>
      </c>
    </row>
    <row r="73" spans="1:11" ht="25.05" customHeight="1">
      <c r="B73" s="7" t="s">
        <v>1223</v>
      </c>
      <c r="C73" s="133" t="s">
        <v>1224</v>
      </c>
      <c r="E73" s="1">
        <v>2500</v>
      </c>
      <c r="F73" s="1" t="s">
        <v>1479</v>
      </c>
      <c r="G73" s="79">
        <f t="shared" si="12"/>
        <v>5000</v>
      </c>
      <c r="H73" s="83">
        <f t="shared" si="13"/>
        <v>6250</v>
      </c>
      <c r="I73" s="79">
        <f t="shared" si="10"/>
        <v>7500</v>
      </c>
      <c r="J73" s="79">
        <f t="shared" si="14"/>
        <v>8750</v>
      </c>
    </row>
    <row r="74" spans="1:11" ht="25.05" customHeight="1">
      <c r="A74" s="35">
        <v>1</v>
      </c>
      <c r="B74" s="7" t="s">
        <v>1066</v>
      </c>
      <c r="C74" s="133" t="s">
        <v>167</v>
      </c>
      <c r="E74" s="1">
        <v>3500</v>
      </c>
      <c r="F74" s="1">
        <f t="shared" si="11"/>
        <v>5950</v>
      </c>
      <c r="G74" s="79">
        <f t="shared" si="12"/>
        <v>7000</v>
      </c>
      <c r="H74" s="83">
        <f t="shared" si="13"/>
        <v>8750</v>
      </c>
      <c r="I74" s="79">
        <f t="shared" si="10"/>
        <v>10500</v>
      </c>
      <c r="J74" s="79">
        <f t="shared" si="14"/>
        <v>12250</v>
      </c>
    </row>
    <row r="75" spans="1:11" ht="25.05" customHeight="1">
      <c r="A75" s="35">
        <v>10</v>
      </c>
      <c r="B75" s="7" t="s">
        <v>1250</v>
      </c>
      <c r="C75" s="133" t="s">
        <v>1251</v>
      </c>
      <c r="E75" s="1">
        <v>800</v>
      </c>
      <c r="F75" s="1">
        <f t="shared" si="11"/>
        <v>1360</v>
      </c>
      <c r="G75" s="79">
        <f t="shared" si="12"/>
        <v>1600</v>
      </c>
      <c r="H75" s="83">
        <f t="shared" si="13"/>
        <v>2000</v>
      </c>
      <c r="I75" s="79">
        <f t="shared" si="10"/>
        <v>2400</v>
      </c>
      <c r="J75" s="79">
        <f t="shared" si="14"/>
        <v>2800</v>
      </c>
    </row>
    <row r="76" spans="1:11" ht="25.05" customHeight="1">
      <c r="A76" s="35">
        <v>6</v>
      </c>
      <c r="B76" s="7" t="s">
        <v>1250</v>
      </c>
      <c r="C76" s="133" t="s">
        <v>1252</v>
      </c>
      <c r="E76" s="1">
        <v>750</v>
      </c>
      <c r="F76" s="1">
        <f t="shared" si="11"/>
        <v>1275</v>
      </c>
      <c r="G76" s="79">
        <f t="shared" si="12"/>
        <v>1500</v>
      </c>
      <c r="H76" s="83">
        <f t="shared" si="13"/>
        <v>1875</v>
      </c>
      <c r="I76" s="79">
        <f t="shared" si="10"/>
        <v>2250</v>
      </c>
      <c r="J76" s="79">
        <f t="shared" si="14"/>
        <v>2625</v>
      </c>
    </row>
    <row r="77" spans="1:11" ht="25.05" customHeight="1">
      <c r="A77" s="35">
        <v>2</v>
      </c>
      <c r="B77" s="7" t="s">
        <v>1223</v>
      </c>
      <c r="C77" s="133" t="s">
        <v>1253</v>
      </c>
      <c r="D77" s="144" t="s">
        <v>1254</v>
      </c>
      <c r="E77" s="1">
        <v>927</v>
      </c>
      <c r="F77" s="1">
        <f t="shared" ref="F77:F84" si="15">+(E77*$F$2)+E77</f>
        <v>1575.9</v>
      </c>
      <c r="G77" s="79">
        <f t="shared" ref="G77:G84" si="16">(+E77*$G$2)+E77</f>
        <v>1854</v>
      </c>
      <c r="H77" s="83">
        <f t="shared" ref="H77:H84" si="17">+(E77*$H$2)+E77</f>
        <v>2317.5</v>
      </c>
      <c r="I77" s="79">
        <f t="shared" ref="I77:I84" si="18">+(E77*$I$2)+E77</f>
        <v>2781</v>
      </c>
      <c r="J77" s="79">
        <f t="shared" ref="J77:J84" si="19">+(E77*$J$2)+E77</f>
        <v>3244.5</v>
      </c>
    </row>
    <row r="78" spans="1:11" ht="25.05" customHeight="1">
      <c r="A78" s="35">
        <v>2</v>
      </c>
      <c r="B78" s="7" t="s">
        <v>1223</v>
      </c>
      <c r="C78" s="133" t="s">
        <v>1253</v>
      </c>
      <c r="D78" s="144" t="s">
        <v>1255</v>
      </c>
      <c r="E78" s="1">
        <v>630</v>
      </c>
      <c r="F78" s="1">
        <f t="shared" si="15"/>
        <v>1071</v>
      </c>
      <c r="G78" s="79">
        <f t="shared" si="16"/>
        <v>1260</v>
      </c>
      <c r="H78" s="83">
        <f t="shared" si="17"/>
        <v>1575</v>
      </c>
      <c r="I78" s="79">
        <f t="shared" si="18"/>
        <v>1890</v>
      </c>
      <c r="J78" s="79">
        <f t="shared" si="19"/>
        <v>2205</v>
      </c>
    </row>
    <row r="79" spans="1:11" ht="25.05" customHeight="1">
      <c r="B79" s="7" t="s">
        <v>1223</v>
      </c>
      <c r="C79" s="133" t="s">
        <v>1281</v>
      </c>
      <c r="D79" s="146" t="s">
        <v>1254</v>
      </c>
      <c r="E79" s="1">
        <v>1096</v>
      </c>
      <c r="F79" s="1">
        <f t="shared" si="15"/>
        <v>1863.1999999999998</v>
      </c>
      <c r="G79" s="79">
        <f t="shared" si="16"/>
        <v>2192</v>
      </c>
      <c r="H79" s="83">
        <f t="shared" si="17"/>
        <v>2740</v>
      </c>
      <c r="I79" s="79">
        <f t="shared" si="18"/>
        <v>3288</v>
      </c>
      <c r="J79" s="79">
        <f t="shared" si="19"/>
        <v>3836</v>
      </c>
    </row>
    <row r="80" spans="1:11" ht="25.05" customHeight="1">
      <c r="B80" s="7" t="s">
        <v>1223</v>
      </c>
      <c r="C80" s="133" t="s">
        <v>1282</v>
      </c>
      <c r="D80" s="146" t="s">
        <v>1254</v>
      </c>
      <c r="E80" s="1">
        <v>1045</v>
      </c>
      <c r="F80" s="1">
        <f t="shared" si="15"/>
        <v>1776.5</v>
      </c>
      <c r="G80" s="79">
        <f t="shared" si="16"/>
        <v>2090</v>
      </c>
      <c r="H80" s="83">
        <f t="shared" si="17"/>
        <v>2612.5</v>
      </c>
      <c r="I80" s="79">
        <f t="shared" si="18"/>
        <v>3135</v>
      </c>
      <c r="J80" s="79">
        <f t="shared" si="19"/>
        <v>3657.5</v>
      </c>
    </row>
    <row r="81" spans="1:10" ht="25.05" customHeight="1">
      <c r="A81" s="35">
        <f>2-1</f>
        <v>1</v>
      </c>
      <c r="B81" s="7" t="s">
        <v>1285</v>
      </c>
      <c r="C81" s="133" t="s">
        <v>1026</v>
      </c>
      <c r="D81" s="147" t="s">
        <v>1286</v>
      </c>
      <c r="E81" s="1">
        <v>5040</v>
      </c>
      <c r="F81" s="1">
        <f t="shared" si="15"/>
        <v>8568</v>
      </c>
      <c r="G81" s="79">
        <f t="shared" si="16"/>
        <v>10080</v>
      </c>
      <c r="H81" s="83">
        <f t="shared" si="17"/>
        <v>12600</v>
      </c>
      <c r="I81" s="79">
        <f t="shared" si="18"/>
        <v>15120</v>
      </c>
      <c r="J81" s="79">
        <f t="shared" si="19"/>
        <v>17640</v>
      </c>
    </row>
    <row r="82" spans="1:10" ht="25.05" customHeight="1">
      <c r="A82" s="35">
        <v>3</v>
      </c>
      <c r="B82" s="7" t="s">
        <v>1326</v>
      </c>
      <c r="C82" s="133" t="s">
        <v>909</v>
      </c>
      <c r="E82" s="1">
        <v>2800</v>
      </c>
      <c r="F82" s="1">
        <f t="shared" si="15"/>
        <v>4760</v>
      </c>
      <c r="G82" s="79">
        <f t="shared" si="16"/>
        <v>5600</v>
      </c>
      <c r="H82" s="83">
        <f t="shared" si="17"/>
        <v>7000</v>
      </c>
      <c r="I82" s="79">
        <f t="shared" si="18"/>
        <v>8400</v>
      </c>
      <c r="J82" s="79">
        <f t="shared" si="19"/>
        <v>9800</v>
      </c>
    </row>
    <row r="83" spans="1:10" ht="25.05" customHeight="1">
      <c r="A83" s="35">
        <v>10</v>
      </c>
      <c r="B83" s="7" t="s">
        <v>1327</v>
      </c>
      <c r="E83" s="1">
        <v>550</v>
      </c>
      <c r="F83" s="1">
        <f t="shared" si="15"/>
        <v>935</v>
      </c>
      <c r="G83" s="79">
        <f t="shared" si="16"/>
        <v>1100</v>
      </c>
      <c r="H83" s="83">
        <f t="shared" si="17"/>
        <v>1375</v>
      </c>
      <c r="I83" s="79">
        <f t="shared" si="18"/>
        <v>1650</v>
      </c>
      <c r="J83" s="79">
        <f t="shared" si="19"/>
        <v>1925</v>
      </c>
    </row>
    <row r="84" spans="1:10" ht="25.05" customHeight="1">
      <c r="A84" s="35">
        <v>1</v>
      </c>
      <c r="B84" s="7" t="s">
        <v>1066</v>
      </c>
      <c r="C84" s="133" t="s">
        <v>1328</v>
      </c>
      <c r="E84" s="1">
        <v>6500</v>
      </c>
      <c r="F84" s="1">
        <f t="shared" si="15"/>
        <v>11050</v>
      </c>
      <c r="G84" s="79">
        <f t="shared" si="16"/>
        <v>13000</v>
      </c>
      <c r="H84" s="83">
        <f t="shared" si="17"/>
        <v>16250</v>
      </c>
      <c r="I84" s="79">
        <f t="shared" si="18"/>
        <v>19500</v>
      </c>
      <c r="J84" s="79">
        <f t="shared" si="19"/>
        <v>22750</v>
      </c>
    </row>
    <row r="85" spans="1:10" ht="25.05" customHeight="1">
      <c r="A85" s="35">
        <v>1</v>
      </c>
      <c r="B85" s="7" t="s">
        <v>1334</v>
      </c>
      <c r="E85" s="1">
        <v>3500</v>
      </c>
      <c r="F85" s="1">
        <f t="shared" ref="F85:F94" si="20">+(E85*$F$2)+E85</f>
        <v>5950</v>
      </c>
      <c r="G85" s="79">
        <f t="shared" ref="G85:G94" si="21">(+E85*$G$2)+E85</f>
        <v>7000</v>
      </c>
      <c r="H85" s="83">
        <f t="shared" ref="H85:H94" si="22">+(E85*$H$2)+E85</f>
        <v>8750</v>
      </c>
      <c r="I85" s="79">
        <f t="shared" ref="I85:I94" si="23">+(E85*$I$2)+E85</f>
        <v>10500</v>
      </c>
      <c r="J85" s="79">
        <f t="shared" ref="J85:J94" si="24">+(E85*$J$2)+E85</f>
        <v>12250</v>
      </c>
    </row>
    <row r="86" spans="1:10" ht="25.05" customHeight="1">
      <c r="B86" s="7" t="s">
        <v>1028</v>
      </c>
      <c r="C86" s="133" t="s">
        <v>1353</v>
      </c>
      <c r="D86" s="151" t="s">
        <v>1354</v>
      </c>
      <c r="E86" s="1">
        <v>350</v>
      </c>
      <c r="F86" s="1">
        <f t="shared" si="20"/>
        <v>595</v>
      </c>
      <c r="G86" s="79">
        <f t="shared" si="21"/>
        <v>700</v>
      </c>
      <c r="H86" s="83">
        <f t="shared" si="22"/>
        <v>875</v>
      </c>
      <c r="I86" s="79">
        <f t="shared" si="23"/>
        <v>1050</v>
      </c>
      <c r="J86" s="79">
        <f t="shared" si="24"/>
        <v>1225</v>
      </c>
    </row>
    <row r="87" spans="1:10" ht="25.05" customHeight="1">
      <c r="B87" s="7" t="s">
        <v>1355</v>
      </c>
      <c r="C87" s="133" t="s">
        <v>1356</v>
      </c>
      <c r="D87" s="151" t="s">
        <v>1357</v>
      </c>
      <c r="E87" s="1">
        <v>35</v>
      </c>
      <c r="F87" s="1">
        <f t="shared" si="20"/>
        <v>59.5</v>
      </c>
      <c r="G87" s="79">
        <f t="shared" si="21"/>
        <v>70</v>
      </c>
      <c r="H87" s="83">
        <f t="shared" si="22"/>
        <v>87.5</v>
      </c>
      <c r="I87" s="79">
        <f t="shared" si="23"/>
        <v>105</v>
      </c>
      <c r="J87" s="79">
        <f t="shared" si="24"/>
        <v>122.5</v>
      </c>
    </row>
    <row r="88" spans="1:10" ht="25.05" customHeight="1">
      <c r="A88" s="35">
        <v>2</v>
      </c>
      <c r="B88" s="7" t="s">
        <v>1384</v>
      </c>
      <c r="E88" s="1">
        <v>640</v>
      </c>
      <c r="F88" s="1">
        <f t="shared" si="20"/>
        <v>1088</v>
      </c>
      <c r="G88" s="79">
        <f t="shared" si="21"/>
        <v>1280</v>
      </c>
      <c r="H88" s="83">
        <f t="shared" si="22"/>
        <v>1600</v>
      </c>
      <c r="I88" s="79">
        <f t="shared" si="23"/>
        <v>1920</v>
      </c>
      <c r="J88" s="79">
        <f t="shared" si="24"/>
        <v>2240</v>
      </c>
    </row>
    <row r="89" spans="1:10" ht="25.05" customHeight="1">
      <c r="B89" s="7" t="s">
        <v>1385</v>
      </c>
      <c r="C89" s="133" t="s">
        <v>1386</v>
      </c>
      <c r="D89" s="155" t="s">
        <v>1387</v>
      </c>
      <c r="E89" s="1">
        <v>2000</v>
      </c>
      <c r="F89" s="1">
        <f t="shared" si="20"/>
        <v>3400</v>
      </c>
      <c r="G89" s="79">
        <f t="shared" si="21"/>
        <v>4000</v>
      </c>
      <c r="H89" s="83">
        <f t="shared" si="22"/>
        <v>5000</v>
      </c>
      <c r="I89" s="79">
        <f t="shared" si="23"/>
        <v>6000</v>
      </c>
      <c r="J89" s="79">
        <f t="shared" si="24"/>
        <v>7000</v>
      </c>
    </row>
    <row r="90" spans="1:10" ht="25.05" customHeight="1">
      <c r="A90">
        <v>10</v>
      </c>
      <c r="B90" s="7" t="s">
        <v>1480</v>
      </c>
      <c r="C90" s="133" t="s">
        <v>1481</v>
      </c>
      <c r="E90" s="1">
        <v>33</v>
      </c>
      <c r="F90" s="1">
        <f t="shared" si="20"/>
        <v>56.099999999999994</v>
      </c>
      <c r="G90" s="79">
        <f t="shared" si="21"/>
        <v>66</v>
      </c>
      <c r="H90" s="83">
        <f t="shared" si="22"/>
        <v>82.5</v>
      </c>
      <c r="I90" s="79">
        <f t="shared" si="23"/>
        <v>99</v>
      </c>
      <c r="J90" s="79">
        <f t="shared" si="24"/>
        <v>115.5</v>
      </c>
    </row>
    <row r="91" spans="1:10" ht="25.05" customHeight="1">
      <c r="A91">
        <v>10</v>
      </c>
      <c r="B91" s="7" t="s">
        <v>1482</v>
      </c>
      <c r="C91" s="133" t="s">
        <v>1481</v>
      </c>
      <c r="E91" s="1">
        <v>10</v>
      </c>
      <c r="F91" s="1">
        <f t="shared" si="20"/>
        <v>17</v>
      </c>
      <c r="G91" s="79">
        <f t="shared" si="21"/>
        <v>20</v>
      </c>
      <c r="H91" s="83">
        <f t="shared" si="22"/>
        <v>25</v>
      </c>
      <c r="I91" s="79">
        <f t="shared" si="23"/>
        <v>30</v>
      </c>
      <c r="J91" s="79">
        <f t="shared" si="24"/>
        <v>35</v>
      </c>
    </row>
    <row r="92" spans="1:10" ht="25.05" customHeight="1">
      <c r="E92" s="1">
        <v>1800</v>
      </c>
      <c r="F92" s="1">
        <f t="shared" si="20"/>
        <v>3060</v>
      </c>
      <c r="G92" s="79">
        <f t="shared" si="21"/>
        <v>3600</v>
      </c>
      <c r="H92" s="83">
        <f t="shared" si="22"/>
        <v>4500</v>
      </c>
      <c r="I92" s="79">
        <f t="shared" si="23"/>
        <v>5400</v>
      </c>
      <c r="J92" s="79">
        <f t="shared" si="24"/>
        <v>6300</v>
      </c>
    </row>
    <row r="93" spans="1:10" ht="25.05" customHeight="1">
      <c r="E93" s="1">
        <v>33</v>
      </c>
      <c r="F93" s="1">
        <f t="shared" si="20"/>
        <v>56.099999999999994</v>
      </c>
      <c r="G93" s="79">
        <f t="shared" si="21"/>
        <v>66</v>
      </c>
      <c r="H93" s="83">
        <f t="shared" si="22"/>
        <v>82.5</v>
      </c>
      <c r="I93" s="79">
        <f t="shared" si="23"/>
        <v>99</v>
      </c>
      <c r="J93" s="79">
        <f t="shared" si="24"/>
        <v>115.5</v>
      </c>
    </row>
    <row r="94" spans="1:10" ht="25.05" customHeight="1">
      <c r="E94" s="1">
        <v>790</v>
      </c>
      <c r="F94" s="1">
        <f t="shared" si="20"/>
        <v>1343</v>
      </c>
      <c r="G94" s="79">
        <f t="shared" si="21"/>
        <v>1580</v>
      </c>
      <c r="H94" s="83">
        <f t="shared" si="22"/>
        <v>1975</v>
      </c>
      <c r="I94" s="79">
        <f t="shared" si="23"/>
        <v>2370</v>
      </c>
      <c r="J94" s="79">
        <f t="shared" si="24"/>
        <v>2765</v>
      </c>
    </row>
  </sheetData>
  <mergeCells count="6">
    <mergeCell ref="A1:A2"/>
    <mergeCell ref="B1:B2"/>
    <mergeCell ref="G1:J1"/>
    <mergeCell ref="C10:C12"/>
    <mergeCell ref="C6:C7"/>
    <mergeCell ref="C8:C9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63.xml><?xml version="1.0" encoding="utf-8"?>
<worksheet xmlns="http://schemas.openxmlformats.org/spreadsheetml/2006/main" xmlns:r="http://schemas.openxmlformats.org/officeDocument/2006/relationships">
  <dimension ref="A1:I40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12" sqref="C12"/>
    </sheetView>
  </sheetViews>
  <sheetFormatPr defaultColWidth="14.88671875" defaultRowHeight="25.05" customHeight="1"/>
  <cols>
    <col min="2" max="2" width="31.88671875" customWidth="1"/>
    <col min="3" max="3" width="19.6640625" customWidth="1"/>
    <col min="4" max="4" width="14.88671875" style="1"/>
  </cols>
  <sheetData>
    <row r="1" spans="1:9" ht="25.05" customHeight="1">
      <c r="A1" s="174" t="s">
        <v>40</v>
      </c>
      <c r="B1" s="174" t="s">
        <v>1290</v>
      </c>
      <c r="C1" s="59" t="s">
        <v>471</v>
      </c>
      <c r="D1" s="16"/>
      <c r="E1" s="16"/>
      <c r="F1" s="172" t="s">
        <v>0</v>
      </c>
      <c r="G1" s="172"/>
      <c r="H1" s="172"/>
      <c r="I1" s="172"/>
    </row>
    <row r="2" spans="1:9" ht="25.05" customHeight="1">
      <c r="A2" s="174"/>
      <c r="B2" s="174"/>
      <c r="C2" s="133"/>
      <c r="D2" s="148" t="s">
        <v>29</v>
      </c>
      <c r="E2" s="98">
        <v>0.7</v>
      </c>
      <c r="F2" s="17">
        <v>1</v>
      </c>
      <c r="G2" s="17">
        <v>1.5</v>
      </c>
      <c r="H2" s="18">
        <v>2</v>
      </c>
      <c r="I2" s="17">
        <v>2.5</v>
      </c>
    </row>
    <row r="3" spans="1:9" ht="25.05" customHeight="1">
      <c r="A3" s="149"/>
      <c r="B3" t="s">
        <v>1291</v>
      </c>
      <c r="C3" s="133"/>
      <c r="D3" s="148"/>
      <c r="E3" s="98"/>
      <c r="F3" s="17"/>
      <c r="G3" s="17"/>
      <c r="H3" s="18"/>
      <c r="I3" s="17"/>
    </row>
    <row r="4" spans="1:9" ht="25.05" customHeight="1">
      <c r="A4" s="35"/>
      <c r="C4" s="133" t="s">
        <v>1292</v>
      </c>
      <c r="D4" s="1">
        <v>12</v>
      </c>
      <c r="E4" s="1">
        <f t="shared" ref="E4:E14" si="0">+(D4*$E$2)+D4</f>
        <v>20.399999999999999</v>
      </c>
      <c r="F4" s="10">
        <f t="shared" ref="F4:F14" si="1">(+D4*$F$2)+D4</f>
        <v>24</v>
      </c>
      <c r="G4" s="19">
        <f t="shared" ref="G4:G14" si="2">+(D4*$G$2)+D4</f>
        <v>30</v>
      </c>
      <c r="H4" s="10">
        <f t="shared" ref="H4:H14" si="3">+(D4*$H$2)+D4</f>
        <v>36</v>
      </c>
      <c r="I4" s="10">
        <f t="shared" ref="I4:I14" si="4">+(D4*$I$2)+D4</f>
        <v>42</v>
      </c>
    </row>
    <row r="5" spans="1:9" ht="25.05" customHeight="1">
      <c r="A5" s="35"/>
      <c r="C5" s="133" t="s">
        <v>1293</v>
      </c>
      <c r="D5" s="1">
        <v>15</v>
      </c>
      <c r="E5" s="1">
        <f t="shared" si="0"/>
        <v>25.5</v>
      </c>
      <c r="F5" s="10">
        <f t="shared" si="1"/>
        <v>30</v>
      </c>
      <c r="G5" s="19">
        <f t="shared" si="2"/>
        <v>37.5</v>
      </c>
      <c r="H5" s="10">
        <f t="shared" si="3"/>
        <v>45</v>
      </c>
      <c r="I5" s="10">
        <f t="shared" si="4"/>
        <v>52.5</v>
      </c>
    </row>
    <row r="6" spans="1:9" ht="25.05" customHeight="1">
      <c r="A6" s="35"/>
      <c r="C6" s="133" t="s">
        <v>1294</v>
      </c>
      <c r="D6" s="1">
        <v>20</v>
      </c>
      <c r="E6" s="1">
        <f t="shared" si="0"/>
        <v>34</v>
      </c>
      <c r="F6" s="10">
        <f t="shared" si="1"/>
        <v>40</v>
      </c>
      <c r="G6" s="19">
        <f t="shared" si="2"/>
        <v>50</v>
      </c>
      <c r="H6" s="10">
        <f t="shared" si="3"/>
        <v>60</v>
      </c>
      <c r="I6" s="10">
        <f t="shared" si="4"/>
        <v>70</v>
      </c>
    </row>
    <row r="7" spans="1:9" ht="25.05" customHeight="1">
      <c r="A7" s="35"/>
      <c r="B7" t="s">
        <v>1295</v>
      </c>
      <c r="C7" s="133"/>
      <c r="E7" s="1"/>
      <c r="F7" s="10"/>
      <c r="G7" s="19"/>
      <c r="H7" s="10"/>
      <c r="I7" s="10"/>
    </row>
    <row r="8" spans="1:9" ht="25.05" customHeight="1">
      <c r="A8" s="35"/>
      <c r="C8" s="133" t="s">
        <v>1292</v>
      </c>
      <c r="D8" s="1">
        <v>18</v>
      </c>
      <c r="E8" s="1">
        <f t="shared" si="0"/>
        <v>30.6</v>
      </c>
      <c r="F8" s="10">
        <f t="shared" si="1"/>
        <v>36</v>
      </c>
      <c r="G8" s="19">
        <f t="shared" si="2"/>
        <v>45</v>
      </c>
      <c r="H8" s="10">
        <f t="shared" si="3"/>
        <v>54</v>
      </c>
      <c r="I8" s="10">
        <f t="shared" si="4"/>
        <v>63</v>
      </c>
    </row>
    <row r="9" spans="1:9" ht="25.05" customHeight="1">
      <c r="A9" s="35"/>
      <c r="C9" s="133" t="s">
        <v>1293</v>
      </c>
      <c r="D9" s="1">
        <v>28</v>
      </c>
      <c r="E9" s="1">
        <f t="shared" si="0"/>
        <v>47.599999999999994</v>
      </c>
      <c r="F9" s="10">
        <f t="shared" si="1"/>
        <v>56</v>
      </c>
      <c r="G9" s="19">
        <f t="shared" si="2"/>
        <v>70</v>
      </c>
      <c r="H9" s="10">
        <f t="shared" si="3"/>
        <v>84</v>
      </c>
      <c r="I9" s="10">
        <f t="shared" si="4"/>
        <v>98</v>
      </c>
    </row>
    <row r="10" spans="1:9" ht="25.05" customHeight="1">
      <c r="C10" s="133" t="s">
        <v>1294</v>
      </c>
      <c r="D10" s="1">
        <v>28</v>
      </c>
      <c r="E10" s="1">
        <f t="shared" si="0"/>
        <v>47.599999999999994</v>
      </c>
      <c r="F10" s="10">
        <f t="shared" si="1"/>
        <v>56</v>
      </c>
      <c r="G10" s="19">
        <f t="shared" si="2"/>
        <v>70</v>
      </c>
      <c r="H10" s="10">
        <f t="shared" si="3"/>
        <v>84</v>
      </c>
      <c r="I10" s="10">
        <f t="shared" si="4"/>
        <v>98</v>
      </c>
    </row>
    <row r="11" spans="1:9" ht="25.05" customHeight="1">
      <c r="B11" t="s">
        <v>1296</v>
      </c>
      <c r="C11" s="133"/>
      <c r="E11" s="1"/>
      <c r="F11" s="10"/>
      <c r="G11" s="19"/>
      <c r="H11" s="10"/>
      <c r="I11" s="10"/>
    </row>
    <row r="12" spans="1:9" ht="25.05" customHeight="1">
      <c r="C12" s="133" t="s">
        <v>1292</v>
      </c>
      <c r="D12" s="1">
        <v>18</v>
      </c>
      <c r="E12" s="1">
        <f t="shared" si="0"/>
        <v>30.6</v>
      </c>
      <c r="F12" s="10">
        <f t="shared" si="1"/>
        <v>36</v>
      </c>
      <c r="G12" s="19">
        <f t="shared" si="2"/>
        <v>45</v>
      </c>
      <c r="H12" s="10">
        <f t="shared" si="3"/>
        <v>54</v>
      </c>
      <c r="I12" s="10">
        <f t="shared" si="4"/>
        <v>63</v>
      </c>
    </row>
    <row r="13" spans="1:9" ht="25.05" customHeight="1">
      <c r="C13" s="133" t="s">
        <v>1293</v>
      </c>
      <c r="D13" s="1">
        <v>26</v>
      </c>
      <c r="E13" s="1">
        <f t="shared" si="0"/>
        <v>44.2</v>
      </c>
      <c r="F13" s="10">
        <f t="shared" si="1"/>
        <v>52</v>
      </c>
      <c r="G13" s="19">
        <f t="shared" si="2"/>
        <v>65</v>
      </c>
      <c r="H13" s="10">
        <f t="shared" si="3"/>
        <v>78</v>
      </c>
      <c r="I13" s="10">
        <f t="shared" si="4"/>
        <v>91</v>
      </c>
    </row>
    <row r="14" spans="1:9" ht="25.05" customHeight="1">
      <c r="C14" s="133" t="s">
        <v>1294</v>
      </c>
      <c r="D14" s="1">
        <v>32</v>
      </c>
      <c r="E14" s="1">
        <f t="shared" si="0"/>
        <v>54.4</v>
      </c>
      <c r="F14" s="10">
        <f t="shared" si="1"/>
        <v>64</v>
      </c>
      <c r="G14" s="19">
        <f t="shared" si="2"/>
        <v>80</v>
      </c>
      <c r="H14" s="10">
        <f t="shared" si="3"/>
        <v>96</v>
      </c>
      <c r="I14" s="10">
        <f t="shared" si="4"/>
        <v>112</v>
      </c>
    </row>
    <row r="15" spans="1:9" ht="25.05" customHeight="1">
      <c r="B15" t="s">
        <v>1297</v>
      </c>
      <c r="E15" s="1">
        <f t="shared" ref="E15:E40" si="5">+(D15*$E$2)+D15</f>
        <v>0</v>
      </c>
      <c r="F15" s="10">
        <f t="shared" ref="F15:F40" si="6">(+D15*$F$2)+D15</f>
        <v>0</v>
      </c>
      <c r="G15" s="19">
        <f t="shared" ref="G15:G40" si="7">+(D15*$G$2)+D15</f>
        <v>0</v>
      </c>
      <c r="H15" s="10">
        <f t="shared" ref="H15:H40" si="8">+(D15*$H$2)+D15</f>
        <v>0</v>
      </c>
      <c r="I15" s="10">
        <f t="shared" ref="I15:I40" si="9">+(D15*$I$2)+D15</f>
        <v>0</v>
      </c>
    </row>
    <row r="16" spans="1:9" ht="25.05" customHeight="1">
      <c r="C16" s="133" t="s">
        <v>1298</v>
      </c>
      <c r="D16" s="1">
        <v>25</v>
      </c>
      <c r="E16" s="1">
        <f t="shared" si="5"/>
        <v>42.5</v>
      </c>
      <c r="F16" s="10">
        <f t="shared" si="6"/>
        <v>50</v>
      </c>
      <c r="G16" s="19">
        <f t="shared" si="7"/>
        <v>62.5</v>
      </c>
      <c r="H16" s="10">
        <f t="shared" si="8"/>
        <v>75</v>
      </c>
      <c r="I16" s="10">
        <f t="shared" si="9"/>
        <v>87.5</v>
      </c>
    </row>
    <row r="17" spans="2:9" ht="25.05" customHeight="1">
      <c r="C17" s="133" t="s">
        <v>1299</v>
      </c>
      <c r="D17" s="1">
        <v>25</v>
      </c>
      <c r="E17" s="1">
        <f t="shared" si="5"/>
        <v>42.5</v>
      </c>
      <c r="F17" s="10">
        <f t="shared" si="6"/>
        <v>50</v>
      </c>
      <c r="G17" s="19">
        <f t="shared" si="7"/>
        <v>62.5</v>
      </c>
      <c r="H17" s="10">
        <f t="shared" si="8"/>
        <v>75</v>
      </c>
      <c r="I17" s="10">
        <f t="shared" si="9"/>
        <v>87.5</v>
      </c>
    </row>
    <row r="18" spans="2:9" ht="25.05" customHeight="1">
      <c r="C18" s="133" t="s">
        <v>1300</v>
      </c>
      <c r="D18" s="1">
        <v>35</v>
      </c>
      <c r="E18" s="1">
        <f t="shared" si="5"/>
        <v>59.5</v>
      </c>
      <c r="F18" s="10">
        <f t="shared" si="6"/>
        <v>70</v>
      </c>
      <c r="G18" s="19">
        <f t="shared" si="7"/>
        <v>87.5</v>
      </c>
      <c r="H18" s="10">
        <f t="shared" si="8"/>
        <v>105</v>
      </c>
      <c r="I18" s="10">
        <f t="shared" si="9"/>
        <v>122.5</v>
      </c>
    </row>
    <row r="19" spans="2:9" ht="25.05" customHeight="1">
      <c r="C19" s="133" t="s">
        <v>1301</v>
      </c>
      <c r="D19" s="1">
        <v>45</v>
      </c>
      <c r="E19" s="1">
        <f t="shared" si="5"/>
        <v>76.5</v>
      </c>
      <c r="F19" s="10">
        <f t="shared" si="6"/>
        <v>90</v>
      </c>
      <c r="G19" s="19">
        <f t="shared" si="7"/>
        <v>112.5</v>
      </c>
      <c r="H19" s="10">
        <f t="shared" si="8"/>
        <v>135</v>
      </c>
      <c r="I19" s="10">
        <f t="shared" si="9"/>
        <v>157.5</v>
      </c>
    </row>
    <row r="20" spans="2:9" ht="25.05" customHeight="1">
      <c r="B20" t="s">
        <v>1302</v>
      </c>
      <c r="E20" s="1">
        <f t="shared" si="5"/>
        <v>0</v>
      </c>
      <c r="F20" s="10">
        <f t="shared" si="6"/>
        <v>0</v>
      </c>
      <c r="G20" s="19">
        <f t="shared" si="7"/>
        <v>0</v>
      </c>
      <c r="H20" s="10">
        <f t="shared" si="8"/>
        <v>0</v>
      </c>
      <c r="I20" s="10">
        <f t="shared" si="9"/>
        <v>0</v>
      </c>
    </row>
    <row r="21" spans="2:9" ht="25.05" customHeight="1">
      <c r="C21" s="133" t="s">
        <v>1303</v>
      </c>
      <c r="D21" s="1">
        <v>62</v>
      </c>
      <c r="E21" s="1">
        <f t="shared" si="5"/>
        <v>105.4</v>
      </c>
      <c r="F21" s="10">
        <f t="shared" si="6"/>
        <v>124</v>
      </c>
      <c r="G21" s="19">
        <f t="shared" si="7"/>
        <v>155</v>
      </c>
      <c r="H21" s="10">
        <f t="shared" si="8"/>
        <v>186</v>
      </c>
      <c r="I21" s="10">
        <f t="shared" si="9"/>
        <v>217</v>
      </c>
    </row>
    <row r="22" spans="2:9" ht="25.05" customHeight="1">
      <c r="C22" s="133" t="s">
        <v>1304</v>
      </c>
      <c r="D22" s="1">
        <v>42</v>
      </c>
      <c r="E22" s="1">
        <f t="shared" si="5"/>
        <v>71.400000000000006</v>
      </c>
      <c r="F22" s="10">
        <f t="shared" si="6"/>
        <v>84</v>
      </c>
      <c r="G22" s="19">
        <f t="shared" si="7"/>
        <v>105</v>
      </c>
      <c r="H22" s="10">
        <f t="shared" si="8"/>
        <v>126</v>
      </c>
      <c r="I22" s="10">
        <f t="shared" si="9"/>
        <v>147</v>
      </c>
    </row>
    <row r="23" spans="2:9" ht="25.05" customHeight="1">
      <c r="C23" s="133" t="s">
        <v>1305</v>
      </c>
      <c r="D23" s="1">
        <v>110</v>
      </c>
      <c r="E23" s="1">
        <f t="shared" si="5"/>
        <v>187</v>
      </c>
      <c r="F23" s="10">
        <f t="shared" si="6"/>
        <v>220</v>
      </c>
      <c r="G23" s="19">
        <f t="shared" si="7"/>
        <v>275</v>
      </c>
      <c r="H23" s="10">
        <f t="shared" si="8"/>
        <v>330</v>
      </c>
      <c r="I23" s="10">
        <f t="shared" si="9"/>
        <v>385</v>
      </c>
    </row>
    <row r="24" spans="2:9" ht="25.05" customHeight="1">
      <c r="C24" s="133" t="s">
        <v>1306</v>
      </c>
      <c r="D24" s="1">
        <v>150</v>
      </c>
      <c r="E24" s="1">
        <f t="shared" si="5"/>
        <v>255</v>
      </c>
      <c r="F24" s="10">
        <f t="shared" si="6"/>
        <v>300</v>
      </c>
      <c r="G24" s="19">
        <f t="shared" si="7"/>
        <v>375</v>
      </c>
      <c r="H24" s="10">
        <f t="shared" si="8"/>
        <v>450</v>
      </c>
      <c r="I24" s="10">
        <f t="shared" si="9"/>
        <v>525</v>
      </c>
    </row>
    <row r="25" spans="2:9" ht="25.05" customHeight="1">
      <c r="C25" s="133" t="s">
        <v>1307</v>
      </c>
      <c r="D25" s="1">
        <v>62</v>
      </c>
      <c r="E25" s="1">
        <f t="shared" si="5"/>
        <v>105.4</v>
      </c>
      <c r="F25" s="10">
        <f t="shared" si="6"/>
        <v>124</v>
      </c>
      <c r="G25" s="19">
        <f t="shared" si="7"/>
        <v>155</v>
      </c>
      <c r="H25" s="10">
        <f t="shared" si="8"/>
        <v>186</v>
      </c>
      <c r="I25" s="10">
        <f t="shared" si="9"/>
        <v>217</v>
      </c>
    </row>
    <row r="26" spans="2:9" ht="25.05" customHeight="1">
      <c r="C26" s="133" t="s">
        <v>1308</v>
      </c>
      <c r="D26" s="1">
        <v>42</v>
      </c>
      <c r="E26" s="1">
        <f t="shared" si="5"/>
        <v>71.400000000000006</v>
      </c>
      <c r="F26" s="10">
        <f t="shared" si="6"/>
        <v>84</v>
      </c>
      <c r="G26" s="19">
        <f t="shared" si="7"/>
        <v>105</v>
      </c>
      <c r="H26" s="10">
        <f t="shared" si="8"/>
        <v>126</v>
      </c>
      <c r="I26" s="10">
        <f t="shared" si="9"/>
        <v>147</v>
      </c>
    </row>
    <row r="27" spans="2:9" ht="25.05" customHeight="1">
      <c r="B27" t="s">
        <v>1309</v>
      </c>
      <c r="E27" s="1">
        <f t="shared" si="5"/>
        <v>0</v>
      </c>
      <c r="F27" s="10">
        <f t="shared" si="6"/>
        <v>0</v>
      </c>
      <c r="G27" s="19">
        <f t="shared" si="7"/>
        <v>0</v>
      </c>
      <c r="H27" s="10">
        <f t="shared" si="8"/>
        <v>0</v>
      </c>
      <c r="I27" s="10">
        <f t="shared" si="9"/>
        <v>0</v>
      </c>
    </row>
    <row r="28" spans="2:9" ht="25.05" customHeight="1">
      <c r="C28" s="133" t="s">
        <v>1310</v>
      </c>
      <c r="D28" s="1">
        <v>170</v>
      </c>
      <c r="E28" s="1">
        <f t="shared" si="5"/>
        <v>289</v>
      </c>
      <c r="F28" s="10">
        <f t="shared" si="6"/>
        <v>340</v>
      </c>
      <c r="G28" s="19">
        <f t="shared" si="7"/>
        <v>425</v>
      </c>
      <c r="H28" s="10">
        <f t="shared" si="8"/>
        <v>510</v>
      </c>
      <c r="I28" s="10">
        <f t="shared" si="9"/>
        <v>595</v>
      </c>
    </row>
    <row r="29" spans="2:9" ht="25.05" customHeight="1">
      <c r="C29" s="133" t="s">
        <v>1311</v>
      </c>
      <c r="D29" s="1">
        <v>111</v>
      </c>
      <c r="E29" s="1">
        <f t="shared" si="5"/>
        <v>188.7</v>
      </c>
      <c r="F29" s="10">
        <f t="shared" si="6"/>
        <v>222</v>
      </c>
      <c r="G29" s="19">
        <f t="shared" si="7"/>
        <v>277.5</v>
      </c>
      <c r="H29" s="10">
        <f t="shared" si="8"/>
        <v>333</v>
      </c>
      <c r="I29" s="10">
        <f t="shared" si="9"/>
        <v>388.5</v>
      </c>
    </row>
    <row r="30" spans="2:9" ht="25.05" customHeight="1">
      <c r="C30" s="133" t="s">
        <v>1312</v>
      </c>
      <c r="D30" s="1">
        <v>123</v>
      </c>
      <c r="E30" s="1">
        <f t="shared" si="5"/>
        <v>209.1</v>
      </c>
      <c r="F30" s="10">
        <f t="shared" si="6"/>
        <v>246</v>
      </c>
      <c r="G30" s="19">
        <f t="shared" si="7"/>
        <v>307.5</v>
      </c>
      <c r="H30" s="10">
        <f t="shared" si="8"/>
        <v>369</v>
      </c>
      <c r="I30" s="10">
        <f t="shared" si="9"/>
        <v>430.5</v>
      </c>
    </row>
    <row r="31" spans="2:9" ht="25.05" customHeight="1">
      <c r="C31" s="133" t="s">
        <v>1313</v>
      </c>
      <c r="D31" s="1">
        <v>92</v>
      </c>
      <c r="E31" s="1">
        <f t="shared" si="5"/>
        <v>156.39999999999998</v>
      </c>
      <c r="F31" s="10">
        <f t="shared" si="6"/>
        <v>184</v>
      </c>
      <c r="G31" s="19">
        <f t="shared" si="7"/>
        <v>230</v>
      </c>
      <c r="H31" s="10">
        <f t="shared" si="8"/>
        <v>276</v>
      </c>
      <c r="I31" s="10">
        <f t="shared" si="9"/>
        <v>322</v>
      </c>
    </row>
    <row r="32" spans="2:9" ht="25.05" customHeight="1">
      <c r="C32" s="133" t="s">
        <v>1312</v>
      </c>
      <c r="D32" s="1">
        <v>123</v>
      </c>
      <c r="E32" s="1">
        <f t="shared" si="5"/>
        <v>209.1</v>
      </c>
      <c r="F32" s="10">
        <f t="shared" si="6"/>
        <v>246</v>
      </c>
      <c r="G32" s="19">
        <f t="shared" si="7"/>
        <v>307.5</v>
      </c>
      <c r="H32" s="10">
        <f t="shared" si="8"/>
        <v>369</v>
      </c>
      <c r="I32" s="10">
        <f t="shared" si="9"/>
        <v>430.5</v>
      </c>
    </row>
    <row r="33" spans="2:9" ht="25.05" customHeight="1">
      <c r="B33" t="s">
        <v>1314</v>
      </c>
      <c r="E33" s="1">
        <f t="shared" si="5"/>
        <v>0</v>
      </c>
      <c r="F33" s="10">
        <f t="shared" si="6"/>
        <v>0</v>
      </c>
      <c r="G33" s="19">
        <f t="shared" si="7"/>
        <v>0</v>
      </c>
      <c r="H33" s="10">
        <f t="shared" si="8"/>
        <v>0</v>
      </c>
      <c r="I33" s="10">
        <f t="shared" si="9"/>
        <v>0</v>
      </c>
    </row>
    <row r="34" spans="2:9" ht="25.05" customHeight="1">
      <c r="C34" s="133" t="s">
        <v>1315</v>
      </c>
      <c r="D34" s="1">
        <v>119</v>
      </c>
      <c r="E34" s="1">
        <f t="shared" si="5"/>
        <v>202.3</v>
      </c>
      <c r="F34" s="10">
        <f t="shared" si="6"/>
        <v>238</v>
      </c>
      <c r="G34" s="19">
        <f t="shared" si="7"/>
        <v>297.5</v>
      </c>
      <c r="H34" s="10">
        <f t="shared" si="8"/>
        <v>357</v>
      </c>
      <c r="I34" s="10">
        <f t="shared" si="9"/>
        <v>416.5</v>
      </c>
    </row>
    <row r="35" spans="2:9" ht="25.05" customHeight="1">
      <c r="C35" s="133" t="s">
        <v>1316</v>
      </c>
      <c r="D35" s="1">
        <v>141</v>
      </c>
      <c r="E35" s="1">
        <f t="shared" si="5"/>
        <v>239.7</v>
      </c>
      <c r="F35" s="10">
        <f t="shared" si="6"/>
        <v>282</v>
      </c>
      <c r="G35" s="19">
        <f t="shared" si="7"/>
        <v>352.5</v>
      </c>
      <c r="H35" s="10">
        <f t="shared" si="8"/>
        <v>423</v>
      </c>
      <c r="I35" s="10">
        <f t="shared" si="9"/>
        <v>493.5</v>
      </c>
    </row>
    <row r="36" spans="2:9" ht="25.05" customHeight="1">
      <c r="C36" s="133" t="s">
        <v>1317</v>
      </c>
      <c r="D36" s="1">
        <v>220</v>
      </c>
      <c r="E36" s="1">
        <f t="shared" si="5"/>
        <v>374</v>
      </c>
      <c r="F36" s="10">
        <f t="shared" si="6"/>
        <v>440</v>
      </c>
      <c r="G36" s="19">
        <f t="shared" si="7"/>
        <v>550</v>
      </c>
      <c r="H36" s="10">
        <f t="shared" si="8"/>
        <v>660</v>
      </c>
      <c r="I36" s="10">
        <f t="shared" si="9"/>
        <v>770</v>
      </c>
    </row>
    <row r="37" spans="2:9" ht="25.05" customHeight="1">
      <c r="C37" s="133" t="s">
        <v>1318</v>
      </c>
      <c r="D37" s="1">
        <v>144</v>
      </c>
      <c r="E37" s="1">
        <f t="shared" si="5"/>
        <v>244.8</v>
      </c>
      <c r="F37" s="10">
        <f t="shared" si="6"/>
        <v>288</v>
      </c>
      <c r="G37" s="19">
        <f t="shared" si="7"/>
        <v>360</v>
      </c>
      <c r="H37" s="10">
        <f t="shared" si="8"/>
        <v>432</v>
      </c>
      <c r="I37" s="10">
        <f t="shared" si="9"/>
        <v>504</v>
      </c>
    </row>
    <row r="38" spans="2:9" ht="25.05" customHeight="1">
      <c r="C38" s="133" t="s">
        <v>1319</v>
      </c>
      <c r="D38" s="1">
        <v>128</v>
      </c>
      <c r="E38" s="1">
        <f t="shared" si="5"/>
        <v>217.6</v>
      </c>
      <c r="F38" s="10">
        <f t="shared" si="6"/>
        <v>256</v>
      </c>
      <c r="G38" s="19">
        <f t="shared" si="7"/>
        <v>320</v>
      </c>
      <c r="H38" s="10">
        <f t="shared" si="8"/>
        <v>384</v>
      </c>
      <c r="I38" s="10">
        <f t="shared" si="9"/>
        <v>448</v>
      </c>
    </row>
    <row r="39" spans="2:9" ht="25.05" customHeight="1">
      <c r="C39" s="133" t="s">
        <v>1320</v>
      </c>
      <c r="D39" s="1">
        <v>263</v>
      </c>
      <c r="E39" s="1">
        <f t="shared" si="5"/>
        <v>447.1</v>
      </c>
      <c r="F39" s="10">
        <f t="shared" si="6"/>
        <v>526</v>
      </c>
      <c r="G39" s="19">
        <f t="shared" si="7"/>
        <v>657.5</v>
      </c>
      <c r="H39" s="10">
        <f t="shared" si="8"/>
        <v>789</v>
      </c>
      <c r="I39" s="10">
        <f t="shared" si="9"/>
        <v>920.5</v>
      </c>
    </row>
    <row r="40" spans="2:9" ht="25.05" customHeight="1">
      <c r="B40" t="s">
        <v>1321</v>
      </c>
      <c r="D40" s="1">
        <v>120</v>
      </c>
      <c r="E40" s="1">
        <f t="shared" si="5"/>
        <v>204</v>
      </c>
      <c r="F40" s="10">
        <f t="shared" si="6"/>
        <v>240</v>
      </c>
      <c r="G40" s="19">
        <f t="shared" si="7"/>
        <v>300</v>
      </c>
      <c r="H40" s="10">
        <f t="shared" si="8"/>
        <v>360</v>
      </c>
      <c r="I40" s="10">
        <f t="shared" si="9"/>
        <v>420</v>
      </c>
    </row>
  </sheetData>
  <mergeCells count="3">
    <mergeCell ref="A1:A2"/>
    <mergeCell ref="B1:B2"/>
    <mergeCell ref="F1:I1"/>
  </mergeCells>
  <pageMargins left="0.7" right="0.7" top="0.75" bottom="0.75" header="0.3" footer="0.3"/>
  <pageSetup paperSize="9" orientation="portrait" horizontalDpi="0" verticalDpi="0" r:id="rId1"/>
</worksheet>
</file>

<file path=xl/worksheets/sheet64.xml><?xml version="1.0" encoding="utf-8"?>
<worksheet xmlns="http://schemas.openxmlformats.org/spreadsheetml/2006/main" xmlns:r="http://schemas.openxmlformats.org/officeDocument/2006/relationships">
  <dimension ref="A1:H12"/>
  <sheetViews>
    <sheetView workbookViewId="0">
      <selection activeCell="F14" sqref="F14"/>
    </sheetView>
  </sheetViews>
  <sheetFormatPr defaultColWidth="18.77734375" defaultRowHeight="25.05" customHeight="1"/>
  <cols>
    <col min="1" max="1" width="10.21875" customWidth="1"/>
  </cols>
  <sheetData>
    <row r="1" spans="1:8" ht="25.05" customHeight="1">
      <c r="A1" s="174" t="s">
        <v>40</v>
      </c>
      <c r="B1" s="174" t="s">
        <v>853</v>
      </c>
      <c r="C1" s="145"/>
      <c r="D1" s="16"/>
      <c r="E1" s="172" t="s">
        <v>0</v>
      </c>
      <c r="F1" s="172"/>
      <c r="G1" s="172"/>
      <c r="H1" s="172"/>
    </row>
    <row r="2" spans="1:8" ht="25.05" customHeight="1">
      <c r="A2" s="174"/>
      <c r="B2" s="174"/>
      <c r="C2" s="145"/>
      <c r="D2" s="89" t="s">
        <v>29</v>
      </c>
      <c r="E2" s="17">
        <v>1</v>
      </c>
      <c r="F2" s="17">
        <v>1.5</v>
      </c>
      <c r="G2" s="18">
        <v>2</v>
      </c>
      <c r="H2" s="17">
        <v>2.5</v>
      </c>
    </row>
    <row r="3" spans="1:8" ht="25.05" customHeight="1">
      <c r="A3" s="11">
        <v>3</v>
      </c>
      <c r="B3" s="11" t="s">
        <v>854</v>
      </c>
      <c r="C3" s="11"/>
      <c r="D3" s="10">
        <v>950</v>
      </c>
      <c r="E3" s="10">
        <f>(+D3*$E$2)+D3</f>
        <v>1900</v>
      </c>
      <c r="F3" s="10">
        <f>(+D3*$F$2)+D3</f>
        <v>2375</v>
      </c>
      <c r="G3" s="19">
        <f>+(D3*$G$2)+D3</f>
        <v>2850</v>
      </c>
      <c r="H3" s="10">
        <f>+(D3*$H$2)+D3</f>
        <v>3325</v>
      </c>
    </row>
    <row r="4" spans="1:8" ht="25.05" customHeight="1">
      <c r="A4" s="11"/>
      <c r="B4" s="11" t="s">
        <v>911</v>
      </c>
      <c r="C4" s="11" t="s">
        <v>909</v>
      </c>
      <c r="D4" s="10">
        <v>650</v>
      </c>
      <c r="E4" s="10">
        <f t="shared" ref="E4:E9" si="0">(+D4*$E$2)+D4</f>
        <v>1300</v>
      </c>
      <c r="F4" s="10">
        <f t="shared" ref="F4:F9" si="1">(+D4*$F$2)+D4</f>
        <v>1625</v>
      </c>
      <c r="G4" s="19">
        <f t="shared" ref="G4:G9" si="2">+(D4*$G$2)+D4</f>
        <v>1950</v>
      </c>
      <c r="H4" s="10">
        <f t="shared" ref="H4:H9" si="3">+(D4*$H$2)+D4</f>
        <v>2275</v>
      </c>
    </row>
    <row r="5" spans="1:8" ht="25.05" customHeight="1">
      <c r="A5" s="11"/>
      <c r="B5" s="11" t="s">
        <v>912</v>
      </c>
      <c r="C5" s="11"/>
      <c r="D5" s="10">
        <v>700</v>
      </c>
      <c r="E5" s="10">
        <f t="shared" si="0"/>
        <v>1400</v>
      </c>
      <c r="F5" s="10">
        <f t="shared" si="1"/>
        <v>1750</v>
      </c>
      <c r="G5" s="19">
        <f t="shared" si="2"/>
        <v>2100</v>
      </c>
      <c r="H5" s="10">
        <f t="shared" si="3"/>
        <v>2450</v>
      </c>
    </row>
    <row r="6" spans="1:8" ht="25.05" customHeight="1">
      <c r="A6" s="11">
        <v>2</v>
      </c>
      <c r="B6" s="11" t="s">
        <v>916</v>
      </c>
      <c r="C6" s="11"/>
      <c r="D6" s="10">
        <v>3800</v>
      </c>
      <c r="E6" s="10">
        <f t="shared" si="0"/>
        <v>7600</v>
      </c>
      <c r="F6" s="10">
        <f t="shared" si="1"/>
        <v>9500</v>
      </c>
      <c r="G6" s="19">
        <f t="shared" si="2"/>
        <v>11400</v>
      </c>
      <c r="H6" s="10">
        <f t="shared" si="3"/>
        <v>13300</v>
      </c>
    </row>
    <row r="7" spans="1:8" ht="25.05" customHeight="1">
      <c r="A7" s="11">
        <v>1</v>
      </c>
      <c r="B7" s="11" t="s">
        <v>169</v>
      </c>
      <c r="C7" s="11"/>
      <c r="D7" s="10">
        <v>1300</v>
      </c>
      <c r="E7" s="10">
        <f t="shared" si="0"/>
        <v>2600</v>
      </c>
      <c r="F7" s="10">
        <f t="shared" si="1"/>
        <v>3250</v>
      </c>
      <c r="G7" s="19">
        <f t="shared" si="2"/>
        <v>3900</v>
      </c>
      <c r="H7" s="10">
        <f t="shared" si="3"/>
        <v>4550</v>
      </c>
    </row>
    <row r="8" spans="1:8" ht="25.05" customHeight="1">
      <c r="A8" s="11">
        <v>1</v>
      </c>
      <c r="B8" s="11">
        <v>855</v>
      </c>
      <c r="C8" s="11" t="s">
        <v>1256</v>
      </c>
      <c r="D8" s="10">
        <v>2200</v>
      </c>
      <c r="E8" s="10">
        <f t="shared" si="0"/>
        <v>4400</v>
      </c>
      <c r="F8" s="10">
        <f t="shared" si="1"/>
        <v>5500</v>
      </c>
      <c r="G8" s="19">
        <f t="shared" si="2"/>
        <v>6600</v>
      </c>
      <c r="H8" s="10">
        <f t="shared" si="3"/>
        <v>7700</v>
      </c>
    </row>
    <row r="9" spans="1:8" ht="25.05" customHeight="1">
      <c r="A9" s="11">
        <v>5</v>
      </c>
      <c r="B9" s="11" t="s">
        <v>1263</v>
      </c>
      <c r="C9" s="11" t="s">
        <v>1262</v>
      </c>
      <c r="D9" s="10">
        <v>950</v>
      </c>
      <c r="E9" s="10">
        <f t="shared" si="0"/>
        <v>1900</v>
      </c>
      <c r="F9" s="10">
        <f t="shared" si="1"/>
        <v>2375</v>
      </c>
      <c r="G9" s="19">
        <f t="shared" si="2"/>
        <v>2850</v>
      </c>
      <c r="H9" s="10">
        <f t="shared" si="3"/>
        <v>3325</v>
      </c>
    </row>
    <row r="10" spans="1:8" ht="25.05" customHeight="1">
      <c r="B10" s="11" t="s">
        <v>1351</v>
      </c>
      <c r="D10" s="10">
        <v>900</v>
      </c>
      <c r="E10" s="10">
        <f>(+D10*$E$2)+D10</f>
        <v>1800</v>
      </c>
      <c r="F10" s="10">
        <f>(+D10*$F$2)+D10</f>
        <v>2250</v>
      </c>
      <c r="G10" s="19">
        <f>+(D10*$G$2)+D10</f>
        <v>2700</v>
      </c>
      <c r="H10" s="10">
        <f>+(D10*$H$2)+D10</f>
        <v>3150</v>
      </c>
    </row>
    <row r="11" spans="1:8" ht="25.05" customHeight="1">
      <c r="C11" t="s">
        <v>1352</v>
      </c>
      <c r="D11" s="10">
        <v>6500</v>
      </c>
      <c r="E11" s="10">
        <f>(+D11*$E$2)+D11</f>
        <v>13000</v>
      </c>
      <c r="F11" s="10">
        <f>(+D11*$F$2)+D11</f>
        <v>16250</v>
      </c>
      <c r="G11" s="19">
        <f>+(D11*$G$2)+D11</f>
        <v>19500</v>
      </c>
      <c r="H11" s="10">
        <f>+(D11*$H$2)+D11</f>
        <v>22750</v>
      </c>
    </row>
    <row r="12" spans="1:8" ht="25.05" customHeight="1">
      <c r="D12">
        <v>1600</v>
      </c>
      <c r="E12" s="10">
        <f>(+D12*$E$2)+D12</f>
        <v>3200</v>
      </c>
      <c r="F12" s="10">
        <f>(+D12*$F$2)+D12</f>
        <v>4000</v>
      </c>
      <c r="G12" s="19">
        <f>+(D12*$G$2)+D12</f>
        <v>4800</v>
      </c>
      <c r="H12" s="10">
        <f>+(D12*$H$2)+D12</f>
        <v>5600</v>
      </c>
    </row>
  </sheetData>
  <mergeCells count="3">
    <mergeCell ref="A1:A2"/>
    <mergeCell ref="B1:B2"/>
    <mergeCell ref="E1:H1"/>
  </mergeCell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>
  <dimension ref="A1:G7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sqref="A1:XFD1048576"/>
    </sheetView>
  </sheetViews>
  <sheetFormatPr defaultColWidth="25.77734375" defaultRowHeight="25.05" customHeight="1"/>
  <cols>
    <col min="1" max="1" width="10.33203125" customWidth="1"/>
  </cols>
  <sheetData>
    <row r="1" spans="1:7" ht="25.05" customHeight="1">
      <c r="A1" s="174" t="s">
        <v>40</v>
      </c>
      <c r="B1" s="174" t="s">
        <v>1184</v>
      </c>
      <c r="C1" s="16"/>
      <c r="D1" s="172" t="s">
        <v>0</v>
      </c>
      <c r="E1" s="172"/>
      <c r="F1" s="172"/>
      <c r="G1" s="172"/>
    </row>
    <row r="2" spans="1:7" ht="25.05" customHeight="1">
      <c r="A2" s="174"/>
      <c r="B2" s="174"/>
      <c r="C2" s="130" t="s">
        <v>29</v>
      </c>
      <c r="D2" s="17">
        <v>1</v>
      </c>
      <c r="E2" s="17">
        <v>1.5</v>
      </c>
      <c r="F2" s="18">
        <v>2</v>
      </c>
      <c r="G2" s="17">
        <v>2.5</v>
      </c>
    </row>
    <row r="3" spans="1:7" ht="25.05" customHeight="1">
      <c r="A3" s="35">
        <v>1</v>
      </c>
      <c r="B3" t="s">
        <v>1185</v>
      </c>
      <c r="C3" s="1">
        <v>2000</v>
      </c>
      <c r="D3" s="10">
        <f>(+C3*$D$2)+C3</f>
        <v>4000</v>
      </c>
      <c r="E3" s="19">
        <f>+(C3*$E$2)+C3</f>
        <v>5000</v>
      </c>
      <c r="F3" s="10">
        <f>+(C3*$F$2)+C3</f>
        <v>6000</v>
      </c>
      <c r="G3" s="10">
        <f>+(C3*$G$2)+C3</f>
        <v>7000</v>
      </c>
    </row>
    <row r="4" spans="1:7" ht="25.05" customHeight="1">
      <c r="A4" s="35">
        <v>2</v>
      </c>
      <c r="B4" t="s">
        <v>1287</v>
      </c>
      <c r="C4" s="1">
        <v>1600</v>
      </c>
      <c r="D4" s="10">
        <f>(+C4*$D$2)+C4</f>
        <v>3200</v>
      </c>
      <c r="E4" s="19">
        <f>+(C4*$E$2)+C4</f>
        <v>4000</v>
      </c>
      <c r="F4" s="10">
        <f>+(C4*$F$2)+C4</f>
        <v>4800</v>
      </c>
      <c r="G4" s="10">
        <f>+(C4*$G$2)+C4</f>
        <v>5600</v>
      </c>
    </row>
    <row r="5" spans="1:7" ht="25.05" customHeight="1">
      <c r="A5" s="35"/>
      <c r="B5" t="s">
        <v>1288</v>
      </c>
      <c r="C5" s="1">
        <v>600</v>
      </c>
      <c r="D5" s="10">
        <f>(+C5*$D$2)+C5</f>
        <v>1200</v>
      </c>
      <c r="E5" s="19">
        <f>+(C5*$E$2)+C5</f>
        <v>1500</v>
      </c>
      <c r="F5" s="10">
        <f>+(C5*$F$2)+C5</f>
        <v>1800</v>
      </c>
      <c r="G5" s="10">
        <f>+(C5*$G$2)+C5</f>
        <v>2100</v>
      </c>
    </row>
    <row r="6" spans="1:7" ht="25.05" customHeight="1">
      <c r="A6" s="13"/>
      <c r="B6" s="15"/>
      <c r="C6" s="1"/>
      <c r="D6" s="10">
        <f>(+C6*$D$2)+C6</f>
        <v>0</v>
      </c>
      <c r="E6" s="19">
        <f>+(C6*$E$2)+C6</f>
        <v>0</v>
      </c>
      <c r="F6" s="10">
        <f>+(C6*$F$2)+C6</f>
        <v>0</v>
      </c>
      <c r="G6" s="10">
        <f>+(C6*$G$2)+C6</f>
        <v>0</v>
      </c>
    </row>
    <row r="7" spans="1:7" ht="25.05" customHeight="1">
      <c r="A7" s="35"/>
      <c r="C7" s="1"/>
      <c r="D7" s="10">
        <f>(+C7*$D$2)+C7</f>
        <v>0</v>
      </c>
      <c r="E7" s="19">
        <f>+(C7*$E$2)+C7</f>
        <v>0</v>
      </c>
      <c r="F7" s="10">
        <f>+(C7*$F$2)+C7</f>
        <v>0</v>
      </c>
      <c r="G7" s="10">
        <f>+(C7*$G$2)+C7</f>
        <v>0</v>
      </c>
    </row>
  </sheetData>
  <mergeCells count="3">
    <mergeCell ref="A1:A2"/>
    <mergeCell ref="B1:B2"/>
    <mergeCell ref="D1:G1"/>
  </mergeCells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>
  <dimension ref="A1:J7"/>
  <sheetViews>
    <sheetView workbookViewId="0">
      <selection activeCell="A6" sqref="A6"/>
    </sheetView>
  </sheetViews>
  <sheetFormatPr defaultColWidth="25.77734375" defaultRowHeight="25.05" customHeight="1"/>
  <cols>
    <col min="1" max="2" width="10.33203125" customWidth="1"/>
    <col min="4" max="5" width="14.5546875" customWidth="1"/>
    <col min="6" max="6" width="18.88671875" customWidth="1"/>
  </cols>
  <sheetData>
    <row r="1" spans="1:10" ht="25.05" customHeight="1">
      <c r="A1" s="174" t="s">
        <v>40</v>
      </c>
      <c r="B1" s="157"/>
      <c r="C1" s="174" t="s">
        <v>1397</v>
      </c>
      <c r="D1" s="157" t="s">
        <v>1404</v>
      </c>
      <c r="E1" s="157" t="s">
        <v>1402</v>
      </c>
      <c r="F1" s="16"/>
      <c r="G1" s="172" t="s">
        <v>0</v>
      </c>
      <c r="H1" s="172"/>
      <c r="I1" s="172"/>
      <c r="J1" s="172"/>
    </row>
    <row r="2" spans="1:10" ht="25.05" customHeight="1">
      <c r="A2" s="174"/>
      <c r="B2" s="157"/>
      <c r="C2" s="174"/>
      <c r="D2" s="157"/>
      <c r="E2" s="157" t="s">
        <v>1403</v>
      </c>
      <c r="F2" s="156" t="s">
        <v>29</v>
      </c>
      <c r="G2" s="17">
        <v>1</v>
      </c>
      <c r="H2" s="17">
        <v>1.5</v>
      </c>
      <c r="I2" s="18">
        <v>2</v>
      </c>
      <c r="J2" s="17">
        <v>2.5</v>
      </c>
    </row>
    <row r="3" spans="1:10" ht="25.05" customHeight="1">
      <c r="A3" s="35"/>
      <c r="B3" s="35" t="s">
        <v>1398</v>
      </c>
      <c r="C3" t="s">
        <v>1399</v>
      </c>
      <c r="D3" t="s">
        <v>1400</v>
      </c>
      <c r="E3" t="s">
        <v>1401</v>
      </c>
      <c r="F3" s="1">
        <v>1466</v>
      </c>
      <c r="G3" s="10">
        <f>(+F3*$G$2)+F3</f>
        <v>2932</v>
      </c>
      <c r="H3" s="19">
        <f>+(F3*$H$2)+F3</f>
        <v>3665</v>
      </c>
      <c r="I3" s="10">
        <f>+(F3*$I$2)+F3</f>
        <v>4398</v>
      </c>
      <c r="J3" s="10">
        <f>+(F3*$J$2)+F3</f>
        <v>5131</v>
      </c>
    </row>
    <row r="4" spans="1:10" ht="25.05" customHeight="1">
      <c r="A4" s="35"/>
      <c r="B4" s="35"/>
      <c r="F4" s="1"/>
      <c r="G4" s="10">
        <f>(+F4*$G$2)+F4</f>
        <v>0</v>
      </c>
      <c r="H4" s="19">
        <f>+(F4*$H$2)+F4</f>
        <v>0</v>
      </c>
      <c r="I4" s="10">
        <f>+(F4*$I$2)+F4</f>
        <v>0</v>
      </c>
      <c r="J4" s="10">
        <f>+(F4*$J$2)+F4</f>
        <v>0</v>
      </c>
    </row>
    <row r="5" spans="1:10" ht="25.05" customHeight="1">
      <c r="A5" s="35"/>
      <c r="B5" s="35"/>
      <c r="F5" s="1"/>
      <c r="G5" s="10">
        <f>(+F5*$G$2)+F5</f>
        <v>0</v>
      </c>
      <c r="H5" s="19">
        <f>+(F5*$H$2)+F5</f>
        <v>0</v>
      </c>
      <c r="I5" s="10">
        <f>+(F5*$I$2)+F5</f>
        <v>0</v>
      </c>
      <c r="J5" s="10">
        <f>+(F5*$J$2)+F5</f>
        <v>0</v>
      </c>
    </row>
    <row r="6" spans="1:10" ht="25.05" customHeight="1">
      <c r="A6" s="13"/>
      <c r="B6" s="13"/>
      <c r="C6" s="15"/>
      <c r="D6" s="15"/>
      <c r="E6" s="15"/>
      <c r="F6" s="1"/>
      <c r="G6" s="10">
        <f>(+F6*$G$2)+F6</f>
        <v>0</v>
      </c>
      <c r="H6" s="19">
        <f>+(F6*$H$2)+F6</f>
        <v>0</v>
      </c>
      <c r="I6" s="10">
        <f>+(F6*$I$2)+F6</f>
        <v>0</v>
      </c>
      <c r="J6" s="10">
        <f>+(F6*$J$2)+F6</f>
        <v>0</v>
      </c>
    </row>
    <row r="7" spans="1:10" ht="25.05" customHeight="1">
      <c r="A7" s="35"/>
      <c r="B7" s="35"/>
      <c r="F7" s="1"/>
      <c r="G7" s="10">
        <f>(+F7*$G$2)+F7</f>
        <v>0</v>
      </c>
      <c r="H7" s="19">
        <f>+(F7*$H$2)+F7</f>
        <v>0</v>
      </c>
      <c r="I7" s="10">
        <f>+(F7*$I$2)+F7</f>
        <v>0</v>
      </c>
      <c r="J7" s="10">
        <f>+(F7*$J$2)+F7</f>
        <v>0</v>
      </c>
    </row>
  </sheetData>
  <mergeCells count="3">
    <mergeCell ref="A1:A2"/>
    <mergeCell ref="C1:C2"/>
    <mergeCell ref="G1:J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G14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7" sqref="A7:XFD7"/>
    </sheetView>
  </sheetViews>
  <sheetFormatPr defaultColWidth="18.77734375" defaultRowHeight="25.05" customHeight="1"/>
  <sheetData>
    <row r="1" spans="1:7" ht="25.05" customHeight="1">
      <c r="A1" s="174" t="s">
        <v>40</v>
      </c>
      <c r="B1" s="174" t="s">
        <v>339</v>
      </c>
      <c r="C1" s="16"/>
      <c r="D1" s="172" t="s">
        <v>0</v>
      </c>
      <c r="E1" s="172"/>
      <c r="F1" s="172"/>
      <c r="G1" s="172"/>
    </row>
    <row r="2" spans="1:7" ht="25.05" customHeight="1">
      <c r="A2" s="174"/>
      <c r="B2" s="174"/>
      <c r="C2" s="48" t="s">
        <v>1</v>
      </c>
      <c r="D2" s="17">
        <v>1</v>
      </c>
      <c r="E2" s="17">
        <v>1.5</v>
      </c>
      <c r="F2" s="17">
        <v>2</v>
      </c>
      <c r="G2" s="17">
        <v>2.5</v>
      </c>
    </row>
    <row r="3" spans="1:7" ht="25.05" customHeight="1">
      <c r="A3" s="11">
        <v>10</v>
      </c>
      <c r="B3" s="11">
        <v>60</v>
      </c>
      <c r="C3" s="10">
        <v>180</v>
      </c>
      <c r="D3" s="10">
        <f>(+C3*Monoseal!$D$2)+C3</f>
        <v>360</v>
      </c>
      <c r="E3" s="10">
        <f>(+C3*Monoseal!$E$2)+C3</f>
        <v>450</v>
      </c>
      <c r="F3" s="10">
        <f>+(C3*Monoseal!$F$2)+C3</f>
        <v>540</v>
      </c>
      <c r="G3" s="10">
        <f>+(C3*Monoseal!$G$2)+C3</f>
        <v>630</v>
      </c>
    </row>
    <row r="4" spans="1:7" ht="25.05" customHeight="1">
      <c r="A4" s="11">
        <v>10</v>
      </c>
      <c r="B4" s="11">
        <v>80</v>
      </c>
      <c r="C4" s="10">
        <v>220</v>
      </c>
      <c r="D4" s="10">
        <f>(+C4*Monoseal!$D$2)+C4</f>
        <v>440</v>
      </c>
      <c r="E4" s="10">
        <f>(+C4*Monoseal!$E$2)+C4</f>
        <v>550</v>
      </c>
      <c r="F4" s="10">
        <f>+(C4*Monoseal!$F$2)+C4</f>
        <v>660</v>
      </c>
      <c r="G4" s="10">
        <f>+(C4*Monoseal!$G$2)+C4</f>
        <v>770</v>
      </c>
    </row>
    <row r="5" spans="1:7" ht="25.05" customHeight="1">
      <c r="A5" s="11">
        <v>10</v>
      </c>
      <c r="B5" s="11">
        <v>90</v>
      </c>
      <c r="C5" s="10">
        <v>280</v>
      </c>
      <c r="D5" s="10">
        <f>(+C5*Monoseal!$D$2)+C5</f>
        <v>560</v>
      </c>
      <c r="E5" s="10">
        <f>(+C5*Monoseal!$E$2)+C5</f>
        <v>700</v>
      </c>
      <c r="F5" s="10">
        <f>+(C5*Monoseal!$F$2)+C5</f>
        <v>840</v>
      </c>
      <c r="G5" s="10">
        <f>+(C5*Monoseal!$G$2)+C5</f>
        <v>980</v>
      </c>
    </row>
    <row r="6" spans="1:7" ht="25.05" customHeight="1">
      <c r="A6" s="11">
        <v>10</v>
      </c>
      <c r="B6" s="11">
        <v>115</v>
      </c>
      <c r="C6" s="10">
        <v>380</v>
      </c>
      <c r="D6" s="10">
        <f>(+C6*Monoseal!$D$2)+C6</f>
        <v>760</v>
      </c>
      <c r="E6" s="10">
        <f>(+C6*Monoseal!$E$2)+C6</f>
        <v>950</v>
      </c>
      <c r="F6" s="10">
        <f>+(C6*Monoseal!$F$2)+C6</f>
        <v>1140</v>
      </c>
      <c r="G6" s="10">
        <f>+(C6*Monoseal!$G$2)+C6</f>
        <v>1330</v>
      </c>
    </row>
    <row r="7" spans="1:7" ht="25.05" customHeight="1">
      <c r="A7" s="11">
        <v>5</v>
      </c>
      <c r="B7" s="11">
        <v>120</v>
      </c>
      <c r="C7" s="10">
        <v>350</v>
      </c>
      <c r="D7" s="10">
        <f>(+C7*Monoseal!$D$2)+C7</f>
        <v>700</v>
      </c>
      <c r="E7" s="10">
        <f>(+C7*Monoseal!$E$2)+C7</f>
        <v>875</v>
      </c>
      <c r="F7" s="10">
        <f>+(C7*Monoseal!$F$2)+C7</f>
        <v>1050</v>
      </c>
      <c r="G7" s="10">
        <f>+(C7*Monoseal!$G$2)+C7</f>
        <v>1225</v>
      </c>
    </row>
    <row r="8" spans="1:7" ht="25.05" customHeight="1">
      <c r="A8" s="11">
        <v>10</v>
      </c>
      <c r="B8" s="11">
        <v>125</v>
      </c>
      <c r="C8" s="10">
        <v>380</v>
      </c>
      <c r="D8" s="10">
        <f>(+C8*Monoseal!$D$2)+C8</f>
        <v>760</v>
      </c>
      <c r="E8" s="10">
        <f>(+C8*Monoseal!$E$2)+C8</f>
        <v>950</v>
      </c>
      <c r="F8" s="10">
        <f>+(C8*Monoseal!$F$2)+C8</f>
        <v>1140</v>
      </c>
      <c r="G8" s="10">
        <f>+(C8*Monoseal!$G$2)+C8</f>
        <v>1330</v>
      </c>
    </row>
    <row r="9" spans="1:7" ht="25.05" customHeight="1">
      <c r="A9" s="11">
        <v>10</v>
      </c>
      <c r="B9" s="11">
        <v>130</v>
      </c>
      <c r="C9" s="10">
        <v>400</v>
      </c>
      <c r="D9" s="10">
        <f>(+C9*Monoseal!$D$2)+C9</f>
        <v>800</v>
      </c>
      <c r="E9" s="10">
        <f>(+C9*Monoseal!$E$2)+C9</f>
        <v>1000</v>
      </c>
      <c r="F9" s="10">
        <f>+(C9*Monoseal!$F$2)+C9</f>
        <v>1200</v>
      </c>
      <c r="G9" s="10">
        <f>+(C9*Monoseal!$G$2)+C9</f>
        <v>1400</v>
      </c>
    </row>
    <row r="10" spans="1:7" ht="25.05" customHeight="1">
      <c r="A10" s="11">
        <v>10</v>
      </c>
      <c r="B10" s="11">
        <v>140</v>
      </c>
      <c r="C10" s="10">
        <v>500</v>
      </c>
      <c r="D10" s="10">
        <f>(+C10*Monoseal!$D$2)+C10</f>
        <v>1000</v>
      </c>
      <c r="E10" s="10">
        <f>(+C10*Monoseal!$E$2)+C10</f>
        <v>1250</v>
      </c>
      <c r="F10" s="10">
        <f>+(C10*Monoseal!$F$2)+C10</f>
        <v>1500</v>
      </c>
      <c r="G10" s="10">
        <f>+(C10*Monoseal!$G$2)+C10</f>
        <v>1750</v>
      </c>
    </row>
    <row r="11" spans="1:7" ht="25.05" customHeight="1">
      <c r="A11" s="11">
        <v>10</v>
      </c>
      <c r="B11" s="11">
        <v>150</v>
      </c>
      <c r="C11" s="10">
        <v>550</v>
      </c>
      <c r="D11" s="10">
        <f>(+C11*Monoseal!$D$2)+C11</f>
        <v>1100</v>
      </c>
      <c r="E11" s="10">
        <f>(+C11*Monoseal!$E$2)+C11</f>
        <v>1375</v>
      </c>
      <c r="F11" s="10">
        <f>+(C11*Monoseal!$F$2)+C11</f>
        <v>1650</v>
      </c>
      <c r="G11" s="10">
        <f>+(C11*Monoseal!$G$2)+C11</f>
        <v>1925</v>
      </c>
    </row>
    <row r="12" spans="1:7" ht="25.05" customHeight="1">
      <c r="A12" s="11">
        <v>8</v>
      </c>
      <c r="B12" s="11">
        <v>110</v>
      </c>
      <c r="C12" s="10">
        <v>350</v>
      </c>
      <c r="D12" s="10">
        <f>(+C12*Monoseal!$D$2)+C12</f>
        <v>700</v>
      </c>
      <c r="E12" s="10">
        <f>(+C12*Monoseal!$E$2)+C12</f>
        <v>875</v>
      </c>
      <c r="F12" s="10">
        <f>+(C12*Monoseal!$F$2)+C12</f>
        <v>1050</v>
      </c>
      <c r="G12" s="10">
        <f>+(C12*Monoseal!$G$2)+C12</f>
        <v>1225</v>
      </c>
    </row>
    <row r="13" spans="1:7" ht="25.05" customHeight="1">
      <c r="C13" s="10">
        <v>8500</v>
      </c>
      <c r="D13" s="10">
        <f>(+C13*Monoseal!$D$2)+C13</f>
        <v>17000</v>
      </c>
      <c r="E13" s="10">
        <f>(+C13*Monoseal!$E$2)+C13</f>
        <v>21250</v>
      </c>
      <c r="F13" s="10">
        <f>+(C13*Monoseal!$F$2)+C13</f>
        <v>25500</v>
      </c>
      <c r="G13" s="10">
        <f>+(C13*Monoseal!$G$2)+C13</f>
        <v>29750</v>
      </c>
    </row>
    <row r="14" spans="1:7" ht="25.05" customHeight="1">
      <c r="C14" s="10">
        <v>100</v>
      </c>
      <c r="D14" s="10">
        <f>(+C14*Monoseal!$D$2)+C14</f>
        <v>200</v>
      </c>
      <c r="E14" s="10">
        <f>(+C14*Monoseal!$E$2)+C14</f>
        <v>250</v>
      </c>
      <c r="F14" s="10">
        <f>+(C14*Monoseal!$F$2)+C14</f>
        <v>300</v>
      </c>
      <c r="G14" s="10">
        <f>+(C14*Monoseal!$G$2)+C14</f>
        <v>350</v>
      </c>
    </row>
  </sheetData>
  <mergeCells count="3">
    <mergeCell ref="A1:A2"/>
    <mergeCell ref="D1:G1"/>
    <mergeCell ref="B1:B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G251"/>
  <sheetViews>
    <sheetView workbookViewId="0">
      <selection activeCell="F13" sqref="F13"/>
    </sheetView>
  </sheetViews>
  <sheetFormatPr defaultRowHeight="14.4"/>
  <cols>
    <col min="2" max="2" width="23.88671875" customWidth="1"/>
    <col min="3" max="7" width="15.77734375" customWidth="1"/>
  </cols>
  <sheetData>
    <row r="1" spans="1:7" ht="22.95" customHeight="1">
      <c r="A1" s="174" t="s">
        <v>40</v>
      </c>
      <c r="B1" s="174" t="s">
        <v>189</v>
      </c>
      <c r="C1" s="16"/>
      <c r="D1" s="172" t="s">
        <v>0</v>
      </c>
      <c r="E1" s="172"/>
      <c r="F1" s="172"/>
      <c r="G1" s="172"/>
    </row>
    <row r="2" spans="1:7" ht="22.95" customHeight="1">
      <c r="A2" s="174"/>
      <c r="B2" s="174"/>
      <c r="C2" s="25" t="s">
        <v>29</v>
      </c>
      <c r="D2" s="17">
        <v>1</v>
      </c>
      <c r="E2" s="17">
        <v>1.5</v>
      </c>
      <c r="F2" s="18">
        <v>2</v>
      </c>
      <c r="G2" s="17">
        <v>2.5</v>
      </c>
    </row>
    <row r="3" spans="1:7" ht="22.95" customHeight="1">
      <c r="A3" s="7"/>
    </row>
    <row r="4" spans="1:7" ht="22.95" customHeight="1">
      <c r="A4" s="26">
        <v>10</v>
      </c>
      <c r="B4" s="13">
        <v>40</v>
      </c>
      <c r="C4" s="1">
        <v>80</v>
      </c>
      <c r="D4" s="10">
        <f t="shared" ref="D4:D15" si="0">(+C4*$D$2)+C4</f>
        <v>160</v>
      </c>
      <c r="E4" s="10">
        <f t="shared" ref="E4:E15" si="1">(+C4*$E$2)+C4</f>
        <v>200</v>
      </c>
      <c r="F4" s="19">
        <f t="shared" ref="F4:F15" si="2">+(C4*$F$2)+C4</f>
        <v>240</v>
      </c>
      <c r="G4" s="10">
        <f t="shared" ref="G4:G15" si="3">+(C4*$G$2)+C4</f>
        <v>280</v>
      </c>
    </row>
    <row r="5" spans="1:7" ht="22.95" customHeight="1">
      <c r="A5" s="13">
        <v>10</v>
      </c>
      <c r="B5" s="13">
        <v>50</v>
      </c>
      <c r="C5" s="1">
        <v>150</v>
      </c>
      <c r="D5" s="10">
        <f t="shared" si="0"/>
        <v>300</v>
      </c>
      <c r="E5" s="10">
        <f t="shared" si="1"/>
        <v>375</v>
      </c>
      <c r="F5" s="19">
        <f t="shared" si="2"/>
        <v>450</v>
      </c>
      <c r="G5" s="10">
        <f t="shared" si="3"/>
        <v>525</v>
      </c>
    </row>
    <row r="6" spans="1:7" ht="22.95" customHeight="1">
      <c r="A6" s="13">
        <v>10</v>
      </c>
      <c r="B6" s="13">
        <v>60</v>
      </c>
      <c r="C6" s="1">
        <v>200</v>
      </c>
      <c r="D6" s="10">
        <f t="shared" si="0"/>
        <v>400</v>
      </c>
      <c r="E6" s="10">
        <f t="shared" si="1"/>
        <v>500</v>
      </c>
      <c r="F6" s="19">
        <f t="shared" si="2"/>
        <v>600</v>
      </c>
      <c r="G6" s="10">
        <f t="shared" si="3"/>
        <v>700</v>
      </c>
    </row>
    <row r="7" spans="1:7" ht="22.95" customHeight="1">
      <c r="A7" s="13">
        <v>7</v>
      </c>
      <c r="B7" s="13">
        <v>65</v>
      </c>
      <c r="C7" s="1">
        <v>220</v>
      </c>
      <c r="D7" s="10">
        <f t="shared" si="0"/>
        <v>440</v>
      </c>
      <c r="E7" s="10">
        <f t="shared" si="1"/>
        <v>550</v>
      </c>
      <c r="F7" s="19">
        <f t="shared" si="2"/>
        <v>660</v>
      </c>
      <c r="G7" s="10">
        <f t="shared" si="3"/>
        <v>770</v>
      </c>
    </row>
    <row r="8" spans="1:7" ht="22.95" customHeight="1">
      <c r="A8" s="13">
        <f>10-1</f>
        <v>9</v>
      </c>
      <c r="B8" s="26">
        <v>75</v>
      </c>
      <c r="C8" s="10">
        <v>250</v>
      </c>
      <c r="D8" s="10">
        <f t="shared" si="0"/>
        <v>500</v>
      </c>
      <c r="E8" s="10">
        <f t="shared" si="1"/>
        <v>625</v>
      </c>
      <c r="F8" s="19">
        <f t="shared" si="2"/>
        <v>750</v>
      </c>
      <c r="G8" s="10">
        <f t="shared" si="3"/>
        <v>875</v>
      </c>
    </row>
    <row r="9" spans="1:7" ht="22.95" customHeight="1">
      <c r="A9" s="13">
        <v>7</v>
      </c>
      <c r="B9" s="13">
        <v>80</v>
      </c>
      <c r="C9" s="1">
        <v>250</v>
      </c>
      <c r="D9" s="10">
        <f t="shared" si="0"/>
        <v>500</v>
      </c>
      <c r="E9" s="10">
        <f t="shared" si="1"/>
        <v>625</v>
      </c>
      <c r="F9" s="19">
        <f>+(C9*$F$2)+C9</f>
        <v>750</v>
      </c>
      <c r="G9" s="10">
        <f t="shared" si="3"/>
        <v>875</v>
      </c>
    </row>
    <row r="10" spans="1:7" ht="22.95" customHeight="1">
      <c r="A10" s="13">
        <v>6</v>
      </c>
      <c r="B10" s="13">
        <v>110</v>
      </c>
      <c r="C10" s="10">
        <v>280</v>
      </c>
      <c r="D10" s="10">
        <f t="shared" si="0"/>
        <v>560</v>
      </c>
      <c r="E10" s="10">
        <f t="shared" si="1"/>
        <v>700</v>
      </c>
      <c r="F10" s="19">
        <f t="shared" si="2"/>
        <v>840</v>
      </c>
      <c r="G10" s="10">
        <f t="shared" si="3"/>
        <v>980</v>
      </c>
    </row>
    <row r="11" spans="1:7" ht="22.95" customHeight="1">
      <c r="C11" s="1">
        <v>61</v>
      </c>
      <c r="D11" s="10">
        <f t="shared" si="0"/>
        <v>122</v>
      </c>
      <c r="E11" s="10">
        <f t="shared" si="1"/>
        <v>152.5</v>
      </c>
      <c r="F11" s="19">
        <f t="shared" si="2"/>
        <v>183</v>
      </c>
      <c r="G11" s="10">
        <f t="shared" si="3"/>
        <v>213.5</v>
      </c>
    </row>
    <row r="12" spans="1:7" ht="22.95" customHeight="1">
      <c r="C12" s="10">
        <v>590</v>
      </c>
      <c r="D12" s="10">
        <f t="shared" si="0"/>
        <v>1180</v>
      </c>
      <c r="E12" s="10">
        <f t="shared" si="1"/>
        <v>1475</v>
      </c>
      <c r="F12" s="19">
        <f t="shared" si="2"/>
        <v>1770</v>
      </c>
      <c r="G12" s="10">
        <f t="shared" si="3"/>
        <v>2065</v>
      </c>
    </row>
    <row r="13" spans="1:7" ht="22.95" customHeight="1">
      <c r="C13" s="1">
        <v>680</v>
      </c>
      <c r="D13" s="10">
        <f t="shared" si="0"/>
        <v>1360</v>
      </c>
      <c r="E13" s="10">
        <f t="shared" si="1"/>
        <v>1700</v>
      </c>
      <c r="F13" s="19">
        <f t="shared" si="2"/>
        <v>2040</v>
      </c>
      <c r="G13" s="10">
        <f t="shared" si="3"/>
        <v>2380</v>
      </c>
    </row>
    <row r="14" spans="1:7" ht="22.95" customHeight="1">
      <c r="C14" s="10">
        <v>250</v>
      </c>
      <c r="D14" s="10">
        <f t="shared" si="0"/>
        <v>500</v>
      </c>
      <c r="E14" s="10">
        <f t="shared" si="1"/>
        <v>625</v>
      </c>
      <c r="F14" s="19">
        <f t="shared" si="2"/>
        <v>750</v>
      </c>
      <c r="G14" s="10">
        <f t="shared" si="3"/>
        <v>875</v>
      </c>
    </row>
    <row r="15" spans="1:7" ht="22.95" customHeight="1">
      <c r="C15" s="1">
        <v>380</v>
      </c>
      <c r="D15" s="10">
        <f t="shared" si="0"/>
        <v>760</v>
      </c>
      <c r="E15" s="10">
        <f t="shared" si="1"/>
        <v>950</v>
      </c>
      <c r="F15" s="19">
        <f t="shared" si="2"/>
        <v>1140</v>
      </c>
      <c r="G15" s="10">
        <f t="shared" si="3"/>
        <v>1330</v>
      </c>
    </row>
    <row r="16" spans="1:7" ht="22.95" customHeight="1"/>
    <row r="17" ht="22.95" customHeight="1"/>
    <row r="18" ht="22.95" customHeight="1"/>
    <row r="19" ht="22.95" customHeight="1"/>
    <row r="20" ht="22.95" customHeight="1"/>
    <row r="21" ht="22.95" customHeight="1"/>
    <row r="22" ht="22.95" customHeight="1"/>
    <row r="23" ht="22.95" customHeight="1"/>
    <row r="24" ht="22.95" customHeight="1"/>
    <row r="25" ht="22.95" customHeight="1"/>
    <row r="26" ht="22.95" customHeight="1"/>
    <row r="27" ht="22.95" customHeight="1"/>
    <row r="28" ht="22.95" customHeight="1"/>
    <row r="29" ht="22.95" customHeight="1"/>
    <row r="30" ht="22.95" customHeight="1"/>
    <row r="31" ht="22.95" customHeight="1"/>
    <row r="32" ht="22.95" customHeight="1"/>
    <row r="33" ht="22.95" customHeight="1"/>
    <row r="34" ht="22.95" customHeight="1"/>
    <row r="35" ht="22.95" customHeight="1"/>
    <row r="36" ht="22.95" customHeight="1"/>
    <row r="37" ht="22.95" customHeight="1"/>
    <row r="38" ht="22.95" customHeight="1"/>
    <row r="39" ht="22.95" customHeight="1"/>
    <row r="40" ht="22.95" customHeight="1"/>
    <row r="41" ht="22.95" customHeight="1"/>
    <row r="42" ht="22.95" customHeight="1"/>
    <row r="43" ht="22.95" customHeight="1"/>
    <row r="44" ht="22.95" customHeight="1"/>
    <row r="45" ht="22.95" customHeight="1"/>
    <row r="46" ht="22.95" customHeight="1"/>
    <row r="47" ht="22.95" customHeight="1"/>
    <row r="48" ht="22.95" customHeight="1"/>
    <row r="49" ht="22.95" customHeight="1"/>
    <row r="50" ht="22.95" customHeight="1"/>
    <row r="51" ht="22.95" customHeight="1"/>
    <row r="52" ht="22.95" customHeight="1"/>
    <row r="53" ht="22.95" customHeight="1"/>
    <row r="54" ht="22.95" customHeight="1"/>
    <row r="55" ht="22.95" customHeight="1"/>
    <row r="56" ht="22.95" customHeight="1"/>
    <row r="57" ht="22.95" customHeight="1"/>
    <row r="58" ht="22.95" customHeight="1"/>
    <row r="59" ht="22.95" customHeight="1"/>
    <row r="60" ht="22.95" customHeight="1"/>
    <row r="61" ht="22.95" customHeight="1"/>
    <row r="62" ht="22.95" customHeight="1"/>
    <row r="63" ht="22.95" customHeight="1"/>
    <row r="64" ht="22.95" customHeight="1"/>
    <row r="65" ht="22.95" customHeight="1"/>
    <row r="66" ht="22.95" customHeight="1"/>
    <row r="67" ht="22.95" customHeight="1"/>
    <row r="68" ht="22.95" customHeight="1"/>
    <row r="69" ht="22.95" customHeight="1"/>
    <row r="70" ht="22.95" customHeight="1"/>
    <row r="71" ht="22.95" customHeight="1"/>
    <row r="72" ht="22.95" customHeight="1"/>
    <row r="73" ht="22.95" customHeight="1"/>
    <row r="74" ht="22.95" customHeight="1"/>
    <row r="75" ht="22.95" customHeight="1"/>
    <row r="76" ht="22.95" customHeight="1"/>
    <row r="77" ht="22.95" customHeight="1"/>
    <row r="78" ht="22.95" customHeight="1"/>
    <row r="79" ht="22.95" customHeight="1"/>
    <row r="80" ht="22.95" customHeight="1"/>
    <row r="81" ht="22.95" customHeight="1"/>
    <row r="82" ht="22.95" customHeight="1"/>
    <row r="83" ht="22.95" customHeight="1"/>
    <row r="84" ht="22.95" customHeight="1"/>
    <row r="85" ht="22.95" customHeight="1"/>
    <row r="86" ht="22.95" customHeight="1"/>
    <row r="87" ht="22.95" customHeight="1"/>
    <row r="88" ht="22.95" customHeight="1"/>
    <row r="89" ht="22.95" customHeight="1"/>
    <row r="90" ht="22.95" customHeight="1"/>
    <row r="91" ht="22.95" customHeight="1"/>
    <row r="92" ht="22.95" customHeight="1"/>
    <row r="93" ht="22.95" customHeight="1"/>
    <row r="94" ht="22.95" customHeight="1"/>
    <row r="95" ht="22.95" customHeight="1"/>
    <row r="96" ht="22.95" customHeight="1"/>
    <row r="97" ht="22.95" customHeight="1"/>
    <row r="98" ht="22.95" customHeight="1"/>
    <row r="99" ht="22.95" customHeight="1"/>
    <row r="100" ht="22.95" customHeight="1"/>
    <row r="101" ht="22.95" customHeight="1"/>
    <row r="102" ht="22.95" customHeight="1"/>
    <row r="103" ht="22.95" customHeight="1"/>
    <row r="104" ht="22.95" customHeight="1"/>
    <row r="105" ht="22.95" customHeight="1"/>
    <row r="106" ht="22.95" customHeight="1"/>
    <row r="107" ht="22.95" customHeight="1"/>
    <row r="108" ht="22.95" customHeight="1"/>
    <row r="109" ht="22.95" customHeight="1"/>
    <row r="110" ht="22.95" customHeight="1"/>
    <row r="111" ht="22.95" customHeight="1"/>
    <row r="112" ht="22.95" customHeight="1"/>
    <row r="113" ht="22.95" customHeight="1"/>
    <row r="114" ht="22.95" customHeight="1"/>
    <row r="115" ht="22.95" customHeight="1"/>
    <row r="116" ht="22.95" customHeight="1"/>
    <row r="117" ht="22.95" customHeight="1"/>
    <row r="118" ht="22.95" customHeight="1"/>
    <row r="119" ht="22.95" customHeight="1"/>
    <row r="120" ht="22.95" customHeight="1"/>
    <row r="121" ht="22.95" customHeight="1"/>
    <row r="122" ht="22.95" customHeight="1"/>
    <row r="123" ht="22.95" customHeight="1"/>
    <row r="124" ht="22.95" customHeight="1"/>
    <row r="125" ht="22.95" customHeight="1"/>
    <row r="126" ht="22.95" customHeight="1"/>
    <row r="127" ht="22.95" customHeight="1"/>
    <row r="128" ht="22.95" customHeight="1"/>
    <row r="129" ht="22.95" customHeight="1"/>
    <row r="130" ht="22.95" customHeight="1"/>
    <row r="131" ht="22.95" customHeight="1"/>
    <row r="132" ht="22.95" customHeight="1"/>
    <row r="133" ht="22.95" customHeight="1"/>
    <row r="134" ht="22.95" customHeight="1"/>
    <row r="135" ht="22.95" customHeight="1"/>
    <row r="136" ht="22.95" customHeight="1"/>
    <row r="137" ht="22.95" customHeight="1"/>
    <row r="138" ht="22.95" customHeight="1"/>
    <row r="139" ht="22.95" customHeight="1"/>
    <row r="140" ht="22.95" customHeight="1"/>
    <row r="141" ht="22.95" customHeight="1"/>
    <row r="142" ht="22.95" customHeight="1"/>
    <row r="143" ht="22.95" customHeight="1"/>
    <row r="144" ht="22.95" customHeight="1"/>
    <row r="145" ht="22.95" customHeight="1"/>
    <row r="146" ht="22.95" customHeight="1"/>
    <row r="147" ht="22.95" customHeight="1"/>
    <row r="148" ht="22.95" customHeight="1"/>
    <row r="149" ht="22.95" customHeight="1"/>
    <row r="150" ht="22.95" customHeight="1"/>
    <row r="151" ht="22.95" customHeight="1"/>
    <row r="152" ht="22.95" customHeight="1"/>
    <row r="153" ht="22.95" customHeight="1"/>
    <row r="154" ht="22.95" customHeight="1"/>
    <row r="155" ht="22.95" customHeight="1"/>
    <row r="156" ht="22.95" customHeight="1"/>
    <row r="157" ht="22.95" customHeight="1"/>
    <row r="158" ht="22.95" customHeight="1"/>
    <row r="159" ht="22.95" customHeight="1"/>
    <row r="160" ht="22.95" customHeight="1"/>
    <row r="161" ht="22.95" customHeight="1"/>
    <row r="162" ht="22.95" customHeight="1"/>
    <row r="163" ht="22.95" customHeight="1"/>
    <row r="164" ht="22.95" customHeight="1"/>
    <row r="165" ht="22.95" customHeight="1"/>
    <row r="166" ht="22.95" customHeight="1"/>
    <row r="167" ht="22.95" customHeight="1"/>
    <row r="168" ht="22.95" customHeight="1"/>
    <row r="169" ht="22.95" customHeight="1"/>
    <row r="170" ht="22.95" customHeight="1"/>
    <row r="171" ht="22.95" customHeight="1"/>
    <row r="172" ht="22.95" customHeight="1"/>
    <row r="173" ht="22.95" customHeight="1"/>
    <row r="174" ht="22.95" customHeight="1"/>
    <row r="175" ht="22.95" customHeight="1"/>
    <row r="176" ht="22.95" customHeight="1"/>
    <row r="177" ht="22.95" customHeight="1"/>
    <row r="178" ht="22.95" customHeight="1"/>
    <row r="179" ht="22.95" customHeight="1"/>
    <row r="180" ht="22.95" customHeight="1"/>
    <row r="181" ht="22.95" customHeight="1"/>
    <row r="182" ht="22.95" customHeight="1"/>
    <row r="183" ht="22.95" customHeight="1"/>
    <row r="184" ht="22.95" customHeight="1"/>
    <row r="185" ht="22.95" customHeight="1"/>
    <row r="186" ht="22.95" customHeight="1"/>
    <row r="187" ht="22.95" customHeight="1"/>
    <row r="188" ht="22.95" customHeight="1"/>
    <row r="189" ht="22.95" customHeight="1"/>
    <row r="190" ht="22.95" customHeight="1"/>
    <row r="191" ht="22.95" customHeight="1"/>
    <row r="192" ht="22.95" customHeight="1"/>
    <row r="193" ht="22.95" customHeight="1"/>
    <row r="194" ht="22.95" customHeight="1"/>
    <row r="195" ht="22.95" customHeight="1"/>
    <row r="196" ht="22.95" customHeight="1"/>
    <row r="197" ht="22.95" customHeight="1"/>
    <row r="198" ht="22.95" customHeight="1"/>
    <row r="199" ht="22.95" customHeight="1"/>
    <row r="200" ht="22.95" customHeight="1"/>
    <row r="201" ht="22.95" customHeight="1"/>
    <row r="202" ht="22.95" customHeight="1"/>
    <row r="203" ht="22.95" customHeight="1"/>
    <row r="204" ht="22.95" customHeight="1"/>
    <row r="205" ht="22.95" customHeight="1"/>
    <row r="206" ht="22.95" customHeight="1"/>
    <row r="207" ht="22.95" customHeight="1"/>
    <row r="208" ht="22.95" customHeight="1"/>
    <row r="209" ht="22.95" customHeight="1"/>
    <row r="210" ht="22.95" customHeight="1"/>
    <row r="211" ht="22.95" customHeight="1"/>
    <row r="212" ht="22.95" customHeight="1"/>
    <row r="213" ht="22.95" customHeight="1"/>
    <row r="214" ht="22.95" customHeight="1"/>
    <row r="215" ht="22.95" customHeight="1"/>
    <row r="216" ht="22.95" customHeight="1"/>
    <row r="217" ht="22.95" customHeight="1"/>
    <row r="218" ht="22.95" customHeight="1"/>
    <row r="219" ht="22.95" customHeight="1"/>
    <row r="220" ht="22.95" customHeight="1"/>
    <row r="221" ht="22.95" customHeight="1"/>
    <row r="222" ht="22.95" customHeight="1"/>
    <row r="223" ht="22.95" customHeight="1"/>
    <row r="224" ht="22.95" customHeight="1"/>
    <row r="225" ht="22.95" customHeight="1"/>
    <row r="226" ht="22.95" customHeight="1"/>
    <row r="227" ht="22.95" customHeight="1"/>
    <row r="228" ht="22.95" customHeight="1"/>
    <row r="229" ht="22.95" customHeight="1"/>
    <row r="230" ht="22.95" customHeight="1"/>
    <row r="231" ht="22.95" customHeight="1"/>
    <row r="232" ht="22.95" customHeight="1"/>
    <row r="233" ht="22.95" customHeight="1"/>
    <row r="234" ht="22.95" customHeight="1"/>
    <row r="235" ht="22.95" customHeight="1"/>
    <row r="236" ht="22.95" customHeight="1"/>
    <row r="237" ht="22.95" customHeight="1"/>
    <row r="238" ht="22.95" customHeight="1"/>
    <row r="239" ht="22.95" customHeight="1"/>
    <row r="240" ht="22.95" customHeight="1"/>
    <row r="241" ht="22.95" customHeight="1"/>
    <row r="242" ht="22.95" customHeight="1"/>
    <row r="243" ht="22.95" customHeight="1"/>
    <row r="244" ht="22.95" customHeight="1"/>
    <row r="245" ht="22.95" customHeight="1"/>
    <row r="246" ht="22.95" customHeight="1"/>
    <row r="247" ht="22.95" customHeight="1"/>
    <row r="248" ht="22.95" customHeight="1"/>
    <row r="249" ht="22.95" customHeight="1"/>
    <row r="250" ht="22.95" customHeight="1"/>
    <row r="251" ht="22.95" customHeight="1"/>
  </sheetData>
  <sortState ref="B4:G9">
    <sortCondition ref="B3"/>
  </sortState>
  <mergeCells count="3">
    <mergeCell ref="A1:A2"/>
    <mergeCell ref="B1:B2"/>
    <mergeCell ref="D1:G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G6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19" sqref="A19"/>
    </sheetView>
  </sheetViews>
  <sheetFormatPr defaultColWidth="18.77734375" defaultRowHeight="25.05" customHeight="1"/>
  <sheetData>
    <row r="1" spans="1:7" ht="25.05" customHeight="1">
      <c r="A1" s="174" t="s">
        <v>802</v>
      </c>
      <c r="B1" s="174" t="s">
        <v>800</v>
      </c>
      <c r="C1" s="16"/>
      <c r="D1" s="172" t="s">
        <v>0</v>
      </c>
      <c r="E1" s="172"/>
      <c r="F1" s="172"/>
      <c r="G1" s="172"/>
    </row>
    <row r="2" spans="1:7" ht="25.05" customHeight="1">
      <c r="A2" s="174"/>
      <c r="B2" s="174"/>
      <c r="C2" s="87" t="s">
        <v>29</v>
      </c>
      <c r="D2" s="17">
        <v>1</v>
      </c>
      <c r="E2" s="17">
        <v>1.5</v>
      </c>
      <c r="F2" s="18">
        <v>2</v>
      </c>
      <c r="G2" s="17">
        <v>2.5</v>
      </c>
    </row>
    <row r="3" spans="1:7" ht="25.05" customHeight="1">
      <c r="A3" s="11">
        <v>9</v>
      </c>
      <c r="B3" t="s">
        <v>801</v>
      </c>
      <c r="C3">
        <v>250</v>
      </c>
      <c r="D3" s="10">
        <f>(+C3*$D$2)+C3</f>
        <v>500</v>
      </c>
      <c r="E3" s="10">
        <f>(+C3*$E$2)+C3</f>
        <v>625</v>
      </c>
      <c r="F3" s="19">
        <f>+(C3*$F$2)+C3</f>
        <v>750</v>
      </c>
      <c r="G3" s="10">
        <f>+(C3*$G$2)+C3</f>
        <v>875</v>
      </c>
    </row>
    <row r="4" spans="1:7" ht="25.05" customHeight="1">
      <c r="A4" s="88"/>
      <c r="B4" s="13"/>
      <c r="C4" s="1">
        <v>10</v>
      </c>
      <c r="D4" s="10">
        <f>(+C4*$D$2)+C4</f>
        <v>20</v>
      </c>
      <c r="E4" s="10">
        <f>(+C4*$E$2)+C4</f>
        <v>25</v>
      </c>
      <c r="F4" s="19">
        <f>+(C4*$F$2)+C4</f>
        <v>30</v>
      </c>
      <c r="G4" s="10">
        <f>+(C4*$G$2)+C4</f>
        <v>35</v>
      </c>
    </row>
    <row r="5" spans="1:7" ht="25.05" customHeight="1">
      <c r="A5" s="13"/>
      <c r="B5" s="13"/>
      <c r="C5" s="1">
        <v>15</v>
      </c>
      <c r="D5" s="10">
        <f>(+C5*$D$2)+C5</f>
        <v>30</v>
      </c>
      <c r="E5" s="10">
        <f>(+C5*$E$2)+C5</f>
        <v>37.5</v>
      </c>
      <c r="F5" s="19">
        <f>+(C5*$F$2)+C5</f>
        <v>45</v>
      </c>
      <c r="G5" s="10">
        <f>+(C5*$G$2)+C5</f>
        <v>52.5</v>
      </c>
    </row>
    <row r="6" spans="1:7" ht="25.05" customHeight="1">
      <c r="A6" s="13"/>
      <c r="B6" s="13"/>
      <c r="C6" s="1"/>
      <c r="D6" s="10">
        <f>(+C6*$D$2)+C6</f>
        <v>0</v>
      </c>
      <c r="E6" s="10">
        <f>(+C6*$E$2)+C6</f>
        <v>0</v>
      </c>
      <c r="F6" s="19">
        <f>+(C6*$F$2)+C6</f>
        <v>0</v>
      </c>
      <c r="G6" s="10">
        <f>+(C6*$G$2)+C6</f>
        <v>0</v>
      </c>
    </row>
  </sheetData>
  <mergeCells count="3">
    <mergeCell ref="A1:A2"/>
    <mergeCell ref="B1:B2"/>
    <mergeCell ref="D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66</vt:i4>
      </vt:variant>
    </vt:vector>
  </HeadingPairs>
  <TitlesOfParts>
    <vt:vector size="66" baseType="lpstr">
      <vt:lpstr>Monoseal</vt:lpstr>
      <vt:lpstr>BRT</vt:lpstr>
      <vt:lpstr>LBH</vt:lpstr>
      <vt:lpstr>DSI</vt:lpstr>
      <vt:lpstr>DSH</vt:lpstr>
      <vt:lpstr>VA</vt:lpstr>
      <vt:lpstr>OHM</vt:lpstr>
      <vt:lpstr>HBY</vt:lpstr>
      <vt:lpstr>OUY</vt:lpstr>
      <vt:lpstr>SPGO</vt:lpstr>
      <vt:lpstr>SPGW</vt:lpstr>
      <vt:lpstr>ROI</vt:lpstr>
      <vt:lpstr>N4W</vt:lpstr>
      <vt:lpstr>sakura</vt:lpstr>
      <vt:lpstr>VIC</vt:lpstr>
      <vt:lpstr>donaldson</vt:lpstr>
      <vt:lpstr>Hengst</vt:lpstr>
      <vt:lpstr>USG</vt:lpstr>
      <vt:lpstr>FRAM</vt:lpstr>
      <vt:lpstr>JOHN DEERE</vt:lpstr>
      <vt:lpstr>Daiwa</vt:lpstr>
      <vt:lpstr>CAT</vt:lpstr>
      <vt:lpstr>CHINA</vt:lpstr>
      <vt:lpstr>LUBEFINER</vt:lpstr>
      <vt:lpstr>baldwin</vt:lpstr>
      <vt:lpstr>FLEET GUARD</vt:lpstr>
      <vt:lpstr>racor</vt:lpstr>
      <vt:lpstr>komai</vt:lpstr>
      <vt:lpstr>Seal kit</vt:lpstr>
      <vt:lpstr>center joint</vt:lpstr>
      <vt:lpstr>gear pump</vt:lpstr>
      <vt:lpstr>pilot valve seal</vt:lpstr>
      <vt:lpstr>oring</vt:lpstr>
      <vt:lpstr>fibra</vt:lpstr>
      <vt:lpstr>fan blade</vt:lpstr>
      <vt:lpstr>ADJUSTER</vt:lpstr>
      <vt:lpstr>SEAL GROUP</vt:lpstr>
      <vt:lpstr>Repair kit</vt:lpstr>
      <vt:lpstr>swing motor seal kit</vt:lpstr>
      <vt:lpstr>travel motor seal kit</vt:lpstr>
      <vt:lpstr>steering kit</vt:lpstr>
      <vt:lpstr>CABLE</vt:lpstr>
      <vt:lpstr>COUPLING</vt:lpstr>
      <vt:lpstr>pin seal</vt:lpstr>
      <vt:lpstr>dh</vt:lpstr>
      <vt:lpstr>bucket tooth</vt:lpstr>
      <vt:lpstr>DU bushing</vt:lpstr>
      <vt:lpstr>CONTROL VALVE</vt:lpstr>
      <vt:lpstr>oil seal</vt:lpstr>
      <vt:lpstr>PISTON RING</vt:lpstr>
      <vt:lpstr>IGNITION SWITCH</vt:lpstr>
      <vt:lpstr>BACK UP</vt:lpstr>
      <vt:lpstr>SOLENOID COIL</vt:lpstr>
      <vt:lpstr>Bearing</vt:lpstr>
      <vt:lpstr>TOP roller</vt:lpstr>
      <vt:lpstr>Roller Mixer</vt:lpstr>
      <vt:lpstr>Fan belt</vt:lpstr>
      <vt:lpstr>Bolt  Washer</vt:lpstr>
      <vt:lpstr>howo</vt:lpstr>
      <vt:lpstr>chenglong</vt:lpstr>
      <vt:lpstr>wiper seal</vt:lpstr>
      <vt:lpstr>ASSTD</vt:lpstr>
      <vt:lpstr>fittings</vt:lpstr>
      <vt:lpstr>GASKET</vt:lpstr>
      <vt:lpstr>inner tube</vt:lpstr>
      <vt:lpstr>OIL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2018-03-28T06:31:30Z</dcterms:created>
  <dcterms:modified xsi:type="dcterms:W3CDTF">2019-07-05T08:47:11Z</dcterms:modified>
</cp:coreProperties>
</file>