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2190" windowWidth="12180" windowHeight="5520"/>
  </bookViews>
  <sheets>
    <sheet name="日报" sheetId="1" r:id="rId1"/>
    <sheet name="微信" sheetId="4" r:id="rId2"/>
    <sheet name="樊欣" sheetId="5" r:id="rId3"/>
  </sheets>
  <definedNames>
    <definedName name="_xlnm._FilterDatabase" localSheetId="0" hidden="1">日报!$A$2:$M$87</definedName>
    <definedName name="_xlnm._FilterDatabase" localSheetId="1" hidden="1">微信!$H$1:$H$91</definedName>
  </definedNames>
  <calcPr calcId="144525"/>
  <fileRecoveryPr autoRecover="0"/>
</workbook>
</file>

<file path=xl/calcChain.xml><?xml version="1.0" encoding="utf-8"?>
<calcChain xmlns="http://schemas.openxmlformats.org/spreadsheetml/2006/main">
  <c r="H33" i="4" l="1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32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A28" i="4" l="1"/>
  <c r="A32" i="4"/>
  <c r="A31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A3" i="4" l="1"/>
  <c r="D1" i="4"/>
  <c r="A13" i="4"/>
  <c r="A12" i="4"/>
  <c r="A8" i="4"/>
  <c r="A10" i="4"/>
  <c r="A9" i="4"/>
  <c r="A2" i="4" l="1"/>
  <c r="A30" i="4" l="1"/>
  <c r="A29" i="4"/>
  <c r="A26" i="4"/>
  <c r="A25" i="4"/>
  <c r="A24" i="4"/>
  <c r="A22" i="4"/>
  <c r="A21" i="4"/>
  <c r="A20" i="4"/>
  <c r="A19" i="4"/>
  <c r="A18" i="4"/>
  <c r="A16" i="4"/>
  <c r="H1" i="4"/>
  <c r="A6" i="4" l="1"/>
  <c r="A5" i="4"/>
  <c r="A4" i="4" l="1"/>
  <c r="A15" i="4"/>
  <c r="A7" i="4"/>
  <c r="F1" i="5" l="1"/>
</calcChain>
</file>

<file path=xl/sharedStrings.xml><?xml version="1.0" encoding="utf-8"?>
<sst xmlns="http://schemas.openxmlformats.org/spreadsheetml/2006/main" count="483" uniqueCount="237">
  <si>
    <t>总计</t>
  </si>
  <si>
    <t xml:space="preserve">三类   </t>
  </si>
  <si>
    <t>综合店、女装、男装、运动、童装、户外、内衣、牛仔</t>
  </si>
  <si>
    <t>饰品、珠宝、钟表、眼镜</t>
  </si>
  <si>
    <t>集合店、彩妆、护肤、香薰精油（皂）、香水、药妆及护理</t>
  </si>
  <si>
    <t>家居、杂货、物产、烟酒、花店、文体用品、孕婴用品、儿童用品</t>
  </si>
  <si>
    <t>音响影音、手机、电脑及配件、数码体验店</t>
  </si>
  <si>
    <t>鞋履、箱包、小皮件</t>
  </si>
  <si>
    <t>中式、非中式、自助餐</t>
  </si>
  <si>
    <t>中式简餐、西式快餐、港式茶餐厅、水吧、甜品、面包、美食广场</t>
  </si>
  <si>
    <t>KTV、电影院、电玩、冰场、剧场、摄影、酒吧、DIY手工坊、主题游乐园、健身中心</t>
  </si>
  <si>
    <t>儿童教育、成人教育、书店、体验中心</t>
  </si>
  <si>
    <t>综合超市、便利店、精品超市</t>
  </si>
  <si>
    <t>4F102</t>
  </si>
  <si>
    <t>4F104</t>
  </si>
  <si>
    <t>4F106</t>
  </si>
  <si>
    <t>4F107</t>
  </si>
  <si>
    <t>4F203</t>
  </si>
  <si>
    <t>4F204</t>
  </si>
  <si>
    <t>5F101</t>
  </si>
  <si>
    <t>5F102</t>
  </si>
  <si>
    <t>5F103</t>
  </si>
  <si>
    <t>5F104</t>
  </si>
  <si>
    <t>5F201</t>
  </si>
  <si>
    <t>5F203</t>
  </si>
  <si>
    <t>5F204</t>
  </si>
  <si>
    <t>5F302</t>
  </si>
  <si>
    <t>6F101</t>
  </si>
  <si>
    <t>7F103</t>
  </si>
  <si>
    <t>7F104</t>
  </si>
  <si>
    <t>7F105</t>
  </si>
  <si>
    <t>7F106</t>
  </si>
  <si>
    <t>7F108</t>
  </si>
  <si>
    <t>7F110</t>
  </si>
  <si>
    <t>7F3209</t>
  </si>
  <si>
    <t>8F102</t>
  </si>
  <si>
    <t>8F103</t>
  </si>
  <si>
    <t>8F106</t>
  </si>
  <si>
    <t>8F107</t>
  </si>
  <si>
    <t>9F103</t>
  </si>
  <si>
    <t>9F104</t>
  </si>
  <si>
    <t>9F105</t>
  </si>
  <si>
    <t>9F106</t>
  </si>
  <si>
    <t>9F203</t>
  </si>
  <si>
    <t>9F204</t>
  </si>
  <si>
    <t>9F302</t>
  </si>
  <si>
    <t>9F304</t>
  </si>
  <si>
    <t>10F102</t>
  </si>
  <si>
    <t>10F103</t>
  </si>
  <si>
    <t>10F205</t>
  </si>
  <si>
    <t>11F102</t>
  </si>
  <si>
    <t>11F103</t>
  </si>
  <si>
    <t>11F104</t>
  </si>
  <si>
    <t>11F105</t>
  </si>
  <si>
    <t>11F106</t>
  </si>
  <si>
    <t>11F107</t>
  </si>
  <si>
    <t>11F109</t>
  </si>
  <si>
    <t>C03</t>
  </si>
  <si>
    <t>8F109</t>
  </si>
  <si>
    <t>10F108</t>
  </si>
  <si>
    <t>正餐</t>
  </si>
  <si>
    <t>11F110</t>
  </si>
  <si>
    <t>====中粮祥云小镇====</t>
  </si>
  <si>
    <t>——业态&amp;大商（万元）——</t>
    <phoneticPr fontId="3" type="noConversion"/>
  </si>
  <si>
    <t>——销售前五（万元）——</t>
  </si>
  <si>
    <t>—C06销售前三（万元）—</t>
  </si>
  <si>
    <t>——重点商户（万元）——</t>
  </si>
  <si>
    <t>————新店开业————</t>
  </si>
  <si>
    <t>————零销售商户————</t>
  </si>
  <si>
    <t>======END======</t>
  </si>
  <si>
    <t>--车流（辆）--</t>
  </si>
  <si>
    <t>车流地库</t>
    <phoneticPr fontId="3" type="noConversion"/>
  </si>
  <si>
    <t>车流外围</t>
    <phoneticPr fontId="3" type="noConversion"/>
  </si>
  <si>
    <t>客流系统C03</t>
    <phoneticPr fontId="3" type="noConversion"/>
  </si>
  <si>
    <t>客流系统C06</t>
    <phoneticPr fontId="3" type="noConversion"/>
  </si>
  <si>
    <t>手改</t>
    <phoneticPr fontId="3" type="noConversion"/>
  </si>
  <si>
    <t>日期</t>
    <phoneticPr fontId="3" type="noConversion"/>
  </si>
  <si>
    <t>天气</t>
    <phoneticPr fontId="3" type="noConversion"/>
  </si>
  <si>
    <t>000008061310101</t>
  </si>
  <si>
    <t>多云 西北风 6℃ 优</t>
    <phoneticPr fontId="3" type="noConversion"/>
  </si>
  <si>
    <t>多云 西北风 6℃ 优</t>
  </si>
  <si>
    <t>祥云小镇2016年3月11日商户销售</t>
  </si>
  <si>
    <t>当日车流</t>
  </si>
  <si>
    <t xml:space="preserve">车次 </t>
  </si>
  <si>
    <t>当日客流</t>
  </si>
  <si>
    <t>人次</t>
  </si>
  <si>
    <t>小数点保留1位</t>
  </si>
  <si>
    <t>区域</t>
  </si>
  <si>
    <t>楼层</t>
  </si>
  <si>
    <t>铺位号</t>
  </si>
  <si>
    <t>品牌名称</t>
  </si>
  <si>
    <t>面积
(单位：平米)</t>
  </si>
  <si>
    <t>标准业态</t>
  </si>
  <si>
    <t>销售
(单位：元)</t>
  </si>
  <si>
    <t>交易笔数
（单位：笔数）</t>
  </si>
  <si>
    <t>客单价
（单位：元）</t>
  </si>
  <si>
    <t>当月累计
(单位：元)</t>
  </si>
  <si>
    <t>品牌同当日整体销售占比%</t>
  </si>
  <si>
    <t>坪效
(元/日/平米)</t>
  </si>
  <si>
    <t>品牌促销活动</t>
  </si>
  <si>
    <t>1F</t>
  </si>
  <si>
    <t>4F103</t>
  </si>
  <si>
    <t>么么咖啡</t>
  </si>
  <si>
    <t>非正餐</t>
  </si>
  <si>
    <t>4F105</t>
  </si>
  <si>
    <t>布语天香</t>
  </si>
  <si>
    <t>家居生活</t>
  </si>
  <si>
    <t>养尊宠优</t>
  </si>
  <si>
    <t>专项服务</t>
  </si>
  <si>
    <t>2F</t>
  </si>
  <si>
    <t>尤萨洗衣店</t>
  </si>
  <si>
    <t>佳美口腔</t>
  </si>
  <si>
    <t>松树枝宠物店</t>
  </si>
  <si>
    <t>Motherswork</t>
  </si>
  <si>
    <t>服装</t>
  </si>
  <si>
    <t>ADIDAS KIDS</t>
  </si>
  <si>
    <t>悠游堂</t>
  </si>
  <si>
    <t>文教娱乐</t>
  </si>
  <si>
    <t>Robot儿童创造力开发中心</t>
  </si>
  <si>
    <t>5F202</t>
  </si>
  <si>
    <t>顺时针阅读馆</t>
  </si>
  <si>
    <t>小鬼当佳</t>
  </si>
  <si>
    <t>多尚画廊</t>
  </si>
  <si>
    <t>5F301</t>
  </si>
  <si>
    <t>乐丁坊</t>
  </si>
  <si>
    <t>3F</t>
  </si>
  <si>
    <t>天爱</t>
  </si>
  <si>
    <t>7F101</t>
  </si>
  <si>
    <t>妙餐厅</t>
  </si>
  <si>
    <t>7F102</t>
  </si>
  <si>
    <t>优衣库</t>
  </si>
  <si>
    <t>宝岛</t>
  </si>
  <si>
    <t>配饰</t>
  </si>
  <si>
    <t>优禾生活</t>
  </si>
  <si>
    <t>海澜母婴</t>
  </si>
  <si>
    <t>Kids land所代理</t>
  </si>
  <si>
    <t>7F107</t>
  </si>
  <si>
    <t>美琴宫</t>
  </si>
  <si>
    <t>丽家宝贝</t>
  </si>
  <si>
    <t>7F109</t>
  </si>
  <si>
    <t>让我们见个面</t>
  </si>
  <si>
    <t>卡诺烘焙</t>
  </si>
  <si>
    <t>嘉禾影院</t>
  </si>
  <si>
    <t>休闲娱乐</t>
  </si>
  <si>
    <t>8F101</t>
  </si>
  <si>
    <t>屈臣氏</t>
  </si>
  <si>
    <t>综合服务</t>
  </si>
  <si>
    <t>春耕秋实有机生态农场体验店</t>
  </si>
  <si>
    <t>汉堡王</t>
  </si>
  <si>
    <t>8F104-105</t>
  </si>
  <si>
    <t>小吾厨房</t>
  </si>
  <si>
    <t>工匠大叔</t>
  </si>
  <si>
    <t>优格花园</t>
  </si>
  <si>
    <t>8F108</t>
  </si>
  <si>
    <t>COSTA</t>
  </si>
  <si>
    <t>乌巢</t>
  </si>
  <si>
    <t>8F202</t>
  </si>
  <si>
    <t>新宜之坊</t>
  </si>
  <si>
    <t>8F203</t>
  </si>
  <si>
    <t>8F204</t>
  </si>
  <si>
    <t>韩蒸天下</t>
  </si>
  <si>
    <t>8F205</t>
  </si>
  <si>
    <t>8F206</t>
  </si>
  <si>
    <t>芝士分子</t>
  </si>
  <si>
    <t>9F101</t>
  </si>
  <si>
    <t>GAP</t>
  </si>
  <si>
    <t>闪电自行车</t>
  </si>
  <si>
    <t>Miss Cucci</t>
  </si>
  <si>
    <t>哈根达斯</t>
  </si>
  <si>
    <t>Manna(Sun Flower)</t>
  </si>
  <si>
    <t>9F107</t>
  </si>
  <si>
    <t>9F201</t>
  </si>
  <si>
    <t>花园宝宝</t>
  </si>
  <si>
    <t>宝纳瑞</t>
  </si>
  <si>
    <t>酒窝甜品</t>
  </si>
  <si>
    <t>美丽田园</t>
  </si>
  <si>
    <t>9F303</t>
  </si>
  <si>
    <t>卡贝媞</t>
  </si>
  <si>
    <t>4F</t>
  </si>
  <si>
    <t>9F401-403</t>
  </si>
  <si>
    <t>滑雪俱乐部</t>
  </si>
  <si>
    <t>星巴克</t>
  </si>
  <si>
    <t>Eatalicious意餐</t>
  </si>
  <si>
    <t>10F104</t>
  </si>
  <si>
    <t>玺凤珠宝</t>
  </si>
  <si>
    <t>10F105</t>
  </si>
  <si>
    <t>HOLA</t>
  </si>
  <si>
    <t>10F107</t>
  </si>
  <si>
    <t>山河汇</t>
  </si>
  <si>
    <t>红筷子</t>
  </si>
  <si>
    <t>10F109</t>
  </si>
  <si>
    <t>头牌</t>
  </si>
  <si>
    <t>10F201</t>
  </si>
  <si>
    <t>云海肴</t>
  </si>
  <si>
    <t>OBN美甲</t>
  </si>
  <si>
    <t>11F101</t>
  </si>
  <si>
    <t>望湘园</t>
  </si>
  <si>
    <t>Osteak</t>
  </si>
  <si>
    <t>井泉日料（禅猫）</t>
  </si>
  <si>
    <t>江边城外</t>
  </si>
  <si>
    <t>华祥苑</t>
  </si>
  <si>
    <t>埃蒙小镇云南餐厅</t>
  </si>
  <si>
    <t>11F108</t>
  </si>
  <si>
    <t>天意小馆</t>
  </si>
  <si>
    <t>九月花园</t>
  </si>
  <si>
    <t>辣家私厨</t>
  </si>
  <si>
    <t>C06</t>
  </si>
  <si>
    <t>03F101</t>
  </si>
  <si>
    <t>红堡印度餐厅</t>
  </si>
  <si>
    <t>03F103</t>
  </si>
  <si>
    <t>虾士</t>
  </si>
  <si>
    <t>06F101</t>
  </si>
  <si>
    <t>温野菜</t>
  </si>
  <si>
    <t>06F106</t>
  </si>
  <si>
    <t>京樱</t>
  </si>
  <si>
    <t>000008060620301</t>
  </si>
  <si>
    <t>Top Star</t>
  </si>
  <si>
    <t>09F101</t>
  </si>
  <si>
    <t>黄门老灶火锅</t>
  </si>
  <si>
    <t>09F107</t>
  </si>
  <si>
    <t xml:space="preserve">南疆北疆欢乐餐厅 </t>
  </si>
  <si>
    <t>12F103</t>
  </si>
  <si>
    <t>米粟米</t>
  </si>
  <si>
    <t>爱蹦客</t>
  </si>
  <si>
    <t xml:space="preserve"> </t>
  </si>
  <si>
    <t>相关分析：
1、本日总销售万元，其中餐饮业态销售占%,非餐饮态销售占%；
2、请在表中最后一栏上报各品牌当日促销活动，要求简明扼要，一句话概况当日品牌活动，见表中示例，如无活动请标注无。
3、上表中请加入每日预估品牌的日销售额</t>
  </si>
  <si>
    <t>当日总销售68.59万元，其中餐饮34.07万元，占总销售49.68%；非餐饮占50.32%。</t>
  </si>
  <si>
    <t xml:space="preserve">一类   </t>
  </si>
  <si>
    <t xml:space="preserve">二类   </t>
  </si>
  <si>
    <t>购物</t>
  </si>
  <si>
    <t>化妆品</t>
  </si>
  <si>
    <t>数码电器</t>
  </si>
  <si>
    <t>皮具</t>
  </si>
  <si>
    <t>餐饮</t>
  </si>
  <si>
    <t>娱乐</t>
  </si>
  <si>
    <t>服务</t>
  </si>
  <si>
    <t>美容、美发、宠物、汽车美容、美甲、美体保健、旅游咨询、
洗衣店、维修维护、票务中心、通讯、银行、药品保健品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</si>
</sst>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76" formatCode="#,##0.00_);[Red]\(#,##0.00\)"/>
    <numFmt numFmtId="177" formatCode="0.00_ "/>
    <numFmt numFmtId="178" formatCode="#,##0.00_ "/>
    <numFmt numFmtId="179" formatCode="0_);[Red]\(0\)"/>
    <numFmt numFmtId="180" formatCode="0.0_ ;[Red]\-0.0\ "/>
    <numFmt numFmtId="181" formatCode="0.0_ "/>
    <numFmt numFmtId="182" formatCode="0.00_);[Red]\(0.00\)"/>
    <numFmt numFmtId="183" formatCode="_ * #,##0.0_ ;_ * \-#,##0.0_ ;_ * &quot;-&quot;??_ ;_ @_ "/>
    <numFmt numFmtId="184" formatCode="0.00_ ;[Red]\-0.00\ "/>
    <numFmt numFmtId="185" formatCode="#,##0_);[Red]\(#,##0\)"/>
    <numFmt numFmtId="186" formatCode="0_ "/>
    <numFmt numFmtId="187" formatCode="[$-804]aaaa;@"/>
    <numFmt numFmtId="188" formatCode="_ * #,##0_ ;_ * \-#,##0_ ;_ * &quot;-&quot;??_ ;_ @_ "/>
    <numFmt numFmtId="189" formatCode="0.0%"/>
  </numFmts>
  <fonts count="24"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.5"/>
      <name val="微软雅黑"/>
      <family val="2"/>
      <charset val="134"/>
    </font>
    <font>
      <sz val="9"/>
      <name val="宋体"/>
      <family val="3"/>
      <charset val="134"/>
    </font>
    <font>
      <b/>
      <sz val="11.5"/>
      <name val="微软雅黑"/>
      <family val="2"/>
      <charset val="134"/>
    </font>
    <font>
      <sz val="9"/>
      <name val="微软雅黑"/>
      <family val="2"/>
      <charset val="134"/>
    </font>
    <font>
      <sz val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  <font>
      <b/>
      <sz val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name val="宋体"/>
      <family val="3"/>
      <charset val="134"/>
    </font>
    <font>
      <sz val="10"/>
      <color rgb="FF000000"/>
      <name val="Arial"/>
      <family val="2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D03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187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87" fontId="10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187" fontId="10" fillId="0" borderId="0">
      <alignment vertical="center"/>
    </xf>
    <xf numFmtId="187" fontId="10" fillId="0" borderId="0">
      <alignment vertical="center"/>
    </xf>
    <xf numFmtId="187" fontId="17" fillId="0" borderId="0">
      <alignment vertical="center"/>
    </xf>
    <xf numFmtId="187" fontId="18" fillId="0" borderId="0"/>
    <xf numFmtId="43" fontId="20" fillId="0" borderId="0" applyFont="0" applyFill="0" applyBorder="0" applyAlignment="0" applyProtection="0">
      <alignment vertical="center"/>
    </xf>
  </cellStyleXfs>
  <cellXfs count="185">
    <xf numFmtId="187" fontId="0" fillId="0" borderId="0" xfId="0">
      <alignment vertical="center"/>
    </xf>
    <xf numFmtId="176" fontId="5" fillId="0" borderId="1" xfId="0" applyNumberFormat="1" applyFont="1" applyBorder="1" applyAlignment="1">
      <alignment horizontal="center" wrapText="1"/>
    </xf>
    <xf numFmtId="180" fontId="8" fillId="0" borderId="1" xfId="0" applyNumberFormat="1" applyFont="1" applyBorder="1" applyAlignment="1">
      <alignment wrapText="1"/>
    </xf>
    <xf numFmtId="181" fontId="8" fillId="0" borderId="1" xfId="0" applyNumberFormat="1" applyFont="1" applyBorder="1" applyAlignment="1">
      <alignment wrapText="1"/>
    </xf>
    <xf numFmtId="187" fontId="0" fillId="0" borderId="0" xfId="0" applyAlignment="1">
      <alignment horizontal="center" vertical="center" wrapText="1"/>
    </xf>
    <xf numFmtId="187" fontId="0" fillId="0" borderId="0" xfId="0" applyAlignment="1">
      <alignment vertical="center"/>
    </xf>
    <xf numFmtId="187" fontId="9" fillId="2" borderId="2" xfId="0" applyFont="1" applyFill="1" applyBorder="1" applyAlignment="1">
      <alignment horizontal="center" vertical="center" wrapText="1"/>
    </xf>
    <xf numFmtId="177" fontId="9" fillId="2" borderId="2" xfId="0" applyNumberFormat="1" applyFont="1" applyFill="1" applyBorder="1" applyAlignment="1">
      <alignment horizontal="center" vertical="center" wrapText="1"/>
    </xf>
    <xf numFmtId="187" fontId="9" fillId="2" borderId="2" xfId="0" applyFont="1" applyFill="1" applyBorder="1" applyAlignment="1">
      <alignment horizontal="left" vertical="center" wrapText="1"/>
    </xf>
    <xf numFmtId="179" fontId="9" fillId="3" borderId="2" xfId="0" applyNumberFormat="1" applyFont="1" applyFill="1" applyBorder="1" applyAlignment="1">
      <alignment horizontal="center" vertical="center" wrapText="1"/>
    </xf>
    <xf numFmtId="180" fontId="9" fillId="3" borderId="2" xfId="0" applyNumberFormat="1" applyFont="1" applyFill="1" applyBorder="1" applyAlignment="1">
      <alignment horizontal="center" vertical="center" wrapText="1"/>
    </xf>
    <xf numFmtId="182" fontId="9" fillId="3" borderId="2" xfId="0" applyNumberFormat="1" applyFont="1" applyFill="1" applyBorder="1" applyAlignment="1">
      <alignment horizontal="center" vertical="center" wrapText="1"/>
    </xf>
    <xf numFmtId="184" fontId="9" fillId="0" borderId="2" xfId="1" applyNumberFormat="1" applyFont="1" applyFill="1" applyBorder="1" applyAlignment="1">
      <alignment vertical="center" wrapText="1"/>
    </xf>
    <xf numFmtId="183" fontId="9" fillId="0" borderId="2" xfId="5" applyNumberFormat="1" applyFont="1" applyFill="1" applyBorder="1" applyAlignment="1">
      <alignment vertical="center" wrapText="1"/>
    </xf>
    <xf numFmtId="177" fontId="9" fillId="0" borderId="2" xfId="1" applyNumberFormat="1" applyFont="1" applyBorder="1" applyAlignment="1">
      <alignment horizontal="right" vertical="center"/>
    </xf>
    <xf numFmtId="183" fontId="9" fillId="0" borderId="2" xfId="1" applyNumberFormat="1" applyFont="1" applyFill="1" applyBorder="1" applyAlignment="1">
      <alignment horizontal="left" vertical="center" wrapText="1"/>
    </xf>
    <xf numFmtId="187" fontId="9" fillId="0" borderId="2" xfId="0" applyFont="1" applyFill="1" applyBorder="1" applyAlignment="1">
      <alignment vertical="center"/>
    </xf>
    <xf numFmtId="187" fontId="9" fillId="4" borderId="2" xfId="0" applyFont="1" applyFill="1" applyBorder="1" applyAlignment="1">
      <alignment vertical="center" wrapText="1"/>
    </xf>
    <xf numFmtId="43" fontId="9" fillId="4" borderId="2" xfId="1" applyFont="1" applyFill="1" applyBorder="1" applyAlignment="1">
      <alignment vertical="center" wrapText="1"/>
    </xf>
    <xf numFmtId="177" fontId="9" fillId="4" borderId="2" xfId="1" applyNumberFormat="1" applyFont="1" applyFill="1" applyBorder="1" applyAlignment="1">
      <alignment horizontal="right" vertical="center" wrapText="1"/>
    </xf>
    <xf numFmtId="43" fontId="9" fillId="4" borderId="2" xfId="1" applyFont="1" applyFill="1" applyBorder="1" applyAlignment="1">
      <alignment horizontal="left" vertical="center" wrapText="1"/>
    </xf>
    <xf numFmtId="187" fontId="9" fillId="5" borderId="2" xfId="0" applyFont="1" applyFill="1" applyBorder="1" applyAlignment="1">
      <alignment vertical="center" wrapText="1"/>
    </xf>
    <xf numFmtId="187" fontId="9" fillId="5" borderId="2" xfId="0" applyFont="1" applyFill="1" applyBorder="1" applyAlignment="1">
      <alignment vertical="center"/>
    </xf>
    <xf numFmtId="187" fontId="9" fillId="5" borderId="2" xfId="0" applyFont="1" applyFill="1" applyBorder="1" applyAlignment="1"/>
    <xf numFmtId="43" fontId="9" fillId="5" borderId="2" xfId="1" applyFont="1" applyFill="1" applyBorder="1" applyAlignment="1">
      <alignment vertical="center" wrapText="1"/>
    </xf>
    <xf numFmtId="43" fontId="9" fillId="5" borderId="2" xfId="1" applyFont="1" applyFill="1" applyBorder="1" applyAlignment="1">
      <alignment horizontal="left" vertical="center" wrapText="1"/>
    </xf>
    <xf numFmtId="187" fontId="9" fillId="4" borderId="2" xfId="0" applyFont="1" applyFill="1" applyBorder="1" applyAlignment="1">
      <alignment horizontal="left" vertical="center" wrapText="1"/>
    </xf>
    <xf numFmtId="179" fontId="9" fillId="4" borderId="2" xfId="1" applyNumberFormat="1" applyFont="1" applyFill="1" applyBorder="1" applyAlignment="1">
      <alignment vertical="center" wrapText="1"/>
    </xf>
    <xf numFmtId="187" fontId="13" fillId="3" borderId="2" xfId="0" applyFont="1" applyFill="1" applyBorder="1" applyAlignment="1">
      <alignment vertical="center" wrapText="1"/>
    </xf>
    <xf numFmtId="176" fontId="13" fillId="3" borderId="2" xfId="1" applyNumberFormat="1" applyFont="1" applyFill="1" applyBorder="1" applyAlignment="1">
      <alignment horizontal="right" vertical="center" wrapText="1"/>
    </xf>
    <xf numFmtId="185" fontId="13" fillId="3" borderId="2" xfId="1" applyNumberFormat="1" applyFont="1" applyFill="1" applyBorder="1" applyAlignment="1">
      <alignment vertical="center" wrapText="1"/>
    </xf>
    <xf numFmtId="187" fontId="14" fillId="0" borderId="2" xfId="0" applyFont="1" applyBorder="1" applyAlignment="1">
      <alignment horizontal="left" vertical="center" wrapText="1"/>
    </xf>
    <xf numFmtId="187" fontId="15" fillId="0" borderId="3" xfId="0" applyFont="1" applyBorder="1" applyAlignment="1">
      <alignment horizontal="left" vertical="center" wrapText="1"/>
    </xf>
    <xf numFmtId="177" fontId="14" fillId="0" borderId="3" xfId="0" applyNumberFormat="1" applyFont="1" applyBorder="1" applyAlignment="1">
      <alignment horizontal="left" vertical="center" wrapText="1"/>
    </xf>
    <xf numFmtId="180" fontId="0" fillId="0" borderId="0" xfId="0" applyNumberFormat="1" applyAlignment="1">
      <alignment vertical="center" wrapText="1"/>
    </xf>
    <xf numFmtId="180" fontId="14" fillId="0" borderId="3" xfId="0" applyNumberFormat="1" applyFont="1" applyBorder="1" applyAlignment="1">
      <alignment vertical="center" wrapText="1"/>
    </xf>
    <xf numFmtId="187" fontId="14" fillId="0" borderId="3" xfId="0" applyFont="1" applyBorder="1" applyAlignment="1">
      <alignment vertical="center" wrapText="1"/>
    </xf>
    <xf numFmtId="9" fontId="8" fillId="5" borderId="2" xfId="6" applyNumberFormat="1" applyFont="1" applyFill="1" applyBorder="1" applyAlignment="1">
      <alignment vertical="center"/>
    </xf>
    <xf numFmtId="9" fontId="8" fillId="5" borderId="2" xfId="6" applyNumberFormat="1" applyFont="1" applyFill="1" applyBorder="1" applyAlignment="1">
      <alignment horizontal="center" vertical="center"/>
    </xf>
    <xf numFmtId="177" fontId="8" fillId="5" borderId="2" xfId="6" applyNumberFormat="1" applyFont="1" applyFill="1" applyBorder="1" applyAlignment="1">
      <alignment horizontal="center" vertical="center"/>
    </xf>
    <xf numFmtId="180" fontId="16" fillId="0" borderId="0" xfId="0" applyNumberFormat="1" applyFont="1" applyAlignment="1">
      <alignment vertical="center" wrapText="1"/>
    </xf>
    <xf numFmtId="187" fontId="16" fillId="0" borderId="0" xfId="0" applyFont="1" applyAlignment="1">
      <alignment vertical="center" wrapText="1"/>
    </xf>
    <xf numFmtId="9" fontId="8" fillId="5" borderId="2" xfId="6" applyNumberFormat="1" applyFont="1" applyFill="1" applyBorder="1" applyAlignment="1">
      <alignment horizontal="left" vertical="center"/>
    </xf>
    <xf numFmtId="177" fontId="8" fillId="5" borderId="2" xfId="6" applyNumberFormat="1" applyFont="1" applyFill="1" applyBorder="1" applyAlignment="1">
      <alignment horizontal="left" vertical="center"/>
    </xf>
    <xf numFmtId="9" fontId="8" fillId="5" borderId="2" xfId="6" applyNumberFormat="1" applyFont="1" applyFill="1" applyBorder="1" applyAlignment="1">
      <alignment horizontal="left" vertical="center" wrapText="1"/>
    </xf>
    <xf numFmtId="177" fontId="8" fillId="5" borderId="2" xfId="6" applyNumberFormat="1" applyFont="1" applyFill="1" applyBorder="1" applyAlignment="1">
      <alignment horizontal="left" vertical="center" wrapText="1"/>
    </xf>
    <xf numFmtId="187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center" vertical="center" wrapText="1"/>
    </xf>
    <xf numFmtId="181" fontId="0" fillId="0" borderId="0" xfId="0" applyNumberFormat="1" applyAlignment="1">
      <alignment vertical="center" wrapText="1"/>
    </xf>
    <xf numFmtId="185" fontId="9" fillId="0" borderId="2" xfId="1" applyNumberFormat="1" applyFont="1" applyFill="1" applyBorder="1" applyAlignment="1">
      <alignment horizontal="right" vertical="center" wrapText="1"/>
    </xf>
    <xf numFmtId="179" fontId="0" fillId="0" borderId="0" xfId="0" applyNumberFormat="1" applyAlignment="1">
      <alignment horizontal="right" vertical="center" wrapText="1"/>
    </xf>
    <xf numFmtId="179" fontId="8" fillId="5" borderId="2" xfId="6" applyNumberFormat="1" applyFont="1" applyFill="1" applyBorder="1" applyAlignment="1">
      <alignment horizontal="right" vertical="center"/>
    </xf>
    <xf numFmtId="179" fontId="8" fillId="5" borderId="2" xfId="6" applyNumberFormat="1" applyFont="1" applyFill="1" applyBorder="1" applyAlignment="1">
      <alignment horizontal="right" vertical="center" wrapText="1"/>
    </xf>
    <xf numFmtId="187" fontId="0" fillId="0" borderId="0" xfId="0" applyNumberFormat="1" applyAlignment="1">
      <alignment horizontal="right" vertical="center" wrapText="1"/>
    </xf>
    <xf numFmtId="181" fontId="9" fillId="0" borderId="2" xfId="1" applyNumberFormat="1" applyFont="1" applyFill="1" applyBorder="1" applyAlignment="1">
      <alignment vertical="center" wrapText="1"/>
    </xf>
    <xf numFmtId="181" fontId="9" fillId="4" borderId="2" xfId="0" applyNumberFormat="1" applyFont="1" applyFill="1" applyBorder="1" applyAlignment="1">
      <alignment vertical="center" wrapText="1"/>
    </xf>
    <xf numFmtId="43" fontId="0" fillId="0" borderId="0" xfId="0" applyNumberFormat="1" applyAlignment="1">
      <alignment vertical="center"/>
    </xf>
    <xf numFmtId="179" fontId="8" fillId="0" borderId="1" xfId="1" applyNumberFormat="1" applyFont="1" applyFill="1" applyBorder="1" applyAlignment="1">
      <alignment horizontal="right" wrapText="1"/>
    </xf>
    <xf numFmtId="187" fontId="14" fillId="0" borderId="2" xfId="9" applyFont="1" applyFill="1" applyBorder="1" applyAlignment="1">
      <alignment horizontal="center" vertical="center"/>
    </xf>
    <xf numFmtId="187" fontId="19" fillId="0" borderId="2" xfId="0" applyFont="1" applyFill="1" applyBorder="1">
      <alignment vertical="center"/>
    </xf>
    <xf numFmtId="178" fontId="14" fillId="0" borderId="2" xfId="1" applyNumberFormat="1" applyFont="1" applyFill="1" applyBorder="1" applyAlignment="1">
      <alignment horizontal="right" vertical="center" wrapText="1"/>
    </xf>
    <xf numFmtId="185" fontId="14" fillId="0" borderId="2" xfId="1" applyNumberFormat="1" applyFont="1" applyFill="1" applyBorder="1" applyAlignment="1">
      <alignment horizontal="right" vertical="center" wrapText="1"/>
    </xf>
    <xf numFmtId="181" fontId="14" fillId="0" borderId="2" xfId="1" applyNumberFormat="1" applyFont="1" applyFill="1" applyBorder="1" applyAlignment="1">
      <alignment vertical="center" wrapText="1"/>
    </xf>
    <xf numFmtId="187" fontId="14" fillId="0" borderId="2" xfId="0" applyFont="1" applyFill="1" applyBorder="1" applyAlignment="1">
      <alignment horizontal="center" vertical="center" wrapText="1"/>
    </xf>
    <xf numFmtId="187" fontId="0" fillId="0" borderId="0" xfId="0" applyFill="1" applyAlignment="1">
      <alignment vertical="center"/>
    </xf>
    <xf numFmtId="180" fontId="16" fillId="0" borderId="0" xfId="0" applyNumberFormat="1" applyFont="1" applyBorder="1" applyAlignment="1">
      <alignment vertical="center" wrapText="1"/>
    </xf>
    <xf numFmtId="10" fontId="16" fillId="0" borderId="0" xfId="0" applyNumberFormat="1" applyFont="1" applyBorder="1" applyAlignment="1">
      <alignment vertical="center" wrapText="1"/>
    </xf>
    <xf numFmtId="187" fontId="16" fillId="0" borderId="0" xfId="0" applyFont="1" applyBorder="1" applyAlignment="1">
      <alignment vertical="center" wrapText="1"/>
    </xf>
    <xf numFmtId="177" fontId="19" fillId="0" borderId="2" xfId="0" applyNumberFormat="1" applyFont="1" applyFill="1" applyBorder="1" applyAlignment="1">
      <alignment horizontal="center" vertical="center"/>
    </xf>
    <xf numFmtId="14" fontId="7" fillId="6" borderId="2" xfId="0" applyNumberFormat="1" applyFont="1" applyFill="1" applyBorder="1" applyAlignment="1">
      <alignment horizontal="center" vertical="center" wrapText="1"/>
    </xf>
    <xf numFmtId="187" fontId="14" fillId="0" borderId="2" xfId="10" applyNumberFormat="1" applyFont="1" applyFill="1" applyBorder="1" applyAlignment="1">
      <alignment horizontal="right" vertical="center" wrapText="1"/>
    </xf>
    <xf numFmtId="182" fontId="14" fillId="0" borderId="2" xfId="10" applyNumberFormat="1" applyFont="1" applyFill="1" applyBorder="1" applyAlignment="1">
      <alignment horizontal="right" vertical="center" wrapText="1"/>
    </xf>
    <xf numFmtId="182" fontId="8" fillId="0" borderId="0" xfId="0" applyNumberFormat="1" applyFont="1" applyBorder="1" applyAlignment="1">
      <alignment horizontal="right" wrapText="1"/>
    </xf>
    <xf numFmtId="182" fontId="9" fillId="0" borderId="2" xfId="1" applyNumberFormat="1" applyFont="1" applyFill="1" applyBorder="1" applyAlignment="1">
      <alignment horizontal="right" vertical="center" wrapText="1"/>
    </xf>
    <xf numFmtId="182" fontId="9" fillId="4" borderId="2" xfId="1" applyNumberFormat="1" applyFont="1" applyFill="1" applyBorder="1" applyAlignment="1">
      <alignment horizontal="left" vertical="center" wrapText="1"/>
    </xf>
    <xf numFmtId="182" fontId="13" fillId="3" borderId="2" xfId="1" applyNumberFormat="1" applyFont="1" applyFill="1" applyBorder="1" applyAlignment="1">
      <alignment horizontal="right" vertical="center" wrapText="1"/>
    </xf>
    <xf numFmtId="182" fontId="8" fillId="5" borderId="2" xfId="6" applyNumberFormat="1" applyFont="1" applyFill="1" applyBorder="1" applyAlignment="1">
      <alignment horizontal="right" vertical="center"/>
    </xf>
    <xf numFmtId="182" fontId="8" fillId="5" borderId="2" xfId="6" applyNumberFormat="1" applyFont="1" applyFill="1" applyBorder="1" applyAlignment="1">
      <alignment horizontal="right" vertical="center" wrapText="1"/>
    </xf>
    <xf numFmtId="182" fontId="0" fillId="0" borderId="0" xfId="0" applyNumberFormat="1" applyAlignment="1">
      <alignment horizontal="right" vertical="center" wrapText="1"/>
    </xf>
    <xf numFmtId="187" fontId="14" fillId="6" borderId="2" xfId="9" applyFont="1" applyFill="1" applyBorder="1" applyAlignment="1">
      <alignment horizontal="left" vertical="center"/>
    </xf>
    <xf numFmtId="187" fontId="14" fillId="0" borderId="2" xfId="9" applyFont="1" applyFill="1" applyBorder="1" applyAlignment="1">
      <alignment horizontal="left" vertical="center"/>
    </xf>
    <xf numFmtId="183" fontId="12" fillId="0" borderId="2" xfId="5" applyNumberFormat="1" applyFont="1" applyFill="1" applyBorder="1" applyAlignment="1">
      <alignment vertical="center" wrapText="1"/>
    </xf>
    <xf numFmtId="187" fontId="14" fillId="7" borderId="2" xfId="0" applyFont="1" applyFill="1" applyBorder="1" applyAlignment="1">
      <alignment horizontal="center" vertical="center" wrapText="1"/>
    </xf>
    <xf numFmtId="187" fontId="19" fillId="7" borderId="2" xfId="0" applyFont="1" applyFill="1" applyBorder="1">
      <alignment vertical="center"/>
    </xf>
    <xf numFmtId="177" fontId="19" fillId="7" borderId="2" xfId="0" applyNumberFormat="1" applyFont="1" applyFill="1" applyBorder="1" applyAlignment="1">
      <alignment horizontal="center" vertical="center"/>
    </xf>
    <xf numFmtId="187" fontId="14" fillId="7" borderId="2" xfId="9" applyFont="1" applyFill="1" applyBorder="1" applyAlignment="1">
      <alignment horizontal="center" vertical="center"/>
    </xf>
    <xf numFmtId="182" fontId="14" fillId="7" borderId="2" xfId="10" applyNumberFormat="1" applyFont="1" applyFill="1" applyBorder="1" applyAlignment="1">
      <alignment horizontal="right" vertical="center" wrapText="1"/>
    </xf>
    <xf numFmtId="185" fontId="14" fillId="7" borderId="2" xfId="1" applyNumberFormat="1" applyFont="1" applyFill="1" applyBorder="1" applyAlignment="1">
      <alignment horizontal="right" vertical="center" wrapText="1"/>
    </xf>
    <xf numFmtId="181" fontId="14" fillId="7" borderId="2" xfId="1" applyNumberFormat="1" applyFont="1" applyFill="1" applyBorder="1" applyAlignment="1">
      <alignment vertical="center" wrapText="1"/>
    </xf>
    <xf numFmtId="178" fontId="14" fillId="7" borderId="2" xfId="1" applyNumberFormat="1" applyFont="1" applyFill="1" applyBorder="1" applyAlignment="1">
      <alignment horizontal="right" vertical="center" wrapText="1"/>
    </xf>
    <xf numFmtId="183" fontId="9" fillId="7" borderId="2" xfId="5" applyNumberFormat="1" applyFont="1" applyFill="1" applyBorder="1" applyAlignment="1">
      <alignment vertical="center" wrapText="1"/>
    </xf>
    <xf numFmtId="187" fontId="0" fillId="7" borderId="0" xfId="0" applyFill="1" applyAlignment="1">
      <alignment vertical="center"/>
    </xf>
    <xf numFmtId="187" fontId="13" fillId="8" borderId="2" xfId="0" applyFont="1" applyFill="1" applyBorder="1" applyAlignment="1">
      <alignment horizontal="left" vertical="center" wrapText="1"/>
    </xf>
    <xf numFmtId="182" fontId="13" fillId="8" borderId="2" xfId="0" applyNumberFormat="1" applyFont="1" applyFill="1" applyBorder="1" applyAlignment="1">
      <alignment horizontal="right" vertical="center" wrapText="1"/>
    </xf>
    <xf numFmtId="179" fontId="22" fillId="8" borderId="2" xfId="0" applyNumberFormat="1" applyFont="1" applyFill="1" applyBorder="1" applyAlignment="1">
      <alignment horizontal="right" vertical="center" wrapText="1"/>
    </xf>
    <xf numFmtId="180" fontId="13" fillId="8" borderId="2" xfId="0" applyNumberFormat="1" applyFont="1" applyFill="1" applyBorder="1" applyAlignment="1">
      <alignment vertical="center" wrapText="1"/>
    </xf>
    <xf numFmtId="187" fontId="14" fillId="6" borderId="2" xfId="0" applyFont="1" applyFill="1" applyBorder="1" applyAlignment="1">
      <alignment horizontal="center" vertical="center" wrapText="1"/>
    </xf>
    <xf numFmtId="187" fontId="19" fillId="6" borderId="2" xfId="0" applyFont="1" applyFill="1" applyBorder="1">
      <alignment vertical="center"/>
    </xf>
    <xf numFmtId="177" fontId="19" fillId="6" borderId="2" xfId="0" applyNumberFormat="1" applyFont="1" applyFill="1" applyBorder="1" applyAlignment="1">
      <alignment horizontal="center" vertical="center"/>
    </xf>
    <xf numFmtId="187" fontId="14" fillId="6" borderId="2" xfId="9" applyFont="1" applyFill="1" applyBorder="1" applyAlignment="1">
      <alignment horizontal="center" vertical="center"/>
    </xf>
    <xf numFmtId="182" fontId="14" fillId="6" borderId="2" xfId="10" applyNumberFormat="1" applyFont="1" applyFill="1" applyBorder="1" applyAlignment="1">
      <alignment horizontal="right" vertical="center" wrapText="1"/>
    </xf>
    <xf numFmtId="187" fontId="14" fillId="6" borderId="2" xfId="10" applyNumberFormat="1" applyFont="1" applyFill="1" applyBorder="1" applyAlignment="1">
      <alignment horizontal="right" vertical="center" wrapText="1"/>
    </xf>
    <xf numFmtId="181" fontId="14" fillId="6" borderId="2" xfId="1" applyNumberFormat="1" applyFont="1" applyFill="1" applyBorder="1" applyAlignment="1">
      <alignment vertical="center" wrapText="1"/>
    </xf>
    <xf numFmtId="178" fontId="14" fillId="6" borderId="2" xfId="1" applyNumberFormat="1" applyFont="1" applyFill="1" applyBorder="1" applyAlignment="1">
      <alignment horizontal="right" vertical="center" wrapText="1"/>
    </xf>
    <xf numFmtId="183" fontId="9" fillId="6" borderId="2" xfId="5" applyNumberFormat="1" applyFont="1" applyFill="1" applyBorder="1" applyAlignment="1">
      <alignment vertical="center" wrapText="1"/>
    </xf>
    <xf numFmtId="187" fontId="0" fillId="6" borderId="0" xfId="0" applyFill="1" applyAlignment="1">
      <alignment vertical="center"/>
    </xf>
    <xf numFmtId="182" fontId="14" fillId="0" borderId="2" xfId="1" applyNumberFormat="1" applyFont="1" applyFill="1" applyBorder="1" applyAlignment="1">
      <alignment horizontal="right" vertical="center" wrapText="1"/>
    </xf>
    <xf numFmtId="187" fontId="0" fillId="0" borderId="0" xfId="0" applyNumberFormat="1" applyAlignment="1">
      <alignment vertical="center" wrapText="1"/>
    </xf>
    <xf numFmtId="187" fontId="14" fillId="9" borderId="2" xfId="0" applyFont="1" applyFill="1" applyBorder="1" applyAlignment="1">
      <alignment horizontal="center" vertical="center" wrapText="1"/>
    </xf>
    <xf numFmtId="187" fontId="19" fillId="9" borderId="2" xfId="0" applyFont="1" applyFill="1" applyBorder="1">
      <alignment vertical="center"/>
    </xf>
    <xf numFmtId="177" fontId="19" fillId="9" borderId="2" xfId="0" applyNumberFormat="1" applyFont="1" applyFill="1" applyBorder="1" applyAlignment="1">
      <alignment horizontal="center" vertical="center"/>
    </xf>
    <xf numFmtId="187" fontId="14" fillId="9" borderId="2" xfId="9" applyFont="1" applyFill="1" applyBorder="1" applyAlignment="1">
      <alignment horizontal="center" vertical="center"/>
    </xf>
    <xf numFmtId="181" fontId="14" fillId="9" borderId="2" xfId="1" applyNumberFormat="1" applyFont="1" applyFill="1" applyBorder="1" applyAlignment="1">
      <alignment vertical="center" wrapText="1"/>
    </xf>
    <xf numFmtId="178" fontId="14" fillId="9" borderId="2" xfId="1" applyNumberFormat="1" applyFont="1" applyFill="1" applyBorder="1" applyAlignment="1">
      <alignment horizontal="right" vertical="center" wrapText="1"/>
    </xf>
    <xf numFmtId="183" fontId="9" fillId="9" borderId="2" xfId="5" applyNumberFormat="1" applyFont="1" applyFill="1" applyBorder="1" applyAlignment="1">
      <alignment vertical="center" wrapText="1"/>
    </xf>
    <xf numFmtId="187" fontId="0" fillId="9" borderId="0" xfId="0" applyFill="1" applyAlignment="1">
      <alignment vertical="center"/>
    </xf>
    <xf numFmtId="185" fontId="14" fillId="9" borderId="2" xfId="1" applyNumberFormat="1" applyFont="1" applyFill="1" applyBorder="1" applyAlignment="1">
      <alignment horizontal="right" vertical="center" wrapText="1"/>
    </xf>
    <xf numFmtId="182" fontId="14" fillId="9" borderId="2" xfId="1" applyNumberFormat="1" applyFont="1" applyFill="1" applyBorder="1" applyAlignment="1">
      <alignment horizontal="right" vertical="center" wrapText="1"/>
    </xf>
    <xf numFmtId="187" fontId="0" fillId="10" borderId="0" xfId="0" applyFill="1">
      <alignment vertical="center"/>
    </xf>
    <xf numFmtId="187" fontId="0" fillId="0" borderId="0" xfId="0" applyProtection="1">
      <alignment vertical="center"/>
      <protection hidden="1"/>
    </xf>
    <xf numFmtId="187" fontId="0" fillId="0" borderId="0" xfId="0" applyNumberFormat="1" applyProtection="1">
      <alignment vertical="center"/>
      <protection hidden="1"/>
    </xf>
    <xf numFmtId="187" fontId="0" fillId="10" borderId="0" xfId="0" applyFill="1" applyProtection="1">
      <alignment vertical="center"/>
      <protection hidden="1"/>
    </xf>
    <xf numFmtId="187" fontId="8" fillId="0" borderId="0" xfId="0" applyNumberFormat="1" applyFont="1" applyBorder="1" applyAlignment="1">
      <alignment horizontal="center" wrapText="1"/>
    </xf>
    <xf numFmtId="187" fontId="0" fillId="0" borderId="0" xfId="0" applyNumberFormat="1">
      <alignment vertical="center"/>
    </xf>
    <xf numFmtId="182" fontId="14" fillId="9" borderId="2" xfId="10" applyNumberFormat="1" applyFont="1" applyFill="1" applyBorder="1" applyAlignment="1">
      <alignment horizontal="right" vertical="center" wrapText="1"/>
    </xf>
    <xf numFmtId="183" fontId="12" fillId="9" borderId="2" xfId="5" applyNumberFormat="1" applyFont="1" applyFill="1" applyBorder="1" applyAlignment="1">
      <alignment vertical="center" wrapText="1"/>
    </xf>
    <xf numFmtId="187" fontId="14" fillId="9" borderId="2" xfId="9" applyFont="1" applyFill="1" applyBorder="1" applyAlignment="1">
      <alignment horizontal="left" vertical="center"/>
    </xf>
    <xf numFmtId="182" fontId="9" fillId="3" borderId="4" xfId="0" applyNumberFormat="1" applyFont="1" applyFill="1" applyBorder="1" applyAlignment="1">
      <alignment horizontal="center" vertical="center" wrapText="1"/>
    </xf>
    <xf numFmtId="187" fontId="2" fillId="0" borderId="2" xfId="0" applyNumberFormat="1" applyFont="1" applyBorder="1">
      <alignment vertical="center"/>
    </xf>
    <xf numFmtId="187" fontId="0" fillId="0" borderId="0" xfId="0" applyFill="1" applyProtection="1">
      <alignment vertical="center"/>
      <protection hidden="1"/>
    </xf>
    <xf numFmtId="187" fontId="0" fillId="0" borderId="0" xfId="0" applyFill="1">
      <alignment vertical="center"/>
    </xf>
    <xf numFmtId="187" fontId="0" fillId="10" borderId="0" xfId="0" applyNumberFormat="1" applyFill="1">
      <alignment vertical="center"/>
    </xf>
    <xf numFmtId="14" fontId="2" fillId="10" borderId="2" xfId="1" applyNumberFormat="1" applyFont="1" applyFill="1" applyBorder="1" applyAlignment="1">
      <alignment horizontal="right" vertical="center"/>
    </xf>
    <xf numFmtId="188" fontId="2" fillId="10" borderId="2" xfId="1" applyNumberFormat="1" applyFont="1" applyFill="1" applyBorder="1" applyAlignment="1">
      <alignment horizontal="right" vertical="center"/>
    </xf>
    <xf numFmtId="176" fontId="5" fillId="0" borderId="1" xfId="0" applyNumberFormat="1" applyFont="1" applyFill="1" applyBorder="1" applyAlignment="1">
      <alignment horizontal="center" vertical="center" wrapText="1"/>
    </xf>
    <xf numFmtId="187" fontId="7" fillId="0" borderId="1" xfId="0" applyFont="1" applyFill="1" applyBorder="1" applyAlignment="1">
      <alignment horizontal="center" vertical="center" wrapText="1"/>
    </xf>
    <xf numFmtId="183" fontId="8" fillId="0" borderId="1" xfId="1" applyNumberFormat="1" applyFont="1" applyBorder="1" applyAlignment="1">
      <alignment wrapText="1"/>
    </xf>
    <xf numFmtId="183" fontId="9" fillId="3" borderId="2" xfId="1" applyNumberFormat="1" applyFont="1" applyFill="1" applyBorder="1" applyAlignment="1">
      <alignment horizontal="center" vertical="center" wrapText="1"/>
    </xf>
    <xf numFmtId="183" fontId="14" fillId="0" borderId="2" xfId="1" applyNumberFormat="1" applyFont="1" applyFill="1" applyBorder="1" applyAlignment="1">
      <alignment vertical="center" wrapText="1"/>
    </xf>
    <xf numFmtId="183" fontId="14" fillId="9" borderId="2" xfId="1" applyNumberFormat="1" applyFont="1" applyFill="1" applyBorder="1" applyAlignment="1">
      <alignment vertical="center" wrapText="1"/>
    </xf>
    <xf numFmtId="183" fontId="14" fillId="6" borderId="2" xfId="1" applyNumberFormat="1" applyFont="1" applyFill="1" applyBorder="1" applyAlignment="1">
      <alignment vertical="center" wrapText="1"/>
    </xf>
    <xf numFmtId="183" fontId="14" fillId="7" borderId="2" xfId="1" applyNumberFormat="1" applyFont="1" applyFill="1" applyBorder="1" applyAlignment="1">
      <alignment vertical="center" wrapText="1"/>
    </xf>
    <xf numFmtId="183" fontId="9" fillId="0" borderId="2" xfId="1" applyNumberFormat="1" applyFont="1" applyFill="1" applyBorder="1" applyAlignment="1">
      <alignment vertical="center" wrapText="1"/>
    </xf>
    <xf numFmtId="183" fontId="9" fillId="4" borderId="2" xfId="1" applyNumberFormat="1" applyFont="1" applyFill="1" applyBorder="1" applyAlignment="1">
      <alignment vertical="center" wrapText="1"/>
    </xf>
    <xf numFmtId="183" fontId="13" fillId="3" borderId="2" xfId="1" applyNumberFormat="1" applyFont="1" applyFill="1" applyBorder="1" applyAlignment="1">
      <alignment horizontal="right" vertical="center" wrapText="1"/>
    </xf>
    <xf numFmtId="183" fontId="14" fillId="0" borderId="3" xfId="1" applyNumberFormat="1" applyFont="1" applyBorder="1" applyAlignment="1">
      <alignment vertical="center" wrapText="1"/>
    </xf>
    <xf numFmtId="183" fontId="16" fillId="0" borderId="0" xfId="1" applyNumberFormat="1" applyFont="1" applyBorder="1" applyAlignment="1">
      <alignment vertical="center" wrapText="1"/>
    </xf>
    <xf numFmtId="183" fontId="16" fillId="0" borderId="0" xfId="1" applyNumberFormat="1" applyFont="1" applyAlignment="1">
      <alignment vertical="center" wrapText="1"/>
    </xf>
    <xf numFmtId="183" fontId="0" fillId="0" borderId="0" xfId="1" applyNumberFormat="1" applyFont="1" applyAlignment="1">
      <alignment vertical="center" wrapText="1"/>
    </xf>
    <xf numFmtId="189" fontId="9" fillId="3" borderId="2" xfId="2" applyNumberFormat="1" applyFont="1" applyFill="1" applyBorder="1" applyAlignment="1">
      <alignment horizontal="center" vertical="center" wrapText="1"/>
    </xf>
    <xf numFmtId="189" fontId="14" fillId="0" borderId="2" xfId="2" applyNumberFormat="1" applyFont="1" applyFill="1" applyBorder="1" applyAlignment="1">
      <alignment horizontal="right" vertical="center" wrapText="1"/>
    </xf>
    <xf numFmtId="189" fontId="14" fillId="9" borderId="2" xfId="2" applyNumberFormat="1" applyFont="1" applyFill="1" applyBorder="1" applyAlignment="1">
      <alignment horizontal="right" vertical="center" wrapText="1"/>
    </xf>
    <xf numFmtId="189" fontId="14" fillId="6" borderId="2" xfId="2" applyNumberFormat="1" applyFont="1" applyFill="1" applyBorder="1" applyAlignment="1">
      <alignment horizontal="right" vertical="center" wrapText="1"/>
    </xf>
    <xf numFmtId="189" fontId="14" fillId="7" borderId="2" xfId="2" applyNumberFormat="1" applyFont="1" applyFill="1" applyBorder="1" applyAlignment="1">
      <alignment horizontal="right" vertical="center" wrapText="1"/>
    </xf>
    <xf numFmtId="189" fontId="9" fillId="0" borderId="2" xfId="2" applyNumberFormat="1" applyFont="1" applyFill="1" applyBorder="1" applyAlignment="1">
      <alignment horizontal="right" vertical="center" wrapText="1"/>
    </xf>
    <xf numFmtId="189" fontId="9" fillId="4" borderId="2" xfId="2" applyNumberFormat="1" applyFont="1" applyFill="1" applyBorder="1" applyAlignment="1">
      <alignment horizontal="right" vertical="center" wrapText="1"/>
    </xf>
    <xf numFmtId="189" fontId="13" fillId="3" borderId="2" xfId="2" applyNumberFormat="1" applyFont="1" applyFill="1" applyBorder="1" applyAlignment="1">
      <alignment horizontal="right" vertical="center" wrapText="1"/>
    </xf>
    <xf numFmtId="189" fontId="14" fillId="0" borderId="3" xfId="2" applyNumberFormat="1" applyFont="1" applyBorder="1" applyAlignment="1">
      <alignment horizontal="right" vertical="center" wrapText="1"/>
    </xf>
    <xf numFmtId="189" fontId="16" fillId="0" borderId="0" xfId="2" applyNumberFormat="1" applyFont="1" applyAlignment="1">
      <alignment horizontal="right" vertical="center" wrapText="1"/>
    </xf>
    <xf numFmtId="189" fontId="16" fillId="0" borderId="0" xfId="2" applyNumberFormat="1" applyFont="1" applyBorder="1" applyAlignment="1">
      <alignment horizontal="right" vertical="center" wrapText="1"/>
    </xf>
    <xf numFmtId="189" fontId="11" fillId="0" borderId="0" xfId="2" applyNumberFormat="1" applyFont="1" applyAlignment="1">
      <alignment horizontal="right" vertical="center" wrapText="1"/>
    </xf>
    <xf numFmtId="187" fontId="0" fillId="0" borderId="2" xfId="0" applyBorder="1" applyAlignment="1">
      <alignment horizontal="left" vertical="center" wrapText="1"/>
    </xf>
    <xf numFmtId="177" fontId="0" fillId="0" borderId="2" xfId="0" applyNumberFormat="1" applyBorder="1" applyAlignment="1">
      <alignment horizontal="center" vertical="center" wrapText="1"/>
    </xf>
    <xf numFmtId="182" fontId="0" fillId="0" borderId="2" xfId="0" applyNumberFormat="1" applyBorder="1" applyAlignment="1">
      <alignment horizontal="right" vertical="center" wrapText="1"/>
    </xf>
    <xf numFmtId="179" fontId="0" fillId="0" borderId="2" xfId="0" applyNumberFormat="1" applyBorder="1" applyAlignment="1">
      <alignment horizontal="right" vertical="center" wrapText="1"/>
    </xf>
    <xf numFmtId="187" fontId="14" fillId="0" borderId="2" xfId="0" applyFont="1" applyBorder="1" applyAlignment="1" applyProtection="1">
      <alignment horizontal="left" vertical="center"/>
      <protection hidden="1"/>
    </xf>
    <xf numFmtId="187" fontId="14" fillId="0" borderId="2" xfId="0" applyFont="1" applyBorder="1" applyAlignment="1">
      <alignment horizontal="left" vertical="top" wrapText="1"/>
    </xf>
    <xf numFmtId="188" fontId="1" fillId="10" borderId="2" xfId="1" applyNumberFormat="1" applyFont="1" applyFill="1" applyBorder="1" applyAlignment="1">
      <alignment horizontal="right" vertical="center"/>
    </xf>
    <xf numFmtId="49" fontId="19" fillId="9" borderId="2" xfId="0" applyNumberFormat="1" applyFont="1" applyFill="1" applyBorder="1">
      <alignment vertical="center"/>
    </xf>
    <xf numFmtId="0" fontId="8" fillId="0" borderId="1" xfId="2" applyNumberFormat="1" applyFont="1" applyFill="1" applyBorder="1" applyAlignment="1">
      <alignment horizontal="right" wrapText="1"/>
    </xf>
    <xf numFmtId="187" fontId="19" fillId="9" borderId="2" xfId="0" applyFont="1" applyFill="1" applyBorder="1" applyAlignment="1">
      <alignment horizontal="center" vertical="center" wrapText="1"/>
    </xf>
    <xf numFmtId="187" fontId="19" fillId="9" borderId="2" xfId="9" applyFont="1" applyFill="1" applyBorder="1" applyAlignment="1">
      <alignment horizontal="center" vertical="center"/>
    </xf>
    <xf numFmtId="185" fontId="19" fillId="9" borderId="2" xfId="1" applyNumberFormat="1" applyFont="1" applyFill="1" applyBorder="1" applyAlignment="1">
      <alignment horizontal="right" vertical="center" wrapText="1"/>
    </xf>
    <xf numFmtId="181" fontId="19" fillId="9" borderId="2" xfId="1" applyNumberFormat="1" applyFont="1" applyFill="1" applyBorder="1" applyAlignment="1">
      <alignment vertical="center" wrapText="1"/>
    </xf>
    <xf numFmtId="183" fontId="19" fillId="9" borderId="2" xfId="1" applyNumberFormat="1" applyFont="1" applyFill="1" applyBorder="1" applyAlignment="1">
      <alignment vertical="center" wrapText="1"/>
    </xf>
    <xf numFmtId="183" fontId="21" fillId="9" borderId="2" xfId="5" applyNumberFormat="1" applyFont="1" applyFill="1" applyBorder="1" applyAlignment="1">
      <alignment vertical="center" wrapText="1"/>
    </xf>
    <xf numFmtId="187" fontId="0" fillId="9" borderId="0" xfId="0" applyFont="1" applyFill="1" applyAlignment="1">
      <alignment vertical="center"/>
    </xf>
    <xf numFmtId="187" fontId="19" fillId="9" borderId="2" xfId="0" applyFont="1" applyFill="1" applyBorder="1" applyAlignment="1">
      <alignment horizontal="left" vertical="center"/>
    </xf>
    <xf numFmtId="187" fontId="19" fillId="9" borderId="2" xfId="7" applyFont="1" applyFill="1" applyBorder="1" applyAlignment="1">
      <alignment horizontal="left" vertical="center"/>
    </xf>
    <xf numFmtId="187" fontId="19" fillId="9" borderId="2" xfId="7" applyFont="1" applyFill="1" applyBorder="1" applyAlignment="1">
      <alignment horizontal="center" vertical="center"/>
    </xf>
    <xf numFmtId="186" fontId="14" fillId="9" borderId="2" xfId="1" applyNumberFormat="1" applyFont="1" applyFill="1" applyBorder="1" applyAlignment="1">
      <alignment horizontal="right" vertical="center" wrapText="1"/>
    </xf>
    <xf numFmtId="183" fontId="9" fillId="9" borderId="2" xfId="5" applyNumberFormat="1" applyFont="1" applyFill="1" applyBorder="1" applyAlignment="1">
      <alignment horizontal="left" vertical="center" wrapText="1"/>
    </xf>
    <xf numFmtId="187" fontId="0" fillId="9" borderId="0" xfId="0" applyFill="1" applyAlignment="1">
      <alignment horizontal="left" vertical="center"/>
    </xf>
    <xf numFmtId="0" fontId="0" fillId="0" borderId="0" xfId="0" applyNumberFormat="1">
      <alignment vertical="center"/>
    </xf>
    <xf numFmtId="185" fontId="14" fillId="6" borderId="2" xfId="1" applyNumberFormat="1" applyFont="1" applyFill="1" applyBorder="1" applyAlignment="1">
      <alignment horizontal="right" vertical="center" wrapText="1"/>
    </xf>
  </cellXfs>
  <cellStyles count="11">
    <cellStyle name="百分比" xfId="2" builtinId="5"/>
    <cellStyle name="常规" xfId="0" builtinId="0"/>
    <cellStyle name="常规 11" xfId="9"/>
    <cellStyle name="常规 2" xfId="7"/>
    <cellStyle name="常规 3" xfId="8"/>
    <cellStyle name="常规 32" xfId="3"/>
    <cellStyle name="常规 4" xfId="6"/>
    <cellStyle name="千位分隔" xfId="1" builtinId="3"/>
    <cellStyle name="千位分隔 2" xfId="10"/>
    <cellStyle name="千位分隔 3" xfId="5"/>
    <cellStyle name="千位分隔 5" xfId="4"/>
  </cellStyles>
  <dxfs count="0"/>
  <tableStyles count="0" defaultTableStyle="TableStyleMedium9" defaultPivotStyle="PivotStyleLight16"/>
  <colors>
    <mruColors>
      <color rgb="FFFFD0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0</xdr:rowOff>
        </xdr:from>
        <xdr:to>
          <xdr:col>3</xdr:col>
          <xdr:colOff>342900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6576" rIns="27432" bIns="36576" anchor="ctr" upright="1"/>
            <a:lstStyle/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000000"/>
                  </a:solidFill>
                  <a:latin typeface="微软雅黑"/>
                  <a:ea typeface="微软雅黑"/>
                </a:rPr>
                <a:t>删除公式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12"/>
  <sheetViews>
    <sheetView tabSelected="1" workbookViewId="0">
      <pane xSplit="6" ySplit="2" topLeftCell="G3" activePane="bottomRight" state="frozen"/>
      <selection sqref="A1:C1048576"/>
      <selection pane="topRight" sqref="A1:C1048576"/>
      <selection pane="bottomLeft" sqref="A1:C1048576"/>
      <selection pane="bottomRight" activeCell="E12" sqref="E12"/>
    </sheetView>
  </sheetViews>
  <sheetFormatPr defaultRowHeight="13.5"/>
  <cols>
    <col min="1" max="1" width="17.25" style="4" customWidth="1"/>
    <col min="2" max="2" width="9.875" style="4" customWidth="1"/>
    <col min="3" max="3" width="16.25" style="4" customWidth="1"/>
    <col min="4" max="4" width="22.75" style="46" customWidth="1"/>
    <col min="5" max="5" width="11.75" style="47" customWidth="1"/>
    <col min="6" max="6" width="9.375" style="46" customWidth="1"/>
    <col min="7" max="7" width="13.75" style="78" customWidth="1"/>
    <col min="8" max="8" width="12.5" style="50" customWidth="1"/>
    <col min="9" max="9" width="9.125" style="34" customWidth="1"/>
    <col min="10" max="10" width="12" style="34" customWidth="1"/>
    <col min="11" max="11" width="9.375" style="160" customWidth="1"/>
    <col min="12" max="12" width="8" style="148" customWidth="1"/>
    <col min="13" max="13" width="24.875" style="48" customWidth="1"/>
    <col min="14" max="14" width="17.25" style="5" bestFit="1" customWidth="1"/>
    <col min="15" max="15" width="15.625" style="5" bestFit="1" customWidth="1"/>
    <col min="16" max="16" width="9.5" style="5" bestFit="1" customWidth="1"/>
    <col min="17" max="18" width="9" style="5"/>
    <col min="19" max="19" width="9.5" style="5" bestFit="1" customWidth="1"/>
    <col min="20" max="16384" width="9" style="5"/>
  </cols>
  <sheetData>
    <row r="1" spans="1:15" ht="30">
      <c r="A1" s="134" t="s">
        <v>80</v>
      </c>
      <c r="B1" s="1"/>
      <c r="C1" s="1"/>
      <c r="D1" s="135" t="s">
        <v>81</v>
      </c>
      <c r="E1" s="69"/>
      <c r="F1" s="122">
        <v>42440</v>
      </c>
      <c r="G1" s="72" t="s">
        <v>82</v>
      </c>
      <c r="H1" s="57">
        <v>1172</v>
      </c>
      <c r="I1" s="2" t="s">
        <v>83</v>
      </c>
      <c r="J1" s="2" t="s">
        <v>84</v>
      </c>
      <c r="K1" s="169">
        <v>11907</v>
      </c>
      <c r="L1" s="136" t="s">
        <v>85</v>
      </c>
      <c r="M1" s="3" t="s">
        <v>86</v>
      </c>
      <c r="N1"/>
      <c r="O1"/>
    </row>
    <row r="2" spans="1:15" ht="40.5">
      <c r="A2" s="6" t="s">
        <v>87</v>
      </c>
      <c r="B2" s="6" t="s">
        <v>88</v>
      </c>
      <c r="C2" s="6" t="s">
        <v>89</v>
      </c>
      <c r="D2" s="6" t="s">
        <v>90</v>
      </c>
      <c r="E2" s="7" t="s">
        <v>91</v>
      </c>
      <c r="F2" s="8" t="s">
        <v>92</v>
      </c>
      <c r="G2" s="11" t="s">
        <v>93</v>
      </c>
      <c r="H2" s="9" t="s">
        <v>94</v>
      </c>
      <c r="I2" s="10" t="s">
        <v>95</v>
      </c>
      <c r="J2" s="10" t="s">
        <v>96</v>
      </c>
      <c r="K2" s="149" t="s">
        <v>97</v>
      </c>
      <c r="L2" s="137" t="s">
        <v>98</v>
      </c>
      <c r="M2" s="127" t="s">
        <v>99</v>
      </c>
      <c r="N2"/>
      <c r="O2"/>
    </row>
    <row r="3" spans="1:15" s="64" customFormat="1" ht="16.5">
      <c r="A3" s="63" t="s">
        <v>57</v>
      </c>
      <c r="B3" s="59" t="s">
        <v>100</v>
      </c>
      <c r="C3" s="59" t="s">
        <v>13</v>
      </c>
      <c r="D3" s="80"/>
      <c r="E3" s="68">
        <v>71.69</v>
      </c>
      <c r="F3" s="58"/>
      <c r="G3" s="71"/>
      <c r="H3" s="70"/>
      <c r="I3" s="62" t="e">
        <v>#DIV/0!</v>
      </c>
      <c r="J3" s="60">
        <v>0</v>
      </c>
      <c r="K3" s="150">
        <v>0</v>
      </c>
      <c r="L3" s="138">
        <v>0</v>
      </c>
      <c r="M3" s="13"/>
    </row>
    <row r="4" spans="1:15" s="115" customFormat="1" ht="16.5">
      <c r="A4" s="108" t="s">
        <v>57</v>
      </c>
      <c r="B4" s="109" t="s">
        <v>100</v>
      </c>
      <c r="C4" s="109" t="s">
        <v>101</v>
      </c>
      <c r="D4" s="126" t="s">
        <v>102</v>
      </c>
      <c r="E4" s="110">
        <v>340.5</v>
      </c>
      <c r="F4" s="111" t="s">
        <v>103</v>
      </c>
      <c r="G4" s="124">
        <v>2554</v>
      </c>
      <c r="H4" s="116">
        <v>41</v>
      </c>
      <c r="I4" s="112">
        <v>62.292682926829265</v>
      </c>
      <c r="J4" s="113">
        <v>28926</v>
      </c>
      <c r="K4" s="151">
        <v>3.7237118373664633E-3</v>
      </c>
      <c r="L4" s="139">
        <v>7.5007342143906017</v>
      </c>
      <c r="M4" s="114"/>
    </row>
    <row r="5" spans="1:15" s="64" customFormat="1" ht="16.5">
      <c r="A5" s="63" t="s">
        <v>57</v>
      </c>
      <c r="B5" s="59" t="s">
        <v>100</v>
      </c>
      <c r="C5" s="59" t="s">
        <v>14</v>
      </c>
      <c r="D5" s="79"/>
      <c r="E5" s="68"/>
      <c r="F5" s="58"/>
      <c r="G5" s="71"/>
      <c r="H5" s="70"/>
      <c r="I5" s="62" t="e">
        <v>#DIV/0!</v>
      </c>
      <c r="J5" s="60">
        <v>0</v>
      </c>
      <c r="K5" s="150">
        <v>0</v>
      </c>
      <c r="L5" s="138" t="e">
        <v>#DIV/0!</v>
      </c>
      <c r="M5" s="13"/>
    </row>
    <row r="6" spans="1:15" s="105" customFormat="1" ht="16.5">
      <c r="A6" s="96" t="s">
        <v>57</v>
      </c>
      <c r="B6" s="97" t="s">
        <v>100</v>
      </c>
      <c r="C6" s="97" t="s">
        <v>104</v>
      </c>
      <c r="D6" s="97"/>
      <c r="E6" s="98"/>
      <c r="F6" s="99"/>
      <c r="G6" s="100"/>
      <c r="H6" s="101"/>
      <c r="I6" s="102" t="e">
        <v>#DIV/0!</v>
      </c>
      <c r="J6" s="103">
        <v>0</v>
      </c>
      <c r="K6" s="152">
        <v>0</v>
      </c>
      <c r="L6" s="140" t="e">
        <v>#DIV/0!</v>
      </c>
      <c r="M6" s="104"/>
    </row>
    <row r="7" spans="1:15" s="115" customFormat="1" ht="16.5">
      <c r="A7" s="108" t="s">
        <v>57</v>
      </c>
      <c r="B7" s="109" t="s">
        <v>100</v>
      </c>
      <c r="C7" s="109" t="s">
        <v>15</v>
      </c>
      <c r="D7" s="126" t="s">
        <v>105</v>
      </c>
      <c r="E7" s="110">
        <v>175.3</v>
      </c>
      <c r="F7" s="111" t="s">
        <v>106</v>
      </c>
      <c r="G7" s="124">
        <v>1950</v>
      </c>
      <c r="H7" s="116">
        <v>5</v>
      </c>
      <c r="I7" s="112">
        <v>390</v>
      </c>
      <c r="J7" s="113">
        <v>72906</v>
      </c>
      <c r="K7" s="151">
        <v>2.8430846056635094E-3</v>
      </c>
      <c r="L7" s="139">
        <v>11.12378779235596</v>
      </c>
      <c r="M7" s="114"/>
    </row>
    <row r="8" spans="1:15" s="115" customFormat="1" ht="16.5">
      <c r="A8" s="108" t="s">
        <v>57</v>
      </c>
      <c r="B8" s="109" t="s">
        <v>100</v>
      </c>
      <c r="C8" s="109" t="s">
        <v>16</v>
      </c>
      <c r="D8" s="126" t="s">
        <v>107</v>
      </c>
      <c r="E8" s="110">
        <v>290.68</v>
      </c>
      <c r="F8" s="111" t="s">
        <v>108</v>
      </c>
      <c r="G8" s="124">
        <v>738</v>
      </c>
      <c r="H8" s="116">
        <v>4</v>
      </c>
      <c r="I8" s="112">
        <v>184.5</v>
      </c>
      <c r="J8" s="113">
        <v>35129.199999999997</v>
      </c>
      <c r="K8" s="151">
        <v>1.0759981738357282E-3</v>
      </c>
      <c r="L8" s="139">
        <v>2.5388743635613045</v>
      </c>
      <c r="M8" s="114"/>
    </row>
    <row r="9" spans="1:15" s="115" customFormat="1" ht="16.5">
      <c r="A9" s="108" t="s">
        <v>57</v>
      </c>
      <c r="B9" s="109" t="s">
        <v>109</v>
      </c>
      <c r="C9" s="109" t="s">
        <v>17</v>
      </c>
      <c r="D9" s="126" t="s">
        <v>110</v>
      </c>
      <c r="E9" s="110">
        <v>128</v>
      </c>
      <c r="F9" s="111" t="s">
        <v>108</v>
      </c>
      <c r="G9" s="124">
        <v>308</v>
      </c>
      <c r="H9" s="116">
        <v>1</v>
      </c>
      <c r="I9" s="112">
        <v>308</v>
      </c>
      <c r="J9" s="113">
        <v>6600</v>
      </c>
      <c r="K9" s="151">
        <v>4.4906156848428764E-4</v>
      </c>
      <c r="L9" s="139">
        <v>2.40625</v>
      </c>
      <c r="M9" s="114"/>
    </row>
    <row r="10" spans="1:15" s="115" customFormat="1" ht="16.5">
      <c r="A10" s="108" t="s">
        <v>57</v>
      </c>
      <c r="B10" s="109" t="s">
        <v>109</v>
      </c>
      <c r="C10" s="109" t="s">
        <v>18</v>
      </c>
      <c r="D10" s="126" t="s">
        <v>111</v>
      </c>
      <c r="E10" s="110">
        <v>357.8</v>
      </c>
      <c r="F10" s="111" t="s">
        <v>108</v>
      </c>
      <c r="G10" s="124">
        <v>10595</v>
      </c>
      <c r="H10" s="116">
        <v>9</v>
      </c>
      <c r="I10" s="112">
        <v>1177.2222222222222</v>
      </c>
      <c r="J10" s="113">
        <v>105516</v>
      </c>
      <c r="K10" s="151">
        <v>1.5447426357438402E-2</v>
      </c>
      <c r="L10" s="139">
        <v>29.611514812744549</v>
      </c>
      <c r="M10" s="114"/>
    </row>
    <row r="11" spans="1:15" s="115" customFormat="1" ht="16.5">
      <c r="A11" s="108" t="s">
        <v>57</v>
      </c>
      <c r="B11" s="109" t="s">
        <v>100</v>
      </c>
      <c r="C11" s="109" t="s">
        <v>19</v>
      </c>
      <c r="D11" s="126" t="s">
        <v>112</v>
      </c>
      <c r="E11" s="110">
        <v>240.77</v>
      </c>
      <c r="F11" s="111" t="s">
        <v>108</v>
      </c>
      <c r="G11" s="124">
        <v>4621</v>
      </c>
      <c r="H11" s="116">
        <v>15</v>
      </c>
      <c r="I11" s="112">
        <v>308.06666666666666</v>
      </c>
      <c r="J11" s="113">
        <v>44291.4</v>
      </c>
      <c r="K11" s="151">
        <v>6.737381519369783E-3</v>
      </c>
      <c r="L11" s="139">
        <v>19.192590439008182</v>
      </c>
      <c r="M11" s="114"/>
    </row>
    <row r="12" spans="1:15" s="115" customFormat="1" ht="16.5">
      <c r="A12" s="108" t="s">
        <v>57</v>
      </c>
      <c r="B12" s="109" t="s">
        <v>100</v>
      </c>
      <c r="C12" s="109" t="s">
        <v>20</v>
      </c>
      <c r="D12" s="126" t="s">
        <v>113</v>
      </c>
      <c r="E12" s="110">
        <v>412.85</v>
      </c>
      <c r="F12" s="111" t="s">
        <v>114</v>
      </c>
      <c r="G12" s="124">
        <v>3536</v>
      </c>
      <c r="H12" s="116">
        <v>10</v>
      </c>
      <c r="I12" s="112">
        <v>353.6</v>
      </c>
      <c r="J12" s="113">
        <v>39182</v>
      </c>
      <c r="K12" s="151">
        <v>5.1554600849364968E-3</v>
      </c>
      <c r="L12" s="139">
        <v>8.5648540632190855</v>
      </c>
      <c r="M12" s="114"/>
    </row>
    <row r="13" spans="1:15" s="115" customFormat="1" ht="16.5">
      <c r="A13" s="108" t="s">
        <v>57</v>
      </c>
      <c r="B13" s="109" t="s">
        <v>100</v>
      </c>
      <c r="C13" s="109" t="s">
        <v>21</v>
      </c>
      <c r="D13" s="126" t="s">
        <v>115</v>
      </c>
      <c r="E13" s="110">
        <v>106.61</v>
      </c>
      <c r="F13" s="111" t="s">
        <v>114</v>
      </c>
      <c r="G13" s="124">
        <v>2853</v>
      </c>
      <c r="H13" s="116">
        <v>5</v>
      </c>
      <c r="I13" s="112">
        <v>570.6</v>
      </c>
      <c r="J13" s="113">
        <v>18494</v>
      </c>
      <c r="K13" s="151">
        <v>4.1596514769015351E-3</v>
      </c>
      <c r="L13" s="139">
        <v>26.761091830034704</v>
      </c>
      <c r="M13" s="114"/>
    </row>
    <row r="14" spans="1:15" s="115" customFormat="1" ht="16.5">
      <c r="A14" s="108" t="s">
        <v>57</v>
      </c>
      <c r="B14" s="109" t="s">
        <v>100</v>
      </c>
      <c r="C14" s="109" t="s">
        <v>22</v>
      </c>
      <c r="D14" s="126" t="s">
        <v>116</v>
      </c>
      <c r="E14" s="110">
        <v>523.49</v>
      </c>
      <c r="F14" s="111" t="s">
        <v>117</v>
      </c>
      <c r="G14" s="124">
        <v>1694</v>
      </c>
      <c r="H14" s="116">
        <v>4</v>
      </c>
      <c r="I14" s="112">
        <v>423.5</v>
      </c>
      <c r="J14" s="113">
        <v>38722</v>
      </c>
      <c r="K14" s="151">
        <v>2.4698386266635819E-3</v>
      </c>
      <c r="L14" s="139">
        <v>3.2359739441059046</v>
      </c>
      <c r="M14" s="114"/>
    </row>
    <row r="15" spans="1:15" s="115" customFormat="1" ht="16.5">
      <c r="A15" s="108" t="s">
        <v>57</v>
      </c>
      <c r="B15" s="109" t="s">
        <v>109</v>
      </c>
      <c r="C15" s="109" t="s">
        <v>23</v>
      </c>
      <c r="D15" s="126" t="s">
        <v>118</v>
      </c>
      <c r="E15" s="110">
        <v>381.13</v>
      </c>
      <c r="F15" s="111" t="s">
        <v>117</v>
      </c>
      <c r="G15" s="124">
        <v>0</v>
      </c>
      <c r="H15" s="116">
        <v>0</v>
      </c>
      <c r="I15" s="112" t="e">
        <v>#DIV/0!</v>
      </c>
      <c r="J15" s="113">
        <v>43202</v>
      </c>
      <c r="K15" s="151">
        <v>0</v>
      </c>
      <c r="L15" s="139">
        <v>0</v>
      </c>
      <c r="M15" s="114"/>
    </row>
    <row r="16" spans="1:15" s="115" customFormat="1" ht="16.5">
      <c r="A16" s="108" t="s">
        <v>57</v>
      </c>
      <c r="B16" s="109" t="s">
        <v>109</v>
      </c>
      <c r="C16" s="109" t="s">
        <v>119</v>
      </c>
      <c r="D16" s="126" t="s">
        <v>120</v>
      </c>
      <c r="E16" s="110">
        <v>211.11</v>
      </c>
      <c r="F16" s="111" t="s">
        <v>117</v>
      </c>
      <c r="G16" s="124">
        <v>0</v>
      </c>
      <c r="H16" s="116">
        <v>0</v>
      </c>
      <c r="I16" s="112" t="e">
        <v>#DIV/0!</v>
      </c>
      <c r="J16" s="113">
        <v>28530</v>
      </c>
      <c r="K16" s="151">
        <v>0</v>
      </c>
      <c r="L16" s="139">
        <v>0</v>
      </c>
      <c r="M16" s="114"/>
    </row>
    <row r="17" spans="1:13" s="115" customFormat="1" ht="16.5">
      <c r="A17" s="108" t="s">
        <v>57</v>
      </c>
      <c r="B17" s="109" t="s">
        <v>109</v>
      </c>
      <c r="C17" s="109" t="s">
        <v>24</v>
      </c>
      <c r="D17" s="126" t="s">
        <v>121</v>
      </c>
      <c r="E17" s="110">
        <v>256.35000000000002</v>
      </c>
      <c r="F17" s="111" t="s">
        <v>117</v>
      </c>
      <c r="G17" s="124">
        <v>1399</v>
      </c>
      <c r="H17" s="116">
        <v>1</v>
      </c>
      <c r="I17" s="112">
        <v>1399</v>
      </c>
      <c r="J17" s="113">
        <v>15498</v>
      </c>
      <c r="K17" s="151">
        <v>2.0397309555503845E-3</v>
      </c>
      <c r="L17" s="139">
        <v>5.4573824848839472</v>
      </c>
      <c r="M17" s="114"/>
    </row>
    <row r="18" spans="1:13" s="115" customFormat="1" ht="16.5">
      <c r="A18" s="108" t="s">
        <v>57</v>
      </c>
      <c r="B18" s="109" t="s">
        <v>109</v>
      </c>
      <c r="C18" s="109" t="s">
        <v>25</v>
      </c>
      <c r="D18" s="126" t="s">
        <v>122</v>
      </c>
      <c r="E18" s="110">
        <v>174.21</v>
      </c>
      <c r="F18" s="111" t="s">
        <v>117</v>
      </c>
      <c r="G18" s="124">
        <v>0</v>
      </c>
      <c r="H18" s="116">
        <v>0</v>
      </c>
      <c r="I18" s="112" t="e">
        <v>#DIV/0!</v>
      </c>
      <c r="J18" s="113">
        <v>30000</v>
      </c>
      <c r="K18" s="151">
        <v>0</v>
      </c>
      <c r="L18" s="139">
        <v>0</v>
      </c>
      <c r="M18" s="114"/>
    </row>
    <row r="19" spans="1:13" s="115" customFormat="1" ht="16.5">
      <c r="A19" s="108" t="s">
        <v>57</v>
      </c>
      <c r="B19" s="109" t="s">
        <v>109</v>
      </c>
      <c r="C19" s="109" t="s">
        <v>123</v>
      </c>
      <c r="D19" s="126" t="s">
        <v>124</v>
      </c>
      <c r="E19" s="110">
        <v>371.29</v>
      </c>
      <c r="F19" s="111" t="s">
        <v>117</v>
      </c>
      <c r="G19" s="124">
        <v>4000</v>
      </c>
      <c r="H19" s="116">
        <v>1</v>
      </c>
      <c r="I19" s="112">
        <v>4000</v>
      </c>
      <c r="J19" s="113">
        <v>13000</v>
      </c>
      <c r="K19" s="151">
        <v>5.8319684218738656E-3</v>
      </c>
      <c r="L19" s="139">
        <v>10.773250020199843</v>
      </c>
      <c r="M19" s="114"/>
    </row>
    <row r="20" spans="1:13" s="115" customFormat="1" ht="16.5">
      <c r="A20" s="108" t="s">
        <v>57</v>
      </c>
      <c r="B20" s="109" t="s">
        <v>125</v>
      </c>
      <c r="C20" s="109" t="s">
        <v>26</v>
      </c>
      <c r="D20" s="126" t="s">
        <v>126</v>
      </c>
      <c r="E20" s="110">
        <v>316.33</v>
      </c>
      <c r="F20" s="111" t="s">
        <v>117</v>
      </c>
      <c r="G20" s="124">
        <v>3900</v>
      </c>
      <c r="H20" s="116">
        <v>2</v>
      </c>
      <c r="I20" s="112">
        <v>1950</v>
      </c>
      <c r="J20" s="113">
        <v>13800</v>
      </c>
      <c r="K20" s="151">
        <v>5.6861692113270189E-3</v>
      </c>
      <c r="L20" s="139">
        <v>12.328897037903456</v>
      </c>
      <c r="M20" s="114"/>
    </row>
    <row r="21" spans="1:13" s="64" customFormat="1" ht="16.5">
      <c r="A21" s="63" t="s">
        <v>57</v>
      </c>
      <c r="B21" s="59" t="s">
        <v>100</v>
      </c>
      <c r="C21" s="59" t="s">
        <v>27</v>
      </c>
      <c r="D21" s="59"/>
      <c r="E21" s="68">
        <v>5001.8500000000004</v>
      </c>
      <c r="F21" s="58" t="s">
        <v>117</v>
      </c>
      <c r="G21" s="71"/>
      <c r="H21" s="61"/>
      <c r="I21" s="62" t="e">
        <v>#DIV/0!</v>
      </c>
      <c r="J21" s="60">
        <v>0</v>
      </c>
      <c r="K21" s="150">
        <v>0</v>
      </c>
      <c r="L21" s="138">
        <v>0</v>
      </c>
      <c r="M21" s="13"/>
    </row>
    <row r="22" spans="1:13" s="115" customFormat="1" ht="16.5">
      <c r="A22" s="108" t="s">
        <v>57</v>
      </c>
      <c r="B22" s="109" t="s">
        <v>100</v>
      </c>
      <c r="C22" s="109" t="s">
        <v>127</v>
      </c>
      <c r="D22" s="126" t="s">
        <v>128</v>
      </c>
      <c r="E22" s="110">
        <v>236.93</v>
      </c>
      <c r="F22" s="111" t="s">
        <v>60</v>
      </c>
      <c r="G22" s="117">
        <v>5299</v>
      </c>
      <c r="H22" s="116">
        <v>29</v>
      </c>
      <c r="I22" s="112">
        <v>182.72413793103448</v>
      </c>
      <c r="J22" s="113">
        <v>46666</v>
      </c>
      <c r="K22" s="151">
        <v>7.7259001668774033E-3</v>
      </c>
      <c r="L22" s="139">
        <v>22.365255560714136</v>
      </c>
      <c r="M22" s="114"/>
    </row>
    <row r="23" spans="1:13" s="115" customFormat="1" ht="16.5">
      <c r="A23" s="108" t="s">
        <v>57</v>
      </c>
      <c r="B23" s="109" t="s">
        <v>100</v>
      </c>
      <c r="C23" s="109" t="s">
        <v>129</v>
      </c>
      <c r="D23" s="126" t="s">
        <v>130</v>
      </c>
      <c r="E23" s="110">
        <v>1015.9</v>
      </c>
      <c r="F23" s="111" t="s">
        <v>114</v>
      </c>
      <c r="G23" s="117">
        <v>39062</v>
      </c>
      <c r="H23" s="116">
        <v>160</v>
      </c>
      <c r="I23" s="112">
        <v>244.13749999999999</v>
      </c>
      <c r="J23" s="113">
        <v>540414</v>
      </c>
      <c r="K23" s="151">
        <v>5.6952087623809232E-2</v>
      </c>
      <c r="L23" s="139">
        <v>38.45063490501034</v>
      </c>
      <c r="M23" s="114"/>
    </row>
    <row r="24" spans="1:13" s="115" customFormat="1" ht="16.5">
      <c r="A24" s="108" t="s">
        <v>57</v>
      </c>
      <c r="B24" s="109" t="s">
        <v>100</v>
      </c>
      <c r="C24" s="109" t="s">
        <v>28</v>
      </c>
      <c r="D24" s="126" t="s">
        <v>131</v>
      </c>
      <c r="E24" s="110">
        <v>62.08</v>
      </c>
      <c r="F24" s="111" t="s">
        <v>132</v>
      </c>
      <c r="G24" s="117">
        <v>8468</v>
      </c>
      <c r="H24" s="116">
        <v>7</v>
      </c>
      <c r="I24" s="112">
        <v>1209.7142857142858</v>
      </c>
      <c r="J24" s="113">
        <v>42570</v>
      </c>
      <c r="K24" s="151">
        <v>1.2346277149106974E-2</v>
      </c>
      <c r="L24" s="139">
        <v>136.40463917525773</v>
      </c>
      <c r="M24" s="114"/>
    </row>
    <row r="25" spans="1:13" s="115" customFormat="1" ht="16.5">
      <c r="A25" s="108" t="s">
        <v>57</v>
      </c>
      <c r="B25" s="109" t="s">
        <v>100</v>
      </c>
      <c r="C25" s="109" t="s">
        <v>29</v>
      </c>
      <c r="D25" s="126" t="s">
        <v>133</v>
      </c>
      <c r="E25" s="110">
        <v>161.85</v>
      </c>
      <c r="F25" s="111" t="s">
        <v>106</v>
      </c>
      <c r="G25" s="117">
        <v>1903.1</v>
      </c>
      <c r="H25" s="116">
        <v>17</v>
      </c>
      <c r="I25" s="112">
        <v>111.9470588235294</v>
      </c>
      <c r="J25" s="113">
        <v>20973.91</v>
      </c>
      <c r="K25" s="151">
        <v>2.7747047759170383E-3</v>
      </c>
      <c r="L25" s="139">
        <v>11.75841828853877</v>
      </c>
      <c r="M25" s="114"/>
    </row>
    <row r="26" spans="1:13" s="115" customFormat="1" ht="16.5">
      <c r="A26" s="108" t="s">
        <v>57</v>
      </c>
      <c r="B26" s="109" t="s">
        <v>100</v>
      </c>
      <c r="C26" s="109" t="s">
        <v>30</v>
      </c>
      <c r="D26" s="126" t="s">
        <v>134</v>
      </c>
      <c r="E26" s="110">
        <v>419.36</v>
      </c>
      <c r="F26" s="111" t="s">
        <v>106</v>
      </c>
      <c r="G26" s="124">
        <v>5075.8999999999996</v>
      </c>
      <c r="H26" s="116">
        <v>14</v>
      </c>
      <c r="I26" s="112">
        <v>362.56428571428569</v>
      </c>
      <c r="J26" s="113">
        <v>45682.299999999996</v>
      </c>
      <c r="K26" s="151">
        <v>7.4006221281473885E-3</v>
      </c>
      <c r="L26" s="139">
        <v>12.10392025944296</v>
      </c>
      <c r="M26" s="114"/>
    </row>
    <row r="27" spans="1:13" s="115" customFormat="1" ht="16.5">
      <c r="A27" s="108" t="s">
        <v>57</v>
      </c>
      <c r="B27" s="109" t="s">
        <v>100</v>
      </c>
      <c r="C27" s="109" t="s">
        <v>31</v>
      </c>
      <c r="D27" s="126" t="s">
        <v>135</v>
      </c>
      <c r="E27" s="110">
        <v>152.22</v>
      </c>
      <c r="F27" s="111" t="s">
        <v>106</v>
      </c>
      <c r="G27" s="124">
        <v>6402</v>
      </c>
      <c r="H27" s="116">
        <v>21</v>
      </c>
      <c r="I27" s="112">
        <v>304.85714285714283</v>
      </c>
      <c r="J27" s="113">
        <v>43315</v>
      </c>
      <c r="K27" s="151">
        <v>9.3340654592091211E-3</v>
      </c>
      <c r="L27" s="139">
        <v>42.057548285376427</v>
      </c>
      <c r="M27" s="114"/>
    </row>
    <row r="28" spans="1:13" s="115" customFormat="1" ht="16.5">
      <c r="A28" s="108" t="s">
        <v>57</v>
      </c>
      <c r="B28" s="109" t="s">
        <v>100</v>
      </c>
      <c r="C28" s="109" t="s">
        <v>136</v>
      </c>
      <c r="D28" s="126" t="s">
        <v>137</v>
      </c>
      <c r="E28" s="110">
        <v>181.24</v>
      </c>
      <c r="F28" s="111" t="s">
        <v>117</v>
      </c>
      <c r="G28" s="124">
        <v>0</v>
      </c>
      <c r="H28" s="116">
        <v>0</v>
      </c>
      <c r="I28" s="112" t="e">
        <v>#DIV/0!</v>
      </c>
      <c r="J28" s="113">
        <v>27100</v>
      </c>
      <c r="K28" s="151">
        <v>0</v>
      </c>
      <c r="L28" s="139">
        <v>0</v>
      </c>
      <c r="M28" s="114"/>
    </row>
    <row r="29" spans="1:13" s="115" customFormat="1" ht="16.5">
      <c r="A29" s="108" t="s">
        <v>57</v>
      </c>
      <c r="B29" s="109" t="s">
        <v>100</v>
      </c>
      <c r="C29" s="109" t="s">
        <v>32</v>
      </c>
      <c r="D29" s="126" t="s">
        <v>138</v>
      </c>
      <c r="E29" s="110">
        <v>536.51</v>
      </c>
      <c r="F29" s="111" t="s">
        <v>106</v>
      </c>
      <c r="G29" s="124">
        <v>5521.4</v>
      </c>
      <c r="H29" s="116">
        <v>35</v>
      </c>
      <c r="I29" s="112">
        <v>157.75428571428571</v>
      </c>
      <c r="J29" s="113">
        <v>55265.799999999996</v>
      </c>
      <c r="K29" s="151">
        <v>8.0501576111335904E-3</v>
      </c>
      <c r="L29" s="139">
        <v>10.291327281877317</v>
      </c>
      <c r="M29" s="114"/>
    </row>
    <row r="30" spans="1:13" s="115" customFormat="1" ht="16.5">
      <c r="A30" s="108" t="s">
        <v>57</v>
      </c>
      <c r="B30" s="109" t="s">
        <v>100</v>
      </c>
      <c r="C30" s="109" t="s">
        <v>139</v>
      </c>
      <c r="D30" s="126" t="s">
        <v>140</v>
      </c>
      <c r="E30" s="110">
        <v>356.98</v>
      </c>
      <c r="F30" s="111" t="s">
        <v>60</v>
      </c>
      <c r="G30" s="124">
        <v>11546</v>
      </c>
      <c r="H30" s="116">
        <v>73</v>
      </c>
      <c r="I30" s="112">
        <v>158.16438356164383</v>
      </c>
      <c r="J30" s="113">
        <v>111012</v>
      </c>
      <c r="K30" s="151">
        <v>1.6833976849738912E-2</v>
      </c>
      <c r="L30" s="139">
        <v>32.343548658188134</v>
      </c>
      <c r="M30" s="114"/>
    </row>
    <row r="31" spans="1:13" s="115" customFormat="1" ht="16.5">
      <c r="A31" s="108" t="s">
        <v>57</v>
      </c>
      <c r="B31" s="109" t="s">
        <v>100</v>
      </c>
      <c r="C31" s="109" t="s">
        <v>33</v>
      </c>
      <c r="D31" s="126" t="s">
        <v>141</v>
      </c>
      <c r="E31" s="110">
        <v>128.13999999999999</v>
      </c>
      <c r="F31" s="111" t="s">
        <v>103</v>
      </c>
      <c r="G31" s="124">
        <v>5279.7</v>
      </c>
      <c r="H31" s="116">
        <v>128</v>
      </c>
      <c r="I31" s="112">
        <v>41.247656249999999</v>
      </c>
      <c r="J31" s="113">
        <v>63897.69</v>
      </c>
      <c r="K31" s="151">
        <v>7.697760919241862E-3</v>
      </c>
      <c r="L31" s="139">
        <v>41.202590916185429</v>
      </c>
      <c r="M31" s="114"/>
    </row>
    <row r="32" spans="1:13" s="115" customFormat="1" ht="16.5">
      <c r="A32" s="108" t="s">
        <v>57</v>
      </c>
      <c r="B32" s="109" t="s">
        <v>100</v>
      </c>
      <c r="C32" s="109" t="s">
        <v>34</v>
      </c>
      <c r="D32" s="126" t="s">
        <v>142</v>
      </c>
      <c r="E32" s="110">
        <v>6115.62</v>
      </c>
      <c r="F32" s="111" t="s">
        <v>143</v>
      </c>
      <c r="G32" s="124">
        <v>112131.3</v>
      </c>
      <c r="H32" s="116">
        <v>2907</v>
      </c>
      <c r="I32" s="112">
        <v>38.572858617131061</v>
      </c>
      <c r="J32" s="113">
        <v>836400.70000000007</v>
      </c>
      <c r="K32" s="151">
        <v>0.16348655017591626</v>
      </c>
      <c r="L32" s="139">
        <v>18.33523011567102</v>
      </c>
      <c r="M32" s="114"/>
    </row>
    <row r="33" spans="1:13" s="115" customFormat="1" ht="16.5">
      <c r="A33" s="108" t="s">
        <v>57</v>
      </c>
      <c r="B33" s="109" t="s">
        <v>100</v>
      </c>
      <c r="C33" s="109" t="s">
        <v>144</v>
      </c>
      <c r="D33" s="126" t="s">
        <v>145</v>
      </c>
      <c r="E33" s="110">
        <v>274.05</v>
      </c>
      <c r="F33" s="111" t="s">
        <v>146</v>
      </c>
      <c r="G33" s="124">
        <v>17377.3</v>
      </c>
      <c r="H33" s="116">
        <v>232</v>
      </c>
      <c r="I33" s="112">
        <v>74.902155172413785</v>
      </c>
      <c r="J33" s="113">
        <v>249970.3</v>
      </c>
      <c r="K33" s="151">
        <v>2.5335966214357179E-2</v>
      </c>
      <c r="L33" s="139">
        <v>63.409231891990508</v>
      </c>
      <c r="M33" s="114"/>
    </row>
    <row r="34" spans="1:13" s="115" customFormat="1" ht="16.5">
      <c r="A34" s="108" t="s">
        <v>57</v>
      </c>
      <c r="B34" s="109" t="s">
        <v>100</v>
      </c>
      <c r="C34" s="109" t="s">
        <v>35</v>
      </c>
      <c r="D34" s="126" t="s">
        <v>147</v>
      </c>
      <c r="E34" s="110">
        <v>109.37</v>
      </c>
      <c r="F34" s="111" t="s">
        <v>106</v>
      </c>
      <c r="G34" s="117">
        <v>200</v>
      </c>
      <c r="H34" s="116">
        <v>5</v>
      </c>
      <c r="I34" s="112">
        <v>40</v>
      </c>
      <c r="J34" s="113">
        <v>2850</v>
      </c>
      <c r="K34" s="151">
        <v>2.9159842109369329E-4</v>
      </c>
      <c r="L34" s="139">
        <v>1.8286550242296791</v>
      </c>
      <c r="M34" s="114"/>
    </row>
    <row r="35" spans="1:13" s="115" customFormat="1" ht="16.5">
      <c r="A35" s="108" t="s">
        <v>57</v>
      </c>
      <c r="B35" s="109" t="s">
        <v>100</v>
      </c>
      <c r="C35" s="109" t="s">
        <v>36</v>
      </c>
      <c r="D35" s="126" t="s">
        <v>148</v>
      </c>
      <c r="E35" s="110">
        <v>214.87</v>
      </c>
      <c r="F35" s="111" t="s">
        <v>103</v>
      </c>
      <c r="G35" s="117">
        <v>19808.7</v>
      </c>
      <c r="H35" s="116">
        <v>507</v>
      </c>
      <c r="I35" s="112">
        <v>39.070414201183432</v>
      </c>
      <c r="J35" s="113">
        <v>175420.2</v>
      </c>
      <c r="K35" s="151">
        <v>2.8880928219593212E-2</v>
      </c>
      <c r="L35" s="139">
        <v>92.189230697631132</v>
      </c>
      <c r="M35" s="114"/>
    </row>
    <row r="36" spans="1:13" s="115" customFormat="1" ht="16.5">
      <c r="A36" s="108" t="s">
        <v>57</v>
      </c>
      <c r="B36" s="109" t="s">
        <v>100</v>
      </c>
      <c r="C36" s="109" t="s">
        <v>149</v>
      </c>
      <c r="D36" s="126" t="s">
        <v>150</v>
      </c>
      <c r="E36" s="110">
        <v>355.32</v>
      </c>
      <c r="F36" s="111" t="s">
        <v>60</v>
      </c>
      <c r="G36" s="117">
        <v>18307</v>
      </c>
      <c r="H36" s="116">
        <v>100</v>
      </c>
      <c r="I36" s="112">
        <v>183.07</v>
      </c>
      <c r="J36" s="113">
        <v>188981</v>
      </c>
      <c r="K36" s="151">
        <v>2.6691461474811214E-2</v>
      </c>
      <c r="L36" s="139">
        <v>51.522571203422267</v>
      </c>
      <c r="M36" s="114"/>
    </row>
    <row r="37" spans="1:13" s="115" customFormat="1" ht="16.5">
      <c r="A37" s="108" t="s">
        <v>57</v>
      </c>
      <c r="B37" s="109" t="s">
        <v>100</v>
      </c>
      <c r="C37" s="109" t="s">
        <v>37</v>
      </c>
      <c r="D37" s="126" t="s">
        <v>151</v>
      </c>
      <c r="E37" s="110">
        <v>60.46</v>
      </c>
      <c r="F37" s="111" t="s">
        <v>108</v>
      </c>
      <c r="G37" s="124">
        <v>0</v>
      </c>
      <c r="H37" s="116">
        <v>0</v>
      </c>
      <c r="I37" s="112" t="e">
        <v>#DIV/0!</v>
      </c>
      <c r="J37" s="113">
        <v>9665</v>
      </c>
      <c r="K37" s="151">
        <v>0</v>
      </c>
      <c r="L37" s="139">
        <v>0</v>
      </c>
      <c r="M37" s="114"/>
    </row>
    <row r="38" spans="1:13" s="176" customFormat="1" ht="16.5">
      <c r="A38" s="170" t="s">
        <v>57</v>
      </c>
      <c r="B38" s="109" t="s">
        <v>100</v>
      </c>
      <c r="C38" s="109" t="s">
        <v>38</v>
      </c>
      <c r="D38" s="126" t="s">
        <v>152</v>
      </c>
      <c r="E38" s="110">
        <v>87.98</v>
      </c>
      <c r="F38" s="171" t="s">
        <v>103</v>
      </c>
      <c r="G38" s="117">
        <v>1325</v>
      </c>
      <c r="H38" s="172">
        <v>28</v>
      </c>
      <c r="I38" s="173">
        <v>47.321428571428569</v>
      </c>
      <c r="J38" s="113">
        <v>13252.400000000001</v>
      </c>
      <c r="K38" s="151">
        <v>1.931839539745718E-3</v>
      </c>
      <c r="L38" s="174">
        <v>15.060240963855421</v>
      </c>
      <c r="M38" s="175"/>
    </row>
    <row r="39" spans="1:13" s="115" customFormat="1" ht="16.5">
      <c r="A39" s="108" t="s">
        <v>57</v>
      </c>
      <c r="B39" s="109" t="s">
        <v>100</v>
      </c>
      <c r="C39" s="109" t="s">
        <v>153</v>
      </c>
      <c r="D39" s="126" t="s">
        <v>154</v>
      </c>
      <c r="E39" s="110">
        <v>132.58000000000001</v>
      </c>
      <c r="F39" s="111" t="s">
        <v>103</v>
      </c>
      <c r="G39" s="117">
        <v>5382</v>
      </c>
      <c r="H39" s="116">
        <v>84</v>
      </c>
      <c r="I39" s="112">
        <v>64.071428571428569</v>
      </c>
      <c r="J39" s="113">
        <v>40195</v>
      </c>
      <c r="K39" s="151">
        <v>7.8469135116312864E-3</v>
      </c>
      <c r="L39" s="139">
        <v>40.594358123397193</v>
      </c>
      <c r="M39" s="114"/>
    </row>
    <row r="40" spans="1:13" s="115" customFormat="1" ht="16.5">
      <c r="A40" s="108" t="s">
        <v>57</v>
      </c>
      <c r="B40" s="109" t="s">
        <v>100</v>
      </c>
      <c r="C40" s="109" t="s">
        <v>58</v>
      </c>
      <c r="D40" s="126" t="s">
        <v>155</v>
      </c>
      <c r="E40" s="110">
        <v>270</v>
      </c>
      <c r="F40" s="111" t="s">
        <v>103</v>
      </c>
      <c r="G40" s="117">
        <v>13839</v>
      </c>
      <c r="H40" s="116">
        <v>35</v>
      </c>
      <c r="I40" s="112">
        <v>395.4</v>
      </c>
      <c r="J40" s="113">
        <v>86123</v>
      </c>
      <c r="K40" s="151">
        <v>2.0177152747578107E-2</v>
      </c>
      <c r="L40" s="139">
        <v>51.255555555555553</v>
      </c>
      <c r="M40" s="114"/>
    </row>
    <row r="41" spans="1:13" s="115" customFormat="1" ht="16.5">
      <c r="A41" s="108" t="s">
        <v>57</v>
      </c>
      <c r="B41" s="109" t="s">
        <v>109</v>
      </c>
      <c r="C41" s="109" t="s">
        <v>156</v>
      </c>
      <c r="D41" s="126" t="s">
        <v>157</v>
      </c>
      <c r="E41" s="110">
        <v>268.52</v>
      </c>
      <c r="F41" s="111" t="s">
        <v>108</v>
      </c>
      <c r="G41" s="117">
        <v>0</v>
      </c>
      <c r="H41" s="116">
        <v>0</v>
      </c>
      <c r="I41" s="112" t="e">
        <v>#DIV/0!</v>
      </c>
      <c r="J41" s="113">
        <v>31756</v>
      </c>
      <c r="K41" s="151">
        <v>0</v>
      </c>
      <c r="L41" s="139">
        <v>0</v>
      </c>
      <c r="M41" s="114"/>
    </row>
    <row r="42" spans="1:13" s="64" customFormat="1" ht="16.5">
      <c r="A42" s="63" t="s">
        <v>57</v>
      </c>
      <c r="B42" s="59" t="s">
        <v>109</v>
      </c>
      <c r="C42" s="59" t="s">
        <v>158</v>
      </c>
      <c r="D42" s="58"/>
      <c r="E42" s="68">
        <v>305.23</v>
      </c>
      <c r="F42" s="58"/>
      <c r="G42" s="71"/>
      <c r="H42" s="61"/>
      <c r="I42" s="62" t="e">
        <v>#DIV/0!</v>
      </c>
      <c r="J42" s="60">
        <v>0</v>
      </c>
      <c r="K42" s="150">
        <v>0</v>
      </c>
      <c r="L42" s="138">
        <v>0</v>
      </c>
      <c r="M42" s="13"/>
    </row>
    <row r="43" spans="1:13" s="115" customFormat="1" ht="16.5">
      <c r="A43" s="108" t="s">
        <v>57</v>
      </c>
      <c r="B43" s="109" t="s">
        <v>109</v>
      </c>
      <c r="C43" s="109" t="s">
        <v>159</v>
      </c>
      <c r="D43" s="126" t="s">
        <v>160</v>
      </c>
      <c r="E43" s="110">
        <v>179.36</v>
      </c>
      <c r="F43" s="111" t="s">
        <v>108</v>
      </c>
      <c r="G43" s="124">
        <v>176</v>
      </c>
      <c r="H43" s="116">
        <v>2</v>
      </c>
      <c r="I43" s="112">
        <v>88</v>
      </c>
      <c r="J43" s="113">
        <v>3408</v>
      </c>
      <c r="K43" s="151">
        <v>2.5660661056245009E-4</v>
      </c>
      <c r="L43" s="139">
        <v>0.98126672613737731</v>
      </c>
      <c r="M43" s="114"/>
    </row>
    <row r="44" spans="1:13" s="64" customFormat="1" ht="16.5">
      <c r="A44" s="63" t="s">
        <v>57</v>
      </c>
      <c r="B44" s="59" t="s">
        <v>109</v>
      </c>
      <c r="C44" s="59" t="s">
        <v>161</v>
      </c>
      <c r="D44" s="58"/>
      <c r="E44" s="68">
        <v>141.19999999999999</v>
      </c>
      <c r="F44" s="58"/>
      <c r="G44" s="71"/>
      <c r="H44" s="61"/>
      <c r="I44" s="62" t="e">
        <v>#DIV/0!</v>
      </c>
      <c r="J44" s="60">
        <v>0</v>
      </c>
      <c r="K44" s="150">
        <v>0</v>
      </c>
      <c r="L44" s="138">
        <v>0</v>
      </c>
      <c r="M44" s="81"/>
    </row>
    <row r="45" spans="1:13" s="115" customFormat="1" ht="16.5">
      <c r="A45" s="108" t="s">
        <v>57</v>
      </c>
      <c r="B45" s="109" t="s">
        <v>109</v>
      </c>
      <c r="C45" s="109" t="s">
        <v>162</v>
      </c>
      <c r="D45" s="126" t="s">
        <v>163</v>
      </c>
      <c r="E45" s="110">
        <v>86.27</v>
      </c>
      <c r="F45" s="111" t="s">
        <v>60</v>
      </c>
      <c r="G45" s="117">
        <v>1968.67</v>
      </c>
      <c r="H45" s="116">
        <v>26</v>
      </c>
      <c r="I45" s="112">
        <v>75.718076923076922</v>
      </c>
      <c r="J45" s="113">
        <v>25267.619999999995</v>
      </c>
      <c r="K45" s="151">
        <v>2.8703053182726058E-3</v>
      </c>
      <c r="L45" s="139">
        <v>22.819867856728877</v>
      </c>
      <c r="M45" s="125"/>
    </row>
    <row r="46" spans="1:13" s="115" customFormat="1" ht="16.5">
      <c r="A46" s="108" t="s">
        <v>57</v>
      </c>
      <c r="B46" s="109" t="s">
        <v>100</v>
      </c>
      <c r="C46" s="109" t="s">
        <v>164</v>
      </c>
      <c r="D46" s="126" t="s">
        <v>165</v>
      </c>
      <c r="E46" s="110">
        <v>833.4</v>
      </c>
      <c r="F46" s="111" t="s">
        <v>114</v>
      </c>
      <c r="G46" s="117">
        <v>33361.800000000003</v>
      </c>
      <c r="H46" s="116">
        <v>122</v>
      </c>
      <c r="I46" s="112">
        <v>273.45737704918037</v>
      </c>
      <c r="J46" s="113">
        <v>331239.99999999994</v>
      </c>
      <c r="K46" s="151">
        <v>4.8641241024217886E-2</v>
      </c>
      <c r="L46" s="139">
        <v>40.030957523398129</v>
      </c>
      <c r="M46" s="125"/>
    </row>
    <row r="47" spans="1:13" s="115" customFormat="1" ht="16.5">
      <c r="A47" s="108" t="s">
        <v>57</v>
      </c>
      <c r="B47" s="109" t="s">
        <v>100</v>
      </c>
      <c r="C47" s="109" t="s">
        <v>39</v>
      </c>
      <c r="D47" s="126" t="s">
        <v>166</v>
      </c>
      <c r="E47" s="110">
        <v>193.18</v>
      </c>
      <c r="F47" s="111" t="s">
        <v>106</v>
      </c>
      <c r="G47" s="124">
        <v>0</v>
      </c>
      <c r="H47" s="116">
        <v>0</v>
      </c>
      <c r="I47" s="112" t="e">
        <v>#DIV/0!</v>
      </c>
      <c r="J47" s="113">
        <v>51643</v>
      </c>
      <c r="K47" s="151">
        <v>0</v>
      </c>
      <c r="L47" s="139">
        <v>0</v>
      </c>
      <c r="M47" s="114"/>
    </row>
    <row r="48" spans="1:13" s="115" customFormat="1" ht="16.5">
      <c r="A48" s="108" t="s">
        <v>57</v>
      </c>
      <c r="B48" s="109" t="s">
        <v>100</v>
      </c>
      <c r="C48" s="109" t="s">
        <v>40</v>
      </c>
      <c r="D48" s="126" t="s">
        <v>167</v>
      </c>
      <c r="E48" s="110">
        <v>90.43</v>
      </c>
      <c r="F48" s="111" t="s">
        <v>106</v>
      </c>
      <c r="G48" s="124">
        <v>0</v>
      </c>
      <c r="H48" s="116">
        <v>0</v>
      </c>
      <c r="I48" s="112" t="e">
        <v>#DIV/0!</v>
      </c>
      <c r="J48" s="113">
        <v>72366</v>
      </c>
      <c r="K48" s="151">
        <v>0</v>
      </c>
      <c r="L48" s="139">
        <v>0</v>
      </c>
      <c r="M48" s="114"/>
    </row>
    <row r="49" spans="1:13" s="115" customFormat="1" ht="16.5">
      <c r="A49" s="108" t="s">
        <v>57</v>
      </c>
      <c r="B49" s="109" t="s">
        <v>100</v>
      </c>
      <c r="C49" s="109" t="s">
        <v>41</v>
      </c>
      <c r="D49" s="126" t="s">
        <v>168</v>
      </c>
      <c r="E49" s="110">
        <v>116.29</v>
      </c>
      <c r="F49" s="111" t="s">
        <v>103</v>
      </c>
      <c r="G49" s="124">
        <v>4290.8999999999996</v>
      </c>
      <c r="H49" s="116">
        <v>42</v>
      </c>
      <c r="I49" s="112">
        <v>102.16428571428571</v>
      </c>
      <c r="J49" s="113">
        <v>35929.599999999999</v>
      </c>
      <c r="K49" s="151">
        <v>6.2560983253546424E-3</v>
      </c>
      <c r="L49" s="139">
        <v>36.89827156247312</v>
      </c>
      <c r="M49" s="114"/>
    </row>
    <row r="50" spans="1:13" s="115" customFormat="1" ht="16.5">
      <c r="A50" s="108" t="s">
        <v>57</v>
      </c>
      <c r="B50" s="109" t="s">
        <v>100</v>
      </c>
      <c r="C50" s="109" t="s">
        <v>42</v>
      </c>
      <c r="D50" s="126" t="s">
        <v>169</v>
      </c>
      <c r="E50" s="110">
        <v>189.1</v>
      </c>
      <c r="F50" s="111" t="s">
        <v>60</v>
      </c>
      <c r="G50" s="124">
        <v>10580</v>
      </c>
      <c r="H50" s="116">
        <v>104</v>
      </c>
      <c r="I50" s="112">
        <v>101.73076923076923</v>
      </c>
      <c r="J50" s="113">
        <v>107996</v>
      </c>
      <c r="K50" s="151">
        <v>1.5425556475856375E-2</v>
      </c>
      <c r="L50" s="139">
        <v>55.949233209941831</v>
      </c>
      <c r="M50" s="114"/>
    </row>
    <row r="51" spans="1:13" s="105" customFormat="1" ht="16.5">
      <c r="A51" s="96" t="s">
        <v>57</v>
      </c>
      <c r="B51" s="97" t="s">
        <v>100</v>
      </c>
      <c r="C51" s="97" t="s">
        <v>170</v>
      </c>
      <c r="D51" s="79"/>
      <c r="E51" s="98">
        <v>53.37</v>
      </c>
      <c r="F51" s="99" t="s">
        <v>106</v>
      </c>
      <c r="G51" s="100"/>
      <c r="H51" s="184"/>
      <c r="I51" s="102" t="e">
        <v>#DIV/0!</v>
      </c>
      <c r="J51" s="103">
        <v>0</v>
      </c>
      <c r="K51" s="152">
        <v>0</v>
      </c>
      <c r="L51" s="140">
        <v>0</v>
      </c>
      <c r="M51" s="104"/>
    </row>
    <row r="52" spans="1:13" s="115" customFormat="1" ht="16.5">
      <c r="A52" s="108" t="s">
        <v>57</v>
      </c>
      <c r="B52" s="109" t="s">
        <v>109</v>
      </c>
      <c r="C52" s="109" t="s">
        <v>171</v>
      </c>
      <c r="D52" s="126" t="s">
        <v>172</v>
      </c>
      <c r="E52" s="110">
        <v>690.06</v>
      </c>
      <c r="F52" s="111" t="s">
        <v>117</v>
      </c>
      <c r="G52" s="124">
        <v>24000</v>
      </c>
      <c r="H52" s="116">
        <v>2</v>
      </c>
      <c r="I52" s="112">
        <v>12000</v>
      </c>
      <c r="J52" s="113">
        <v>34500</v>
      </c>
      <c r="K52" s="151">
        <v>3.4991810531243193E-2</v>
      </c>
      <c r="L52" s="139">
        <v>34.779584383966615</v>
      </c>
      <c r="M52" s="114"/>
    </row>
    <row r="53" spans="1:13" s="115" customFormat="1" ht="16.5">
      <c r="A53" s="108" t="s">
        <v>57</v>
      </c>
      <c r="B53" s="109" t="s">
        <v>109</v>
      </c>
      <c r="C53" s="109" t="s">
        <v>43</v>
      </c>
      <c r="D53" s="126" t="s">
        <v>173</v>
      </c>
      <c r="E53" s="110">
        <v>412.88</v>
      </c>
      <c r="F53" s="111" t="s">
        <v>106</v>
      </c>
      <c r="G53" s="124">
        <v>0</v>
      </c>
      <c r="H53" s="116">
        <v>0</v>
      </c>
      <c r="I53" s="112" t="e">
        <v>#DIV/0!</v>
      </c>
      <c r="J53" s="113">
        <v>79600</v>
      </c>
      <c r="K53" s="151">
        <v>0</v>
      </c>
      <c r="L53" s="139">
        <v>0</v>
      </c>
      <c r="M53" s="114"/>
    </row>
    <row r="54" spans="1:13" s="115" customFormat="1" ht="16.5">
      <c r="A54" s="108" t="s">
        <v>57</v>
      </c>
      <c r="B54" s="109" t="s">
        <v>109</v>
      </c>
      <c r="C54" s="109" t="s">
        <v>44</v>
      </c>
      <c r="D54" s="126" t="s">
        <v>174</v>
      </c>
      <c r="E54" s="110">
        <v>57.65</v>
      </c>
      <c r="F54" s="111" t="s">
        <v>103</v>
      </c>
      <c r="G54" s="117">
        <v>2066</v>
      </c>
      <c r="H54" s="116">
        <v>31</v>
      </c>
      <c r="I54" s="112">
        <v>66.645161290322577</v>
      </c>
      <c r="J54" s="113">
        <v>15260</v>
      </c>
      <c r="K54" s="151">
        <v>3.0122116898978514E-3</v>
      </c>
      <c r="L54" s="139">
        <v>35.836947094535994</v>
      </c>
      <c r="M54" s="114"/>
    </row>
    <row r="55" spans="1:13" s="115" customFormat="1" ht="16.5">
      <c r="A55" s="108" t="s">
        <v>57</v>
      </c>
      <c r="B55" s="109" t="s">
        <v>125</v>
      </c>
      <c r="C55" s="109" t="s">
        <v>45</v>
      </c>
      <c r="D55" s="126" t="s">
        <v>175</v>
      </c>
      <c r="E55" s="110">
        <v>178.69</v>
      </c>
      <c r="F55" s="111" t="s">
        <v>108</v>
      </c>
      <c r="G55" s="117">
        <v>7189</v>
      </c>
      <c r="H55" s="116">
        <v>12</v>
      </c>
      <c r="I55" s="112">
        <v>599.08333333333337</v>
      </c>
      <c r="J55" s="113">
        <v>120778</v>
      </c>
      <c r="K55" s="151">
        <v>1.0481505246212806E-2</v>
      </c>
      <c r="L55" s="139">
        <v>40.231686160389501</v>
      </c>
      <c r="M55" s="114"/>
    </row>
    <row r="56" spans="1:13" s="64" customFormat="1" ht="16.5">
      <c r="A56" s="63" t="s">
        <v>57</v>
      </c>
      <c r="B56" s="59" t="s">
        <v>125</v>
      </c>
      <c r="C56" s="59" t="s">
        <v>176</v>
      </c>
      <c r="D56" s="59"/>
      <c r="E56" s="68">
        <v>398.22</v>
      </c>
      <c r="F56" s="58" t="s">
        <v>108</v>
      </c>
      <c r="G56" s="106"/>
      <c r="H56" s="61"/>
      <c r="I56" s="62" t="e">
        <v>#DIV/0!</v>
      </c>
      <c r="J56" s="60">
        <v>0</v>
      </c>
      <c r="K56" s="150">
        <v>0</v>
      </c>
      <c r="L56" s="138">
        <v>0</v>
      </c>
      <c r="M56" s="13"/>
    </row>
    <row r="57" spans="1:13" s="115" customFormat="1" ht="16.5">
      <c r="A57" s="108" t="s">
        <v>57</v>
      </c>
      <c r="B57" s="109" t="s">
        <v>125</v>
      </c>
      <c r="C57" s="109" t="s">
        <v>46</v>
      </c>
      <c r="D57" s="126" t="s">
        <v>177</v>
      </c>
      <c r="E57" s="110">
        <v>535.85</v>
      </c>
      <c r="F57" s="111" t="s">
        <v>108</v>
      </c>
      <c r="G57" s="117">
        <v>9004</v>
      </c>
      <c r="H57" s="116">
        <v>5</v>
      </c>
      <c r="I57" s="112">
        <v>1800.8</v>
      </c>
      <c r="J57" s="113">
        <v>59543.299999999996</v>
      </c>
      <c r="K57" s="151">
        <v>1.3127760917638072E-2</v>
      </c>
      <c r="L57" s="139">
        <v>16.803209853503777</v>
      </c>
      <c r="M57" s="114"/>
    </row>
    <row r="58" spans="1:13" s="115" customFormat="1" ht="16.5">
      <c r="A58" s="108" t="s">
        <v>57</v>
      </c>
      <c r="B58" s="109" t="s">
        <v>178</v>
      </c>
      <c r="C58" s="109" t="s">
        <v>179</v>
      </c>
      <c r="D58" s="126" t="s">
        <v>180</v>
      </c>
      <c r="E58" s="110">
        <v>1344.72</v>
      </c>
      <c r="F58" s="111" t="s">
        <v>143</v>
      </c>
      <c r="G58" s="117">
        <v>2900</v>
      </c>
      <c r="H58" s="116">
        <v>1</v>
      </c>
      <c r="I58" s="112">
        <v>2900</v>
      </c>
      <c r="J58" s="113">
        <v>184180</v>
      </c>
      <c r="K58" s="151">
        <v>4.2281771058585525E-3</v>
      </c>
      <c r="L58" s="139">
        <v>2.1565827830328992</v>
      </c>
      <c r="M58" s="114"/>
    </row>
    <row r="59" spans="1:13" s="115" customFormat="1" ht="16.5">
      <c r="A59" s="108" t="s">
        <v>57</v>
      </c>
      <c r="B59" s="109" t="s">
        <v>100</v>
      </c>
      <c r="C59" s="109" t="s">
        <v>47</v>
      </c>
      <c r="D59" s="126" t="s">
        <v>181</v>
      </c>
      <c r="E59" s="110">
        <v>154.08000000000001</v>
      </c>
      <c r="F59" s="111" t="s">
        <v>103</v>
      </c>
      <c r="G59" s="117">
        <v>22755</v>
      </c>
      <c r="H59" s="116">
        <v>424</v>
      </c>
      <c r="I59" s="112">
        <v>53.66745283018868</v>
      </c>
      <c r="J59" s="113">
        <v>199763</v>
      </c>
      <c r="K59" s="151">
        <v>3.3176610359934952E-2</v>
      </c>
      <c r="L59" s="139">
        <v>147.68302180685356</v>
      </c>
      <c r="M59" s="114"/>
    </row>
    <row r="60" spans="1:13" s="115" customFormat="1" ht="16.5">
      <c r="A60" s="108" t="s">
        <v>57</v>
      </c>
      <c r="B60" s="109" t="s">
        <v>100</v>
      </c>
      <c r="C60" s="109" t="s">
        <v>48</v>
      </c>
      <c r="D60" s="126" t="s">
        <v>182</v>
      </c>
      <c r="E60" s="110">
        <v>136.74</v>
      </c>
      <c r="F60" s="111" t="s">
        <v>60</v>
      </c>
      <c r="G60" s="117">
        <v>5525</v>
      </c>
      <c r="H60" s="116">
        <v>23</v>
      </c>
      <c r="I60" s="112">
        <v>240.21739130434781</v>
      </c>
      <c r="J60" s="113">
        <v>47187</v>
      </c>
      <c r="K60" s="151">
        <v>8.0554063827132771E-3</v>
      </c>
      <c r="L60" s="139">
        <v>40.405148456925552</v>
      </c>
      <c r="M60" s="114"/>
    </row>
    <row r="61" spans="1:13" s="115" customFormat="1" ht="16.5">
      <c r="A61" s="108" t="s">
        <v>57</v>
      </c>
      <c r="B61" s="109" t="s">
        <v>100</v>
      </c>
      <c r="C61" s="109" t="s">
        <v>183</v>
      </c>
      <c r="D61" s="126" t="s">
        <v>184</v>
      </c>
      <c r="E61" s="110">
        <v>79.12</v>
      </c>
      <c r="F61" s="111" t="s">
        <v>132</v>
      </c>
      <c r="G61" s="117">
        <v>180</v>
      </c>
      <c r="H61" s="116">
        <v>1</v>
      </c>
      <c r="I61" s="112">
        <v>180</v>
      </c>
      <c r="J61" s="113">
        <v>26160</v>
      </c>
      <c r="K61" s="151">
        <v>2.6243857898432396E-4</v>
      </c>
      <c r="L61" s="139">
        <v>2.2750252780586449</v>
      </c>
      <c r="M61" s="114"/>
    </row>
    <row r="62" spans="1:13" s="115" customFormat="1" ht="16.5">
      <c r="A62" s="108" t="s">
        <v>57</v>
      </c>
      <c r="B62" s="109" t="s">
        <v>100</v>
      </c>
      <c r="C62" s="109" t="s">
        <v>185</v>
      </c>
      <c r="D62" s="126" t="s">
        <v>186</v>
      </c>
      <c r="E62" s="110">
        <v>2910</v>
      </c>
      <c r="F62" s="111" t="s">
        <v>106</v>
      </c>
      <c r="G62" s="117">
        <v>31145.4</v>
      </c>
      <c r="H62" s="116">
        <v>151</v>
      </c>
      <c r="I62" s="112">
        <v>206.26092715231789</v>
      </c>
      <c r="J62" s="113">
        <v>441061.2</v>
      </c>
      <c r="K62" s="151">
        <v>4.5409747321657576E-2</v>
      </c>
      <c r="L62" s="139">
        <v>10.702886597938145</v>
      </c>
      <c r="M62" s="114"/>
    </row>
    <row r="63" spans="1:13" s="115" customFormat="1" ht="16.5">
      <c r="A63" s="108" t="s">
        <v>57</v>
      </c>
      <c r="B63" s="109" t="s">
        <v>100</v>
      </c>
      <c r="C63" s="109" t="s">
        <v>187</v>
      </c>
      <c r="D63" s="126" t="s">
        <v>188</v>
      </c>
      <c r="E63" s="110">
        <v>665.14</v>
      </c>
      <c r="F63" s="111" t="s">
        <v>60</v>
      </c>
      <c r="G63" s="117">
        <v>22659</v>
      </c>
      <c r="H63" s="116">
        <v>68</v>
      </c>
      <c r="I63" s="112">
        <v>333.22058823529414</v>
      </c>
      <c r="J63" s="113">
        <v>192174</v>
      </c>
      <c r="K63" s="151">
        <v>3.3036643117809981E-2</v>
      </c>
      <c r="L63" s="139">
        <v>34.066512313197222</v>
      </c>
      <c r="M63" s="114"/>
    </row>
    <row r="64" spans="1:13" s="115" customFormat="1" ht="16.5">
      <c r="A64" s="108" t="s">
        <v>57</v>
      </c>
      <c r="B64" s="109" t="s">
        <v>100</v>
      </c>
      <c r="C64" s="109" t="s">
        <v>59</v>
      </c>
      <c r="D64" s="126" t="s">
        <v>189</v>
      </c>
      <c r="E64" s="110">
        <v>78.05</v>
      </c>
      <c r="F64" s="111" t="s">
        <v>60</v>
      </c>
      <c r="G64" s="117">
        <v>12210</v>
      </c>
      <c r="H64" s="116">
        <v>140</v>
      </c>
      <c r="I64" s="112">
        <v>87.214285714285708</v>
      </c>
      <c r="J64" s="113">
        <v>98911</v>
      </c>
      <c r="K64" s="151">
        <v>1.7802083607769977E-2</v>
      </c>
      <c r="L64" s="139">
        <v>156.43818065342731</v>
      </c>
      <c r="M64" s="114"/>
    </row>
    <row r="65" spans="1:13" s="115" customFormat="1" ht="16.5">
      <c r="A65" s="108" t="s">
        <v>57</v>
      </c>
      <c r="B65" s="109" t="s">
        <v>100</v>
      </c>
      <c r="C65" s="109" t="s">
        <v>190</v>
      </c>
      <c r="D65" s="126" t="s">
        <v>191</v>
      </c>
      <c r="E65" s="110">
        <v>680.24</v>
      </c>
      <c r="F65" s="111" t="s">
        <v>60</v>
      </c>
      <c r="G65" s="117">
        <v>844</v>
      </c>
      <c r="H65" s="116">
        <v>5</v>
      </c>
      <c r="I65" s="112">
        <v>168.8</v>
      </c>
      <c r="J65" s="113">
        <v>17984</v>
      </c>
      <c r="K65" s="151">
        <v>1.2305453370153856E-3</v>
      </c>
      <c r="L65" s="139">
        <v>1.240738562860167</v>
      </c>
      <c r="M65" s="114"/>
    </row>
    <row r="66" spans="1:13" s="115" customFormat="1" ht="16.5">
      <c r="A66" s="108" t="s">
        <v>57</v>
      </c>
      <c r="B66" s="109" t="s">
        <v>109</v>
      </c>
      <c r="C66" s="109" t="s">
        <v>192</v>
      </c>
      <c r="D66" s="126" t="s">
        <v>193</v>
      </c>
      <c r="E66" s="110">
        <v>264.01</v>
      </c>
      <c r="F66" s="111" t="s">
        <v>60</v>
      </c>
      <c r="G66" s="117">
        <v>16601</v>
      </c>
      <c r="H66" s="116">
        <v>80</v>
      </c>
      <c r="I66" s="112">
        <v>207.51249999999999</v>
      </c>
      <c r="J66" s="113">
        <v>212016</v>
      </c>
      <c r="K66" s="151">
        <v>2.4204126942882011E-2</v>
      </c>
      <c r="L66" s="139">
        <v>62.88019393204803</v>
      </c>
      <c r="M66" s="114"/>
    </row>
    <row r="67" spans="1:13" s="115" customFormat="1" ht="16.5">
      <c r="A67" s="108" t="s">
        <v>57</v>
      </c>
      <c r="B67" s="109" t="s">
        <v>109</v>
      </c>
      <c r="C67" s="109" t="s">
        <v>49</v>
      </c>
      <c r="D67" s="126" t="s">
        <v>194</v>
      </c>
      <c r="E67" s="110">
        <v>38.229999999999997</v>
      </c>
      <c r="F67" s="111" t="s">
        <v>108</v>
      </c>
      <c r="G67" s="124">
        <v>892</v>
      </c>
      <c r="H67" s="116">
        <v>4</v>
      </c>
      <c r="I67" s="112">
        <v>223</v>
      </c>
      <c r="J67" s="113">
        <v>6257</v>
      </c>
      <c r="K67" s="151">
        <v>1.300528958077872E-3</v>
      </c>
      <c r="L67" s="139">
        <v>23.332461417734766</v>
      </c>
      <c r="M67" s="114"/>
    </row>
    <row r="68" spans="1:13" s="115" customFormat="1" ht="16.5">
      <c r="A68" s="108" t="s">
        <v>57</v>
      </c>
      <c r="B68" s="109" t="s">
        <v>100</v>
      </c>
      <c r="C68" s="109" t="s">
        <v>195</v>
      </c>
      <c r="D68" s="126" t="s">
        <v>196</v>
      </c>
      <c r="E68" s="110">
        <v>541.89</v>
      </c>
      <c r="F68" s="111" t="s">
        <v>60</v>
      </c>
      <c r="G68" s="124">
        <v>26281</v>
      </c>
      <c r="H68" s="172">
        <v>158</v>
      </c>
      <c r="I68" s="112">
        <v>166.33544303797467</v>
      </c>
      <c r="J68" s="113">
        <v>226792</v>
      </c>
      <c r="K68" s="151">
        <v>3.8317490523816763E-2</v>
      </c>
      <c r="L68" s="139">
        <v>48.498772813670669</v>
      </c>
      <c r="M68" s="114"/>
    </row>
    <row r="69" spans="1:13" s="115" customFormat="1" ht="16.5">
      <c r="A69" s="108" t="s">
        <v>57</v>
      </c>
      <c r="B69" s="109" t="s">
        <v>100</v>
      </c>
      <c r="C69" s="109" t="s">
        <v>50</v>
      </c>
      <c r="D69" s="126" t="s">
        <v>197</v>
      </c>
      <c r="E69" s="110">
        <v>254.9</v>
      </c>
      <c r="F69" s="111" t="s">
        <v>60</v>
      </c>
      <c r="G69" s="124">
        <v>8902.9</v>
      </c>
      <c r="H69" s="116">
        <v>24</v>
      </c>
      <c r="I69" s="112">
        <v>370.95416666666665</v>
      </c>
      <c r="J69" s="113">
        <v>73970.899999999994</v>
      </c>
      <c r="K69" s="151">
        <v>1.2980357915775209E-2</v>
      </c>
      <c r="L69" s="139">
        <v>34.927030207924673</v>
      </c>
      <c r="M69" s="114"/>
    </row>
    <row r="70" spans="1:13" s="115" customFormat="1" ht="16.5">
      <c r="A70" s="108" t="s">
        <v>57</v>
      </c>
      <c r="B70" s="109" t="s">
        <v>100</v>
      </c>
      <c r="C70" s="109" t="s">
        <v>51</v>
      </c>
      <c r="D70" s="126" t="s">
        <v>198</v>
      </c>
      <c r="E70" s="110">
        <v>397.71</v>
      </c>
      <c r="F70" s="111" t="s">
        <v>60</v>
      </c>
      <c r="G70" s="124">
        <v>12893.7</v>
      </c>
      <c r="H70" s="116">
        <v>29</v>
      </c>
      <c r="I70" s="112">
        <v>444.61034482758623</v>
      </c>
      <c r="J70" s="113">
        <v>118057.62</v>
      </c>
      <c r="K70" s="151">
        <v>1.8798912810278765E-2</v>
      </c>
      <c r="L70" s="139">
        <v>32.419853662216191</v>
      </c>
      <c r="M70" s="114"/>
    </row>
    <row r="71" spans="1:13" s="115" customFormat="1" ht="16.5">
      <c r="A71" s="108" t="s">
        <v>57</v>
      </c>
      <c r="B71" s="109" t="s">
        <v>100</v>
      </c>
      <c r="C71" s="109" t="s">
        <v>52</v>
      </c>
      <c r="D71" s="126" t="s">
        <v>199</v>
      </c>
      <c r="E71" s="110">
        <v>394</v>
      </c>
      <c r="F71" s="111" t="s">
        <v>60</v>
      </c>
      <c r="G71" s="124">
        <v>29923</v>
      </c>
      <c r="H71" s="116">
        <v>129</v>
      </c>
      <c r="I71" s="112">
        <v>231.96124031007753</v>
      </c>
      <c r="J71" s="113">
        <v>235857</v>
      </c>
      <c r="K71" s="151">
        <v>4.3627497771932922E-2</v>
      </c>
      <c r="L71" s="139">
        <v>75.94670050761421</v>
      </c>
      <c r="M71" s="114"/>
    </row>
    <row r="72" spans="1:13" s="115" customFormat="1" ht="16.5">
      <c r="A72" s="108" t="s">
        <v>57</v>
      </c>
      <c r="B72" s="109" t="s">
        <v>100</v>
      </c>
      <c r="C72" s="109" t="s">
        <v>53</v>
      </c>
      <c r="D72" s="126" t="s">
        <v>200</v>
      </c>
      <c r="E72" s="110">
        <v>115.45</v>
      </c>
      <c r="F72" s="111" t="s">
        <v>106</v>
      </c>
      <c r="G72" s="124">
        <v>180</v>
      </c>
      <c r="H72" s="116">
        <v>1</v>
      </c>
      <c r="I72" s="112">
        <v>180</v>
      </c>
      <c r="J72" s="113">
        <v>17085</v>
      </c>
      <c r="K72" s="151">
        <v>2.6243857898432396E-4</v>
      </c>
      <c r="L72" s="139">
        <v>1.5591165006496319</v>
      </c>
      <c r="M72" s="114"/>
    </row>
    <row r="73" spans="1:13" s="115" customFormat="1" ht="16.5">
      <c r="A73" s="108" t="s">
        <v>57</v>
      </c>
      <c r="B73" s="109" t="s">
        <v>100</v>
      </c>
      <c r="C73" s="109" t="s">
        <v>54</v>
      </c>
      <c r="D73" s="126" t="s">
        <v>201</v>
      </c>
      <c r="E73" s="110">
        <v>165.95</v>
      </c>
      <c r="F73" s="111" t="s">
        <v>60</v>
      </c>
      <c r="G73" s="117">
        <v>7716</v>
      </c>
      <c r="H73" s="116">
        <v>58</v>
      </c>
      <c r="I73" s="112">
        <v>133.0344827586207</v>
      </c>
      <c r="J73" s="113">
        <v>66348</v>
      </c>
      <c r="K73" s="151">
        <v>1.1249867085794688E-2</v>
      </c>
      <c r="L73" s="139">
        <v>46.495932509792112</v>
      </c>
      <c r="M73" s="114"/>
    </row>
    <row r="74" spans="1:13" s="64" customFormat="1" ht="16.5">
      <c r="A74" s="63" t="s">
        <v>57</v>
      </c>
      <c r="B74" s="59" t="s">
        <v>100</v>
      </c>
      <c r="C74" s="59" t="s">
        <v>55</v>
      </c>
      <c r="D74" s="59"/>
      <c r="E74" s="68">
        <v>489</v>
      </c>
      <c r="F74" s="58" t="s">
        <v>60</v>
      </c>
      <c r="G74" s="106"/>
      <c r="H74" s="61"/>
      <c r="I74" s="62" t="e">
        <v>#DIV/0!</v>
      </c>
      <c r="J74" s="60">
        <v>0</v>
      </c>
      <c r="K74" s="150">
        <v>0</v>
      </c>
      <c r="L74" s="138">
        <v>0</v>
      </c>
      <c r="M74" s="13"/>
    </row>
    <row r="75" spans="1:13" s="182" customFormat="1" ht="16.5">
      <c r="A75" s="108" t="s">
        <v>57</v>
      </c>
      <c r="B75" s="177" t="s">
        <v>100</v>
      </c>
      <c r="C75" s="178" t="s">
        <v>202</v>
      </c>
      <c r="D75" s="126" t="s">
        <v>203</v>
      </c>
      <c r="E75" s="110">
        <v>238.9</v>
      </c>
      <c r="F75" s="179" t="s">
        <v>60</v>
      </c>
      <c r="G75" s="117">
        <v>13329</v>
      </c>
      <c r="H75" s="180">
        <v>85</v>
      </c>
      <c r="I75" s="112">
        <v>156.81176470588235</v>
      </c>
      <c r="J75" s="113">
        <v>116054</v>
      </c>
      <c r="K75" s="151">
        <v>1.943357677378919E-2</v>
      </c>
      <c r="L75" s="139">
        <v>55.793218920050229</v>
      </c>
      <c r="M75" s="181"/>
    </row>
    <row r="76" spans="1:13" s="115" customFormat="1" ht="16.5">
      <c r="A76" s="108" t="s">
        <v>57</v>
      </c>
      <c r="B76" s="109" t="s">
        <v>100</v>
      </c>
      <c r="C76" s="109" t="s">
        <v>56</v>
      </c>
      <c r="D76" s="126" t="s">
        <v>204</v>
      </c>
      <c r="E76" s="110">
        <v>64.05</v>
      </c>
      <c r="F76" s="111" t="s">
        <v>106</v>
      </c>
      <c r="G76" s="124">
        <v>300</v>
      </c>
      <c r="H76" s="116">
        <v>1</v>
      </c>
      <c r="I76" s="112">
        <v>300</v>
      </c>
      <c r="J76" s="113">
        <v>1533</v>
      </c>
      <c r="K76" s="151">
        <v>4.3739763164053991E-4</v>
      </c>
      <c r="L76" s="139">
        <v>4.6838407494145198</v>
      </c>
      <c r="M76" s="114"/>
    </row>
    <row r="77" spans="1:13" s="115" customFormat="1" ht="16.5">
      <c r="A77" s="108" t="s">
        <v>57</v>
      </c>
      <c r="B77" s="109" t="s">
        <v>100</v>
      </c>
      <c r="C77" s="109" t="s">
        <v>61</v>
      </c>
      <c r="D77" s="126" t="s">
        <v>205</v>
      </c>
      <c r="E77" s="110">
        <v>165</v>
      </c>
      <c r="F77" s="179" t="s">
        <v>60</v>
      </c>
      <c r="G77" s="124">
        <v>3831</v>
      </c>
      <c r="H77" s="116">
        <v>23</v>
      </c>
      <c r="I77" s="112">
        <v>166.56521739130434</v>
      </c>
      <c r="J77" s="113">
        <v>40903</v>
      </c>
      <c r="K77" s="151">
        <v>5.5855677560496947E-3</v>
      </c>
      <c r="L77" s="139">
        <v>23.218181818181819</v>
      </c>
      <c r="M77" s="114"/>
    </row>
    <row r="78" spans="1:13" s="91" customFormat="1" ht="16.5">
      <c r="A78" s="82"/>
      <c r="B78" s="83"/>
      <c r="C78" s="83"/>
      <c r="D78" s="83"/>
      <c r="E78" s="84"/>
      <c r="F78" s="85"/>
      <c r="G78" s="86"/>
      <c r="H78" s="87"/>
      <c r="I78" s="88"/>
      <c r="J78" s="89">
        <v>0</v>
      </c>
      <c r="K78" s="153">
        <v>0</v>
      </c>
      <c r="L78" s="141"/>
      <c r="M78" s="90"/>
    </row>
    <row r="79" spans="1:13" s="115" customFormat="1" ht="16.5">
      <c r="A79" s="108" t="s">
        <v>206</v>
      </c>
      <c r="B79" s="109" t="s">
        <v>100</v>
      </c>
      <c r="C79" s="109" t="s">
        <v>207</v>
      </c>
      <c r="D79" s="126" t="s">
        <v>208</v>
      </c>
      <c r="E79" s="110">
        <v>349</v>
      </c>
      <c r="F79" s="111" t="s">
        <v>60</v>
      </c>
      <c r="G79" s="124">
        <v>9034</v>
      </c>
      <c r="H79" s="116">
        <v>30</v>
      </c>
      <c r="I79" s="112">
        <v>301.13333333333333</v>
      </c>
      <c r="J79" s="113">
        <v>107087</v>
      </c>
      <c r="K79" s="151">
        <v>1.3171500680802126E-2</v>
      </c>
      <c r="L79" s="139">
        <v>25.885386819484239</v>
      </c>
      <c r="M79" s="114"/>
    </row>
    <row r="80" spans="1:13" s="115" customFormat="1" ht="16.5">
      <c r="A80" s="108" t="s">
        <v>206</v>
      </c>
      <c r="B80" s="109" t="s">
        <v>100</v>
      </c>
      <c r="C80" s="109" t="s">
        <v>209</v>
      </c>
      <c r="D80" s="126" t="s">
        <v>210</v>
      </c>
      <c r="E80" s="110">
        <v>396</v>
      </c>
      <c r="F80" s="111" t="s">
        <v>60</v>
      </c>
      <c r="G80" s="124">
        <v>0</v>
      </c>
      <c r="H80" s="116">
        <v>0</v>
      </c>
      <c r="I80" s="112" t="e">
        <v>#DIV/0!</v>
      </c>
      <c r="J80" s="113">
        <v>73405</v>
      </c>
      <c r="K80" s="151">
        <v>0</v>
      </c>
      <c r="L80" s="139">
        <v>0</v>
      </c>
      <c r="M80" s="114"/>
    </row>
    <row r="81" spans="1:25" s="115" customFormat="1" ht="16.5">
      <c r="A81" s="108" t="s">
        <v>206</v>
      </c>
      <c r="B81" s="109" t="s">
        <v>100</v>
      </c>
      <c r="C81" s="109" t="s">
        <v>211</v>
      </c>
      <c r="D81" s="126" t="s">
        <v>212</v>
      </c>
      <c r="E81" s="110">
        <v>350</v>
      </c>
      <c r="F81" s="111" t="s">
        <v>60</v>
      </c>
      <c r="G81" s="124">
        <v>29384</v>
      </c>
      <c r="H81" s="116">
        <v>72</v>
      </c>
      <c r="I81" s="112">
        <v>408.11111111111109</v>
      </c>
      <c r="J81" s="113">
        <v>269821</v>
      </c>
      <c r="K81" s="151">
        <v>4.2841640027085418E-2</v>
      </c>
      <c r="L81" s="139">
        <v>83.954285714285717</v>
      </c>
      <c r="M81" s="114"/>
    </row>
    <row r="82" spans="1:25" s="115" customFormat="1" ht="16.5">
      <c r="A82" s="108" t="s">
        <v>206</v>
      </c>
      <c r="B82" s="109" t="s">
        <v>100</v>
      </c>
      <c r="C82" s="109" t="s">
        <v>213</v>
      </c>
      <c r="D82" s="126" t="s">
        <v>214</v>
      </c>
      <c r="E82" s="110">
        <v>345</v>
      </c>
      <c r="F82" s="111" t="s">
        <v>60</v>
      </c>
      <c r="G82" s="124">
        <v>6278</v>
      </c>
      <c r="H82" s="116">
        <v>12</v>
      </c>
      <c r="I82" s="112">
        <v>523.16666666666663</v>
      </c>
      <c r="J82" s="113">
        <v>60141</v>
      </c>
      <c r="K82" s="151">
        <v>9.1532744381310326E-3</v>
      </c>
      <c r="L82" s="139">
        <v>18.197101449275362</v>
      </c>
      <c r="M82" s="114"/>
    </row>
    <row r="83" spans="1:25" s="115" customFormat="1" ht="16.5">
      <c r="A83" s="108" t="s">
        <v>206</v>
      </c>
      <c r="B83" s="109" t="s">
        <v>100</v>
      </c>
      <c r="C83" s="168" t="s">
        <v>215</v>
      </c>
      <c r="D83" s="126" t="s">
        <v>216</v>
      </c>
      <c r="E83" s="110">
        <v>96</v>
      </c>
      <c r="F83" s="111" t="s">
        <v>108</v>
      </c>
      <c r="G83" s="124">
        <v>0</v>
      </c>
      <c r="H83" s="116">
        <v>0</v>
      </c>
      <c r="I83" s="112" t="e">
        <v>#DIV/0!</v>
      </c>
      <c r="J83" s="113">
        <v>3180</v>
      </c>
      <c r="K83" s="151">
        <v>0</v>
      </c>
      <c r="L83" s="139">
        <v>0</v>
      </c>
      <c r="M83" s="114"/>
    </row>
    <row r="84" spans="1:25" s="115" customFormat="1" ht="16.5">
      <c r="A84" s="108" t="s">
        <v>206</v>
      </c>
      <c r="B84" s="109" t="s">
        <v>100</v>
      </c>
      <c r="C84" s="109" t="s">
        <v>217</v>
      </c>
      <c r="D84" s="126" t="s">
        <v>218</v>
      </c>
      <c r="E84" s="110">
        <v>425</v>
      </c>
      <c r="F84" s="111" t="s">
        <v>60</v>
      </c>
      <c r="G84" s="124">
        <v>4250</v>
      </c>
      <c r="H84" s="116">
        <v>26</v>
      </c>
      <c r="I84" s="112">
        <v>163.46153846153845</v>
      </c>
      <c r="J84" s="113">
        <v>36705</v>
      </c>
      <c r="K84" s="151">
        <v>6.196466448240982E-3</v>
      </c>
      <c r="L84" s="139">
        <v>10</v>
      </c>
      <c r="M84" s="114"/>
    </row>
    <row r="85" spans="1:25" s="115" customFormat="1" ht="16.5">
      <c r="A85" s="108" t="s">
        <v>206</v>
      </c>
      <c r="B85" s="109" t="s">
        <v>100</v>
      </c>
      <c r="C85" s="109" t="s">
        <v>219</v>
      </c>
      <c r="D85" s="126" t="s">
        <v>220</v>
      </c>
      <c r="E85" s="110">
        <v>188</v>
      </c>
      <c r="F85" s="111" t="s">
        <v>60</v>
      </c>
      <c r="G85" s="124">
        <v>1302</v>
      </c>
      <c r="H85" s="116">
        <v>10</v>
      </c>
      <c r="I85" s="112">
        <v>130.19999999999999</v>
      </c>
      <c r="J85" s="113">
        <v>12776</v>
      </c>
      <c r="K85" s="151">
        <v>1.8983057213199433E-3</v>
      </c>
      <c r="L85" s="139">
        <v>6.9255319148936172</v>
      </c>
      <c r="M85" s="114"/>
    </row>
    <row r="86" spans="1:25" s="115" customFormat="1" ht="16.5">
      <c r="A86" s="108" t="s">
        <v>206</v>
      </c>
      <c r="B86" s="109" t="s">
        <v>100</v>
      </c>
      <c r="C86" s="109" t="s">
        <v>221</v>
      </c>
      <c r="D86" s="126" t="s">
        <v>222</v>
      </c>
      <c r="E86" s="110">
        <v>200</v>
      </c>
      <c r="F86" s="111" t="s">
        <v>60</v>
      </c>
      <c r="G86" s="124">
        <v>4768</v>
      </c>
      <c r="H86" s="116">
        <v>9</v>
      </c>
      <c r="I86" s="112">
        <v>529.77777777777783</v>
      </c>
      <c r="J86" s="113">
        <v>64564</v>
      </c>
      <c r="K86" s="151">
        <v>6.951706358873648E-3</v>
      </c>
      <c r="L86" s="139">
        <v>23.84</v>
      </c>
      <c r="M86" s="114"/>
    </row>
    <row r="87" spans="1:25" s="115" customFormat="1" ht="16.5">
      <c r="A87" s="108" t="s">
        <v>206</v>
      </c>
      <c r="B87" s="109" t="s">
        <v>100</v>
      </c>
      <c r="C87" s="168" t="s">
        <v>78</v>
      </c>
      <c r="D87" s="126" t="s">
        <v>223</v>
      </c>
      <c r="E87" s="110">
        <v>750</v>
      </c>
      <c r="F87" s="111" t="s">
        <v>143</v>
      </c>
      <c r="G87" s="124">
        <v>4079</v>
      </c>
      <c r="H87" s="116">
        <v>2</v>
      </c>
      <c r="I87" s="112">
        <v>2039.5</v>
      </c>
      <c r="J87" s="113">
        <v>48163</v>
      </c>
      <c r="K87" s="151">
        <v>5.9471497982058743E-3</v>
      </c>
      <c r="L87" s="139">
        <v>5.4386666666666663</v>
      </c>
      <c r="M87" s="114"/>
    </row>
    <row r="88" spans="1:25">
      <c r="A88" s="21"/>
      <c r="B88" s="22"/>
      <c r="C88" s="23"/>
      <c r="D88" s="24"/>
      <c r="E88" s="14"/>
      <c r="F88" s="25"/>
      <c r="G88" s="73"/>
      <c r="H88" s="49"/>
      <c r="I88" s="54"/>
      <c r="J88" s="12"/>
      <c r="K88" s="154"/>
      <c r="L88" s="142"/>
      <c r="M88" s="13"/>
    </row>
    <row r="89" spans="1:25">
      <c r="A89" s="21"/>
      <c r="B89" s="22"/>
      <c r="C89" s="23"/>
      <c r="D89" s="24"/>
      <c r="E89" s="14"/>
      <c r="F89" s="25"/>
      <c r="G89" s="73"/>
      <c r="H89" s="49"/>
      <c r="I89" s="54"/>
      <c r="J89" s="12"/>
      <c r="K89" s="154"/>
      <c r="L89" s="142"/>
      <c r="M89" s="13"/>
    </row>
    <row r="90" spans="1:25">
      <c r="A90" s="21"/>
      <c r="B90" s="22"/>
      <c r="C90" s="23"/>
      <c r="D90" s="16"/>
      <c r="E90" s="14"/>
      <c r="F90" s="15"/>
      <c r="G90" s="73"/>
      <c r="H90" s="49"/>
      <c r="I90" s="54"/>
      <c r="J90" s="12"/>
      <c r="K90" s="154"/>
      <c r="L90" s="142"/>
      <c r="M90" s="13"/>
    </row>
    <row r="91" spans="1:25">
      <c r="A91" s="17"/>
      <c r="B91" s="17"/>
      <c r="C91" s="17"/>
      <c r="D91" s="17"/>
      <c r="E91" s="19"/>
      <c r="F91" s="26"/>
      <c r="G91" s="74"/>
      <c r="H91" s="20"/>
      <c r="I91" s="55"/>
      <c r="J91" s="18"/>
      <c r="K91" s="155"/>
      <c r="L91" s="143"/>
      <c r="M91" s="27"/>
    </row>
    <row r="92" spans="1:25">
      <c r="A92" s="28"/>
      <c r="B92" s="28" t="s">
        <v>0</v>
      </c>
      <c r="C92" s="28"/>
      <c r="D92" s="28"/>
      <c r="E92" s="29">
        <v>17443.039999999997</v>
      </c>
      <c r="F92" s="29"/>
      <c r="G92" s="75">
        <v>685874.7699999999</v>
      </c>
      <c r="H92" s="29">
        <v>6392</v>
      </c>
      <c r="I92" s="29"/>
      <c r="J92" s="29">
        <v>7100974.1400000006</v>
      </c>
      <c r="K92" s="156">
        <v>1.0000000000000002</v>
      </c>
      <c r="L92" s="144">
        <v>39.320827676826973</v>
      </c>
      <c r="M92" s="30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</row>
    <row r="93" spans="1:25" ht="16.5">
      <c r="D93" s="32" t="s">
        <v>224</v>
      </c>
      <c r="E93" s="33"/>
      <c r="F93" s="92" t="s">
        <v>57</v>
      </c>
      <c r="G93" s="93">
        <v>626779.7699999999</v>
      </c>
      <c r="H93" s="94" t="s">
        <v>206</v>
      </c>
      <c r="I93" s="95">
        <v>59095</v>
      </c>
      <c r="J93" s="35"/>
      <c r="K93" s="157"/>
      <c r="L93" s="145"/>
      <c r="M93" s="36"/>
    </row>
    <row r="94" spans="1:25" ht="17.25" customHeight="1">
      <c r="A94" s="166" t="s">
        <v>225</v>
      </c>
      <c r="B94" s="165" t="s">
        <v>226</v>
      </c>
      <c r="C94" s="31"/>
      <c r="D94" s="38"/>
      <c r="E94" s="39"/>
      <c r="F94" s="38"/>
      <c r="G94" s="76"/>
      <c r="H94" s="51"/>
      <c r="I94" s="65"/>
      <c r="J94" s="65"/>
      <c r="K94" s="158"/>
      <c r="L94" s="146"/>
      <c r="M94" s="67"/>
    </row>
    <row r="95" spans="1:25" ht="14.25">
      <c r="A95" s="38" t="s">
        <v>227</v>
      </c>
      <c r="B95" s="38" t="s">
        <v>228</v>
      </c>
      <c r="C95" s="38" t="s">
        <v>1</v>
      </c>
      <c r="D95" s="42"/>
      <c r="E95" s="43"/>
      <c r="F95" s="42"/>
      <c r="G95" s="76"/>
      <c r="H95" s="51"/>
      <c r="I95" s="65"/>
      <c r="J95" s="66"/>
      <c r="K95" s="158"/>
      <c r="L95" s="146"/>
      <c r="M95" s="67"/>
    </row>
    <row r="96" spans="1:25" ht="14.25">
      <c r="A96" s="38" t="s">
        <v>229</v>
      </c>
      <c r="B96" s="37" t="s">
        <v>114</v>
      </c>
      <c r="C96" s="42" t="s">
        <v>2</v>
      </c>
      <c r="D96" s="42"/>
      <c r="E96" s="43"/>
      <c r="F96" s="42"/>
      <c r="G96" s="76"/>
      <c r="H96" s="51"/>
      <c r="I96" s="66"/>
      <c r="J96" s="65"/>
      <c r="K96" s="158"/>
      <c r="L96" s="146"/>
      <c r="M96" s="67"/>
    </row>
    <row r="97" spans="1:13" ht="14.25">
      <c r="A97" s="38"/>
      <c r="B97" s="37" t="s">
        <v>132</v>
      </c>
      <c r="C97" s="42" t="s">
        <v>3</v>
      </c>
      <c r="D97" s="42"/>
      <c r="E97" s="43"/>
      <c r="F97" s="42"/>
      <c r="G97" s="76"/>
      <c r="H97" s="51"/>
      <c r="I97" s="40"/>
      <c r="J97" s="65"/>
      <c r="K97" s="159"/>
      <c r="L97" s="146"/>
      <c r="M97" s="67"/>
    </row>
    <row r="98" spans="1:13" ht="14.25">
      <c r="A98" s="38"/>
      <c r="B98" s="37" t="s">
        <v>230</v>
      </c>
      <c r="C98" s="42" t="s">
        <v>4</v>
      </c>
      <c r="D98" s="42"/>
      <c r="E98" s="43"/>
      <c r="F98" s="42"/>
      <c r="G98" s="76"/>
      <c r="H98" s="51"/>
      <c r="I98" s="65"/>
      <c r="J98" s="65"/>
      <c r="K98" s="159"/>
      <c r="L98" s="146"/>
      <c r="M98" s="67"/>
    </row>
    <row r="99" spans="1:13" ht="14.25">
      <c r="A99" s="38"/>
      <c r="B99" s="37" t="s">
        <v>106</v>
      </c>
      <c r="C99" s="42" t="s">
        <v>5</v>
      </c>
      <c r="D99" s="42"/>
      <c r="E99" s="43"/>
      <c r="F99" s="42"/>
      <c r="G99" s="76"/>
      <c r="H99" s="51"/>
      <c r="I99" s="40"/>
      <c r="J99" s="40"/>
      <c r="K99" s="159"/>
      <c r="L99" s="147"/>
      <c r="M99" s="41"/>
    </row>
    <row r="100" spans="1:13" ht="14.25">
      <c r="A100" s="38"/>
      <c r="B100" s="37" t="s">
        <v>231</v>
      </c>
      <c r="C100" s="42" t="s">
        <v>6</v>
      </c>
      <c r="D100" s="42"/>
      <c r="E100" s="43"/>
      <c r="F100" s="42"/>
      <c r="G100" s="76"/>
      <c r="H100" s="51"/>
      <c r="I100" s="40"/>
      <c r="J100" s="40"/>
      <c r="K100" s="158"/>
      <c r="L100" s="147"/>
      <c r="M100" s="41"/>
    </row>
    <row r="101" spans="1:13" ht="14.25">
      <c r="A101" s="38"/>
      <c r="B101" s="37" t="s">
        <v>232</v>
      </c>
      <c r="C101" s="42" t="s">
        <v>7</v>
      </c>
      <c r="D101" s="42"/>
      <c r="E101" s="43"/>
      <c r="F101" s="42"/>
      <c r="G101" s="76"/>
      <c r="H101" s="51"/>
      <c r="I101" s="40"/>
      <c r="J101" s="40"/>
      <c r="K101" s="158"/>
      <c r="L101" s="147"/>
      <c r="M101" s="41"/>
    </row>
    <row r="102" spans="1:13" ht="14.25">
      <c r="A102" s="38" t="s">
        <v>233</v>
      </c>
      <c r="B102" s="37" t="s">
        <v>60</v>
      </c>
      <c r="C102" s="42" t="s">
        <v>8</v>
      </c>
      <c r="D102" s="42"/>
      <c r="E102" s="43"/>
      <c r="F102" s="42"/>
      <c r="G102" s="76"/>
      <c r="H102" s="51"/>
      <c r="I102" s="40"/>
      <c r="J102" s="40"/>
      <c r="K102" s="158"/>
      <c r="L102" s="147"/>
      <c r="M102" s="41"/>
    </row>
    <row r="103" spans="1:13" ht="14.25">
      <c r="A103" s="38"/>
      <c r="B103" s="37" t="s">
        <v>103</v>
      </c>
      <c r="C103" s="42" t="s">
        <v>9</v>
      </c>
      <c r="D103" s="42"/>
      <c r="E103" s="43"/>
      <c r="F103" s="42"/>
      <c r="G103" s="76"/>
      <c r="H103" s="51"/>
      <c r="I103" s="40"/>
      <c r="J103" s="40"/>
      <c r="K103" s="158"/>
      <c r="L103" s="147"/>
      <c r="M103" s="41"/>
    </row>
    <row r="104" spans="1:13" ht="14.25">
      <c r="A104" s="38" t="s">
        <v>234</v>
      </c>
      <c r="B104" s="37" t="s">
        <v>143</v>
      </c>
      <c r="C104" s="42" t="s">
        <v>10</v>
      </c>
      <c r="D104" s="42"/>
      <c r="E104" s="43"/>
      <c r="F104" s="42"/>
      <c r="G104" s="76"/>
      <c r="H104" s="51"/>
      <c r="I104" s="40"/>
      <c r="J104" s="40"/>
      <c r="K104" s="158"/>
      <c r="L104" s="147"/>
      <c r="M104" s="41"/>
    </row>
    <row r="105" spans="1:13" ht="14.25">
      <c r="A105" s="38"/>
      <c r="B105" s="37" t="s">
        <v>117</v>
      </c>
      <c r="C105" s="42" t="s">
        <v>11</v>
      </c>
      <c r="D105" s="42"/>
      <c r="E105" s="43"/>
      <c r="F105" s="42"/>
      <c r="G105" s="76"/>
      <c r="H105" s="51"/>
      <c r="I105" s="40"/>
      <c r="J105" s="40"/>
      <c r="K105" s="158"/>
      <c r="L105" s="147"/>
      <c r="M105" s="41"/>
    </row>
    <row r="106" spans="1:13" ht="14.25">
      <c r="A106" s="38" t="s">
        <v>235</v>
      </c>
      <c r="B106" s="37" t="s">
        <v>146</v>
      </c>
      <c r="C106" s="42" t="s">
        <v>12</v>
      </c>
      <c r="D106" s="44"/>
      <c r="E106" s="45"/>
      <c r="F106" s="44"/>
      <c r="G106" s="77"/>
      <c r="H106" s="52"/>
      <c r="I106" s="40"/>
      <c r="J106" s="40"/>
      <c r="K106" s="158"/>
      <c r="L106" s="147"/>
      <c r="M106" s="41"/>
    </row>
    <row r="107" spans="1:13" ht="85.5">
      <c r="A107" s="38"/>
      <c r="B107" s="37" t="s">
        <v>108</v>
      </c>
      <c r="C107" s="44" t="s">
        <v>236</v>
      </c>
      <c r="D107" s="161"/>
      <c r="E107" s="162"/>
      <c r="F107" s="161"/>
      <c r="G107" s="163"/>
      <c r="H107" s="164"/>
    </row>
    <row r="112" spans="1:13">
      <c r="H112" s="53"/>
    </row>
  </sheetData>
  <phoneticPr fontId="6" type="noConversion"/>
  <conditionalFormatting sqref="K3:K86">
    <cfRule type="dataBar" priority="4">
      <dataBar>
        <cfvo type="min"/>
        <cfvo type="max"/>
        <color rgb="FF63C384"/>
      </dataBar>
    </cfRule>
  </conditionalFormatting>
  <conditionalFormatting sqref="K87">
    <cfRule type="dataBar" priority="1">
      <dataBar>
        <cfvo type="min"/>
        <cfvo type="max"/>
        <color rgb="FF63C384"/>
      </dataBar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121"/>
  <sheetViews>
    <sheetView workbookViewId="0">
      <selection activeCell="H13" sqref="H13:H81"/>
    </sheetView>
  </sheetViews>
  <sheetFormatPr defaultRowHeight="13.5"/>
  <cols>
    <col min="1" max="1" width="28" customWidth="1"/>
    <col min="2" max="2" width="9.625" customWidth="1"/>
    <col min="3" max="3" width="11.125" customWidth="1"/>
    <col min="4" max="4" width="13.875" customWidth="1"/>
    <col min="11" max="11" width="13.5" bestFit="1" customWidth="1"/>
    <col min="13" max="13" width="13.5" bestFit="1" customWidth="1"/>
  </cols>
  <sheetData>
    <row r="1" spans="1:8" ht="14.25">
      <c r="A1" s="119" t="s">
        <v>62</v>
      </c>
      <c r="C1" s="128" t="s">
        <v>76</v>
      </c>
      <c r="D1" s="132">
        <f ca="1">TODAY()-1</f>
        <v>42440</v>
      </c>
      <c r="H1" t="str">
        <f>IF(日报!G3=0,日报!D3,FALSE)&amp;"；"</f>
        <v>；</v>
      </c>
    </row>
    <row r="2" spans="1:8" ht="14.25">
      <c r="A2" s="120" t="str">
        <f ca="1">TEXT($D$1,"yyyy年m月d日")&amp;"（"&amp;TEXT($D$1,"[$-804]aaa;@")&amp;"）"</f>
        <v>2016年3月11日（周五）</v>
      </c>
      <c r="C2" s="128" t="s">
        <v>77</v>
      </c>
      <c r="D2" s="167" t="s">
        <v>79</v>
      </c>
      <c r="H2" t="str">
        <f>IF(日报!G4=0,日报!D4,FALSE)&amp;"；"</f>
        <v>FALSE；</v>
      </c>
    </row>
    <row r="3" spans="1:8" ht="14.25">
      <c r="A3" s="119" t="str">
        <f>日报!$A$1</f>
        <v>多云 西北风 6℃ 优</v>
      </c>
      <c r="C3" s="128" t="s">
        <v>73</v>
      </c>
      <c r="D3" s="133">
        <v>10000</v>
      </c>
      <c r="H3" t="str">
        <f>IF(日报!G5=0,日报!D5,FALSE)&amp;"；"</f>
        <v>；</v>
      </c>
    </row>
    <row r="4" spans="1:8" ht="14.25">
      <c r="A4" s="119" t="str">
        <f>"销售额（万元）："&amp;ROUND(日报!G92/10000,2)&amp;"；"</f>
        <v>销售额（万元）：68.59；</v>
      </c>
      <c r="C4" s="128" t="s">
        <v>74</v>
      </c>
      <c r="D4" s="133">
        <v>537</v>
      </c>
      <c r="E4" s="119"/>
      <c r="H4" t="str">
        <f>IF(日报!G6=0,日报!D6,FALSE)&amp;"；"</f>
        <v>；</v>
      </c>
    </row>
    <row r="5" spans="1:8" ht="14.25">
      <c r="A5" s="119" t="str">
        <f>"C03（万元）："&amp;ROUND(日报!G93/10000,2)&amp;"；"</f>
        <v>C03（万元）：62.68；</v>
      </c>
      <c r="C5" s="128" t="s">
        <v>71</v>
      </c>
      <c r="D5" s="133">
        <v>685</v>
      </c>
      <c r="H5" t="str">
        <f>IF(日报!G7=0,日报!D7,FALSE)&amp;"；"</f>
        <v>FALSE；</v>
      </c>
    </row>
    <row r="6" spans="1:8" ht="14.25">
      <c r="A6" s="119" t="str">
        <f>"C06（万元）："&amp;ROUND(日报!I93/10000,2)&amp;"；"</f>
        <v>C06（万元）：5.91；</v>
      </c>
      <c r="C6" s="128" t="s">
        <v>72</v>
      </c>
      <c r="D6" s="133">
        <v>487</v>
      </c>
      <c r="H6" t="str">
        <f>IF(日报!G8=0,日报!D8,FALSE)&amp;"；"</f>
        <v>FALSE；</v>
      </c>
    </row>
    <row r="7" spans="1:8">
      <c r="A7" s="119" t="str">
        <f>"月累计（万元）："&amp;ROUND(日报!J92/10000,2)&amp;"；"</f>
        <v>月累计（万元）：710.1；</v>
      </c>
      <c r="D7" s="119"/>
      <c r="H7" t="str">
        <f>IF(日报!G9=0,日报!D9,FALSE)&amp;"；"</f>
        <v>FALSE；</v>
      </c>
    </row>
    <row r="8" spans="1:8">
      <c r="A8" s="119" t="str">
        <f>"总客流（人）："&amp;$D$3+$D$5*2+$D$4&amp;"；"</f>
        <v>总客流（人）：11907；</v>
      </c>
      <c r="H8" t="str">
        <f>IF(日报!G10=0,日报!D10,FALSE)&amp;"；"</f>
        <v>FALSE；</v>
      </c>
    </row>
    <row r="9" spans="1:8">
      <c r="A9" s="129" t="str">
        <f>"C03（人）："&amp;$D$3+D5*2&amp;"；"</f>
        <v>C03（人）：11370；</v>
      </c>
      <c r="B9" s="130"/>
      <c r="H9" t="str">
        <f>IF(日报!G11=0,日报!D11,FALSE)&amp;"；"</f>
        <v>FALSE；</v>
      </c>
    </row>
    <row r="10" spans="1:8">
      <c r="A10" s="129" t="str">
        <f>"C06（人）："&amp;$D$4&amp;"；"</f>
        <v>C06（人）：537；</v>
      </c>
      <c r="B10" s="130"/>
      <c r="H10" t="str">
        <f>IF(日报!G12=0,日报!D12,FALSE)&amp;"；"</f>
        <v>FALSE；</v>
      </c>
    </row>
    <row r="11" spans="1:8">
      <c r="A11" s="119" t="s">
        <v>70</v>
      </c>
      <c r="H11" t="str">
        <f>IF(日报!G13=0,日报!D13,FALSE)&amp;"；"</f>
        <v>FALSE；</v>
      </c>
    </row>
    <row r="12" spans="1:8">
      <c r="A12" s="129" t="str">
        <f>"地库："&amp;D5&amp;"；"</f>
        <v>地库：685；</v>
      </c>
      <c r="B12" s="130"/>
      <c r="H12" t="str">
        <f>IF(日报!G14=0,日报!D14,FALSE)&amp;"；"</f>
        <v>FALSE；</v>
      </c>
    </row>
    <row r="13" spans="1:8">
      <c r="A13" s="129" t="str">
        <f>"外围："&amp;$D$6&amp;"；"</f>
        <v>外围：487；</v>
      </c>
      <c r="B13" s="130"/>
      <c r="H13" t="str">
        <f>IF(日报!G15=0,日报!D15,FALSE)&amp;"；"</f>
        <v>Robot儿童创造力开发中心；</v>
      </c>
    </row>
    <row r="14" spans="1:8">
      <c r="A14" s="119" t="s">
        <v>63</v>
      </c>
      <c r="H14" t="str">
        <f>IF(日报!G16=0,日报!D16,FALSE)&amp;"；"</f>
        <v>顺时针阅读馆；</v>
      </c>
    </row>
    <row r="15" spans="1:8">
      <c r="A15" s="119" t="str">
        <f>"零售："&amp;ROUND(日报!G92/10000,2)-ROUND(((SUMIFS(日报!G3:G86,日报!F3:F86,"非正餐")+SUMIFS(日报!G3:G86,日报!F3:F86,"正餐"))/10000),2)&amp;"；"</f>
        <v>零售：34.52；</v>
      </c>
      <c r="H15" t="str">
        <f>IF(日报!G17=0,日报!D17,FALSE)&amp;"；"</f>
        <v>FALSE；</v>
      </c>
    </row>
    <row r="16" spans="1:8">
      <c r="A16" s="119" t="str">
        <f>"餐饮："&amp;ROUND(((SUMIFS(日报!G3:G86,日报!F3:F86,"非正餐")+SUMIFS(日报!G3:G86,日报!F3:F86,"正餐"))/10000),2)&amp;"；"</f>
        <v>餐饮：34.07；</v>
      </c>
      <c r="H16" t="str">
        <f>IF(日报!G18=0,日报!D18,FALSE)&amp;"；"</f>
        <v>多尚画廊；</v>
      </c>
    </row>
    <row r="17" spans="1:13">
      <c r="A17" s="119" t="s">
        <v>64</v>
      </c>
      <c r="H17" t="str">
        <f>IF(日报!G19=0,日报!D19,FALSE)&amp;"；"</f>
        <v>FALSE；</v>
      </c>
    </row>
    <row r="18" spans="1:13">
      <c r="A18" s="119" t="str">
        <f>INDEX(日报!D3:D86,MATCH(LARGE(日报!G3:G86,1),日报!G3:G86,0))&amp;"："&amp;ROUND(INDEX(日报!G3:G86,MATCH(LARGE(日报!G3:G86,1),日报!G3:G86,0))/10000,2)&amp;"；"</f>
        <v>嘉禾影院：11.21；</v>
      </c>
      <c r="H18" t="str">
        <f>IF(日报!G20=0,日报!D20,FALSE)&amp;"；"</f>
        <v>FALSE；</v>
      </c>
    </row>
    <row r="19" spans="1:13">
      <c r="A19" s="119" t="str">
        <f>INDEX(日报!D3:D86,MATCH(LARGE(日报!G3:G86,2),日报!G3:G86,0))&amp;"："&amp;ROUND(INDEX(日报!G3:G86,MATCH(LARGE(日报!G3:G86,2),日报!G3:G86,0))/10000,2)&amp;"；"</f>
        <v>优衣库：3.91；</v>
      </c>
      <c r="H19" t="str">
        <f>IF(日报!G21=0,日报!D21,FALSE)&amp;"；"</f>
        <v>；</v>
      </c>
      <c r="M19" s="123"/>
    </row>
    <row r="20" spans="1:13">
      <c r="A20" s="119" t="str">
        <f>INDEX(日报!D3:D86,MATCH(LARGE(日报!G3:G86,3),日报!G3:G86,0))&amp;"："&amp;ROUND(INDEX(日报!G3:G86,MATCH(LARGE(日报!G3:G86,3),日报!G3:G86,0))/10000,2)&amp;"；"</f>
        <v>GAP：3.34；</v>
      </c>
      <c r="H20" t="str">
        <f>IF(日报!G22=0,日报!D22,FALSE)&amp;"；"</f>
        <v>FALSE；</v>
      </c>
    </row>
    <row r="21" spans="1:13">
      <c r="A21" s="119" t="str">
        <f>INDEX(日报!D3:D86,MATCH(LARGE(日报!G3:G86,4),日报!G3:G86,0))&amp;"："&amp;ROUND(INDEX(日报!G3:G86,MATCH(LARGE(日报!G3:G86,4),日报!G3:G86,0))/10000,2)&amp;"；"</f>
        <v>HOLA：3.11；</v>
      </c>
      <c r="H21" t="str">
        <f>IF(日报!G23=0,日报!D23,FALSE)&amp;"；"</f>
        <v>FALSE；</v>
      </c>
    </row>
    <row r="22" spans="1:13">
      <c r="A22" s="119" t="str">
        <f>INDEX(日报!D3:D86,MATCH(LARGE(日报!G3:G86,5),日报!G3:G86,0))&amp;"："&amp;ROUND(INDEX(日报!G3:G86,MATCH(LARGE(日报!G3:G86,5),日报!G3:G86,0))/10000,2)&amp;"；"</f>
        <v>江边城外：2.99；</v>
      </c>
      <c r="H22" t="str">
        <f>IF(日报!G24=0,日报!D24,FALSE)&amp;"；"</f>
        <v>FALSE；</v>
      </c>
    </row>
    <row r="23" spans="1:13">
      <c r="A23" s="119" t="s">
        <v>65</v>
      </c>
      <c r="H23" t="str">
        <f>IF(日报!G25=0,日报!D25,FALSE)&amp;"；"</f>
        <v>FALSE；</v>
      </c>
    </row>
    <row r="24" spans="1:13">
      <c r="A24" s="119" t="str">
        <f>INDEX(日报!D79:D86,MATCH(LARGE(日报!G79:G86,1),日报!G79:G86,0))&amp;"："&amp;ROUND(INDEX(日报!G79:G86,MATCH(LARGE(日报!G79:G86,1),日报!G79:G86,0))/10000,2)&amp;"；"</f>
        <v>温野菜：2.94；</v>
      </c>
      <c r="H24" t="str">
        <f>IF(日报!G26=0,日报!D26,FALSE)&amp;"；"</f>
        <v>FALSE；</v>
      </c>
    </row>
    <row r="25" spans="1:13">
      <c r="A25" s="119" t="str">
        <f>INDEX(日报!D79:D86,MATCH(LARGE(日报!G79:G86,2),日报!G79:G86,0))&amp;"："&amp;ROUND(INDEX(日报!G79:G86,MATCH(LARGE(日报!G79:G86,2),日报!G79:G86,0))/10000,2)&amp;"；"</f>
        <v>红堡印度餐厅：0.9；</v>
      </c>
      <c r="D25" s="183"/>
      <c r="H25" t="str">
        <f>IF(日报!G27=0,日报!D27,FALSE)&amp;"；"</f>
        <v>FALSE；</v>
      </c>
    </row>
    <row r="26" spans="1:13">
      <c r="A26" s="119" t="str">
        <f>INDEX(日报!D79:D86,MATCH(LARGE(日报!G79:G86,3),日报!G79:G86,0))&amp;"："&amp;ROUND(INDEX(日报!G79:G86,MATCH(LARGE(日报!G79:G86,3),日报!G79:G86,0))/10000,2)&amp;"；"</f>
        <v>京樱：0.63；</v>
      </c>
      <c r="H26" t="str">
        <f>IF(日报!G28=0,日报!D28,FALSE)&amp;"；"</f>
        <v>美琴宫；</v>
      </c>
    </row>
    <row r="27" spans="1:13">
      <c r="A27" s="119" t="s">
        <v>66</v>
      </c>
      <c r="H27" t="str">
        <f>IF(日报!G29=0,日报!D29,FALSE)&amp;"；"</f>
        <v>FALSE；</v>
      </c>
    </row>
    <row r="28" spans="1:13">
      <c r="A28" s="119" t="str">
        <f>"屈臣氏："&amp;ROUND(日报!G33/10000,2)&amp;"；"</f>
        <v>屈臣氏：1.74；</v>
      </c>
      <c r="H28" t="str">
        <f>IF(日报!G30=0,日报!D30,FALSE)&amp;"；"</f>
        <v>FALSE；</v>
      </c>
    </row>
    <row r="29" spans="1:13">
      <c r="A29" s="119" t="str">
        <f>"悠游堂："&amp;ROUND(日报!G14/10000,2)&amp;"；"</f>
        <v>悠游堂：0.17；</v>
      </c>
      <c r="H29" t="str">
        <f>IF(日报!G31=0,日报!D31,FALSE)&amp;"；"</f>
        <v>FALSE；</v>
      </c>
    </row>
    <row r="30" spans="1:13">
      <c r="A30" s="119" t="str">
        <f>"丽家宝贝："&amp;ROUND(日报!G29/10000,2)&amp;"；"</f>
        <v>丽家宝贝：0.55；</v>
      </c>
      <c r="H30" t="str">
        <f>IF(日报!G32=0,日报!D32,FALSE)&amp;"；"</f>
        <v>FALSE；</v>
      </c>
    </row>
    <row r="31" spans="1:13">
      <c r="A31" s="119" t="str">
        <f>"山河汇："&amp;ROUND(日报!G63/10000,2)&amp;"；"</f>
        <v>山河汇：2.27；</v>
      </c>
      <c r="H31" t="str">
        <f>IF(日报!G33=0,日报!D33,FALSE)&amp;"；"</f>
        <v>FALSE；</v>
      </c>
    </row>
    <row r="32" spans="1:13">
      <c r="A32" s="119" t="str">
        <f>"云海肴："&amp;ROUND(日报!G66/10000,2)&amp;"；"</f>
        <v>云海肴：1.66；</v>
      </c>
      <c r="H32" t="str">
        <f>IF(日报!G34=0,日报!D34,FALSE)&amp;"；"</f>
        <v>FALSE；</v>
      </c>
    </row>
    <row r="33" spans="1:8">
      <c r="A33" s="121" t="s">
        <v>67</v>
      </c>
      <c r="B33" s="118" t="s">
        <v>75</v>
      </c>
      <c r="H33" t="str">
        <f>IF(日报!G35=0,日报!D35,FALSE)&amp;"；"</f>
        <v>FALSE；</v>
      </c>
    </row>
    <row r="34" spans="1:8">
      <c r="A34" s="121"/>
      <c r="B34" s="118" t="s">
        <v>75</v>
      </c>
      <c r="H34" t="str">
        <f>IF(日报!G36=0,日报!D36,FALSE)&amp;"；"</f>
        <v>FALSE；</v>
      </c>
    </row>
    <row r="35" spans="1:8">
      <c r="A35" s="121" t="s">
        <v>68</v>
      </c>
      <c r="B35" s="118" t="s">
        <v>75</v>
      </c>
      <c r="H35" t="str">
        <f>IF(日报!G37=0,日报!D37,FALSE)&amp;"；"</f>
        <v>工匠大叔；</v>
      </c>
    </row>
    <row r="36" spans="1:8">
      <c r="A36" s="131"/>
      <c r="B36" s="118" t="s">
        <v>75</v>
      </c>
      <c r="H36" t="str">
        <f>IF(日报!G38=0,日报!D38,FALSE)&amp;"；"</f>
        <v>FALSE；</v>
      </c>
    </row>
    <row r="37" spans="1:8">
      <c r="A37" t="s">
        <v>69</v>
      </c>
      <c r="H37" t="str">
        <f>IF(日报!G39=0,日报!D39,FALSE)&amp;"；"</f>
        <v>FALSE；</v>
      </c>
    </row>
    <row r="38" spans="1:8">
      <c r="H38" t="str">
        <f>IF(日报!G40=0,日报!D40,FALSE)&amp;"；"</f>
        <v>FALSE；</v>
      </c>
    </row>
    <row r="39" spans="1:8">
      <c r="H39" t="str">
        <f>IF(日报!G41=0,日报!D41,FALSE)&amp;"；"</f>
        <v>新宜之坊；</v>
      </c>
    </row>
    <row r="40" spans="1:8">
      <c r="H40" t="str">
        <f>IF(日报!G42=0,日报!D42,FALSE)&amp;"；"</f>
        <v>；</v>
      </c>
    </row>
    <row r="41" spans="1:8">
      <c r="H41" t="str">
        <f>IF(日报!G43=0,日报!D43,FALSE)&amp;"；"</f>
        <v>FALSE；</v>
      </c>
    </row>
    <row r="42" spans="1:8">
      <c r="H42" t="str">
        <f>IF(日报!G44=0,日报!D44,FALSE)&amp;"；"</f>
        <v>；</v>
      </c>
    </row>
    <row r="43" spans="1:8">
      <c r="H43" t="str">
        <f>IF(日报!G45=0,日报!D45,FALSE)&amp;"；"</f>
        <v>FALSE；</v>
      </c>
    </row>
    <row r="44" spans="1:8">
      <c r="H44" t="str">
        <f>IF(日报!G46=0,日报!D46,FALSE)&amp;"；"</f>
        <v>FALSE；</v>
      </c>
    </row>
    <row r="45" spans="1:8">
      <c r="H45" t="str">
        <f>IF(日报!G47=0,日报!D47,FALSE)&amp;"；"</f>
        <v>闪电自行车；</v>
      </c>
    </row>
    <row r="46" spans="1:8">
      <c r="H46" t="str">
        <f>IF(日报!G48=0,日报!D48,FALSE)&amp;"；"</f>
        <v>Miss Cucci；</v>
      </c>
    </row>
    <row r="47" spans="1:8">
      <c r="H47" t="str">
        <f>IF(日报!G49=0,日报!D49,FALSE)&amp;"；"</f>
        <v>FALSE；</v>
      </c>
    </row>
    <row r="48" spans="1:8">
      <c r="H48" t="str">
        <f>IF(日报!G50=0,日报!D50,FALSE)&amp;"；"</f>
        <v>FALSE；</v>
      </c>
    </row>
    <row r="49" spans="8:8">
      <c r="H49" t="str">
        <f>IF(日报!G51=0,日报!D51,FALSE)&amp;"；"</f>
        <v>；</v>
      </c>
    </row>
    <row r="50" spans="8:8">
      <c r="H50" t="str">
        <f>IF(日报!G52=0,日报!D52,FALSE)&amp;"；"</f>
        <v>FALSE；</v>
      </c>
    </row>
    <row r="51" spans="8:8">
      <c r="H51" t="str">
        <f>IF(日报!G53=0,日报!D53,FALSE)&amp;"；"</f>
        <v>宝纳瑞；</v>
      </c>
    </row>
    <row r="52" spans="8:8">
      <c r="H52" t="str">
        <f>IF(日报!G54=0,日报!D54,FALSE)&amp;"；"</f>
        <v>FALSE；</v>
      </c>
    </row>
    <row r="53" spans="8:8">
      <c r="H53" t="str">
        <f>IF(日报!G55=0,日报!D55,FALSE)&amp;"；"</f>
        <v>FALSE；</v>
      </c>
    </row>
    <row r="54" spans="8:8">
      <c r="H54" t="str">
        <f>IF(日报!G56=0,日报!D56,FALSE)&amp;"；"</f>
        <v>；</v>
      </c>
    </row>
    <row r="55" spans="8:8">
      <c r="H55" t="str">
        <f>IF(日报!G57=0,日报!D57,FALSE)&amp;"；"</f>
        <v>FALSE；</v>
      </c>
    </row>
    <row r="56" spans="8:8">
      <c r="H56" t="str">
        <f>IF(日报!G58=0,日报!D58,FALSE)&amp;"；"</f>
        <v>FALSE；</v>
      </c>
    </row>
    <row r="57" spans="8:8">
      <c r="H57" t="str">
        <f>IF(日报!G59=0,日报!D59,FALSE)&amp;"；"</f>
        <v>FALSE；</v>
      </c>
    </row>
    <row r="58" spans="8:8">
      <c r="H58" t="str">
        <f>IF(日报!G60=0,日报!D60,FALSE)&amp;"；"</f>
        <v>FALSE；</v>
      </c>
    </row>
    <row r="59" spans="8:8">
      <c r="H59" t="str">
        <f>IF(日报!G61=0,日报!D61,FALSE)&amp;"；"</f>
        <v>FALSE；</v>
      </c>
    </row>
    <row r="60" spans="8:8">
      <c r="H60" t="str">
        <f>IF(日报!G62=0,日报!D62,FALSE)&amp;"；"</f>
        <v>FALSE；</v>
      </c>
    </row>
    <row r="61" spans="8:8">
      <c r="H61" t="str">
        <f>IF(日报!G63=0,日报!D63,FALSE)&amp;"；"</f>
        <v>FALSE；</v>
      </c>
    </row>
    <row r="62" spans="8:8">
      <c r="H62" t="str">
        <f>IF(日报!G64=0,日报!D64,FALSE)&amp;"；"</f>
        <v>FALSE；</v>
      </c>
    </row>
    <row r="63" spans="8:8">
      <c r="H63" t="str">
        <f>IF(日报!G65=0,日报!D65,FALSE)&amp;"；"</f>
        <v>FALSE；</v>
      </c>
    </row>
    <row r="64" spans="8:8">
      <c r="H64" t="str">
        <f>IF(日报!G66=0,日报!D66,FALSE)&amp;"；"</f>
        <v>FALSE；</v>
      </c>
    </row>
    <row r="65" spans="8:8">
      <c r="H65" t="str">
        <f>IF(日报!G67=0,日报!D67,FALSE)&amp;"；"</f>
        <v>FALSE；</v>
      </c>
    </row>
    <row r="66" spans="8:8">
      <c r="H66" t="str">
        <f>IF(日报!G68=0,日报!D68,FALSE)&amp;"；"</f>
        <v>FALSE；</v>
      </c>
    </row>
    <row r="67" spans="8:8">
      <c r="H67" t="str">
        <f>IF(日报!G69=0,日报!D69,FALSE)&amp;"；"</f>
        <v>FALSE；</v>
      </c>
    </row>
    <row r="68" spans="8:8">
      <c r="H68" t="str">
        <f>IF(日报!G70=0,日报!D70,FALSE)&amp;"；"</f>
        <v>FALSE；</v>
      </c>
    </row>
    <row r="69" spans="8:8">
      <c r="H69" t="str">
        <f>IF(日报!G71=0,日报!D71,FALSE)&amp;"；"</f>
        <v>FALSE；</v>
      </c>
    </row>
    <row r="70" spans="8:8">
      <c r="H70" t="str">
        <f>IF(日报!G72=0,日报!D72,FALSE)&amp;"；"</f>
        <v>FALSE；</v>
      </c>
    </row>
    <row r="71" spans="8:8">
      <c r="H71" t="str">
        <f>IF(日报!G73=0,日报!D73,FALSE)&amp;"；"</f>
        <v>FALSE；</v>
      </c>
    </row>
    <row r="72" spans="8:8">
      <c r="H72" t="str">
        <f>IF(日报!G74=0,日报!D74,FALSE)&amp;"；"</f>
        <v>；</v>
      </c>
    </row>
    <row r="73" spans="8:8">
      <c r="H73" t="str">
        <f>IF(日报!G75=0,日报!D75,FALSE)&amp;"；"</f>
        <v>FALSE；</v>
      </c>
    </row>
    <row r="74" spans="8:8">
      <c r="H74" t="str">
        <f>IF(日报!G76=0,日报!D76,FALSE)&amp;"；"</f>
        <v>FALSE；</v>
      </c>
    </row>
    <row r="75" spans="8:8">
      <c r="H75" t="str">
        <f>IF(日报!G77=0,日报!D77,FALSE)&amp;"；"</f>
        <v>FALSE；</v>
      </c>
    </row>
    <row r="76" spans="8:8">
      <c r="H76" t="str">
        <f>IF(日报!G78=0,日报!D78,FALSE)&amp;"；"</f>
        <v>；</v>
      </c>
    </row>
    <row r="77" spans="8:8">
      <c r="H77" t="str">
        <f>IF(日报!G79=0,日报!D79,FALSE)&amp;"；"</f>
        <v>FALSE；</v>
      </c>
    </row>
    <row r="78" spans="8:8">
      <c r="H78" t="str">
        <f>IF(日报!G80=0,日报!D80,FALSE)&amp;"；"</f>
        <v>虾士；</v>
      </c>
    </row>
    <row r="79" spans="8:8">
      <c r="H79" t="str">
        <f>IF(日报!G81=0,日报!D81,FALSE)&amp;"；"</f>
        <v>FALSE；</v>
      </c>
    </row>
    <row r="80" spans="8:8">
      <c r="H80" t="str">
        <f>IF(日报!G82=0,日报!D82,FALSE)&amp;"；"</f>
        <v>FALSE；</v>
      </c>
    </row>
    <row r="81" spans="8:8">
      <c r="H81" t="str">
        <f>IF(日报!G83=0,日报!D83,FALSE)&amp;"；"</f>
        <v>Top Star；</v>
      </c>
    </row>
    <row r="82" spans="8:8">
      <c r="H82" t="str">
        <f>IF(日报!G84=0,日报!D84,FALSE)&amp;"；"</f>
        <v>FALSE；</v>
      </c>
    </row>
    <row r="83" spans="8:8">
      <c r="H83" t="str">
        <f>IF(日报!G85=0,日报!D85,FALSE)&amp;"；"</f>
        <v>FALSE；</v>
      </c>
    </row>
    <row r="84" spans="8:8">
      <c r="H84" t="str">
        <f>IF(日报!G86=0,日报!D86,FALSE)&amp;"；"</f>
        <v>FALSE；</v>
      </c>
    </row>
    <row r="85" spans="8:8">
      <c r="H85" t="str">
        <f>IF(日报!G87=0,日报!D87,FALSE)&amp;"；"</f>
        <v>FALSE；</v>
      </c>
    </row>
    <row r="86" spans="8:8">
      <c r="H86" t="str">
        <f>IF(日报!G88=0,日报!D88,FALSE)&amp;"；"</f>
        <v>；</v>
      </c>
    </row>
    <row r="87" spans="8:8">
      <c r="H87" t="str">
        <f>IF(日报!G89=0,日报!D89,FALSE)&amp;"；"</f>
        <v>；</v>
      </c>
    </row>
    <row r="88" spans="8:8">
      <c r="H88" t="str">
        <f>IF(日报!G90=0,日报!D90,FALSE)&amp;"；"</f>
        <v>；</v>
      </c>
    </row>
    <row r="89" spans="8:8">
      <c r="H89" t="str">
        <f>IF(日报!G91=0,日报!D91,FALSE)&amp;"；"</f>
        <v>；</v>
      </c>
    </row>
    <row r="90" spans="8:8">
      <c r="H90" t="str">
        <f>IF(日报!G92=0,日报!D92,FALSE)&amp;"；"</f>
        <v>FALSE；</v>
      </c>
    </row>
    <row r="91" spans="8:8">
      <c r="H91" t="str">
        <f>IF(日报!G93=0,日报!D93,FALSE)&amp;"；"</f>
        <v>FALSE；</v>
      </c>
    </row>
    <row r="93" spans="8:8">
      <c r="H93" t="str">
        <f>IF(日报!G94=0,日报!D94,FALSE)&amp;"；"</f>
        <v>；</v>
      </c>
    </row>
    <row r="94" spans="8:8">
      <c r="H94" t="str">
        <f>IF(日报!G95=0,日报!D95,FALSE)&amp;"；"</f>
        <v>；</v>
      </c>
    </row>
    <row r="95" spans="8:8">
      <c r="H95" t="str">
        <f>IF(日报!G96=0,日报!D96,FALSE)&amp;"；"</f>
        <v>；</v>
      </c>
    </row>
    <row r="96" spans="8:8">
      <c r="H96" t="str">
        <f>IF(日报!G97=0,日报!D97,FALSE)&amp;"；"</f>
        <v>；</v>
      </c>
    </row>
    <row r="97" spans="8:8">
      <c r="H97" t="str">
        <f>IF(日报!G98=0,日报!D98,FALSE)&amp;"；"</f>
        <v>；</v>
      </c>
    </row>
    <row r="98" spans="8:8">
      <c r="H98" t="str">
        <f>IF(日报!G99=0,日报!D99,FALSE)&amp;"；"</f>
        <v>；</v>
      </c>
    </row>
    <row r="99" spans="8:8">
      <c r="H99" t="str">
        <f>IF(日报!G100=0,日报!D100,FALSE)&amp;"；"</f>
        <v>；</v>
      </c>
    </row>
    <row r="100" spans="8:8">
      <c r="H100" t="str">
        <f>IF(日报!G101=0,日报!D101,FALSE)&amp;"；"</f>
        <v>；</v>
      </c>
    </row>
    <row r="101" spans="8:8">
      <c r="H101" t="str">
        <f>IF(日报!G102=0,日报!D102,FALSE)&amp;"；"</f>
        <v>；</v>
      </c>
    </row>
    <row r="102" spans="8:8">
      <c r="H102" t="str">
        <f>IF(日报!G103=0,日报!D103,FALSE)&amp;"；"</f>
        <v>；</v>
      </c>
    </row>
    <row r="103" spans="8:8">
      <c r="H103" t="str">
        <f>IF(日报!G104=0,日报!D104,FALSE)&amp;"；"</f>
        <v>；</v>
      </c>
    </row>
    <row r="104" spans="8:8">
      <c r="H104" t="str">
        <f>IF(日报!G105=0,日报!D105,FALSE)&amp;"；"</f>
        <v>；</v>
      </c>
    </row>
    <row r="105" spans="8:8">
      <c r="H105" t="str">
        <f>IF(日报!G106=0,日报!D106,FALSE)&amp;"；"</f>
        <v>；</v>
      </c>
    </row>
    <row r="106" spans="8:8">
      <c r="H106" t="str">
        <f>IF(日报!G107=0,日报!D107,FALSE)&amp;"；"</f>
        <v>；</v>
      </c>
    </row>
    <row r="107" spans="8:8">
      <c r="H107" t="str">
        <f>IF(日报!G108=0,日报!D108,FALSE)&amp;"；"</f>
        <v>；</v>
      </c>
    </row>
    <row r="108" spans="8:8">
      <c r="H108" t="str">
        <f>IF(日报!G109=0,日报!D109,FALSE)&amp;"；"</f>
        <v>；</v>
      </c>
    </row>
    <row r="109" spans="8:8">
      <c r="H109" t="str">
        <f>IF(日报!G110=0,日报!D110,FALSE)&amp;"；"</f>
        <v>；</v>
      </c>
    </row>
    <row r="110" spans="8:8">
      <c r="H110" t="str">
        <f>IF(日报!G111=0,日报!D111,FALSE)&amp;"；"</f>
        <v>；</v>
      </c>
    </row>
    <row r="111" spans="8:8">
      <c r="H111" t="str">
        <f>IF(日报!G112=0,日报!D112,FALSE)&amp;"；"</f>
        <v>；</v>
      </c>
    </row>
    <row r="112" spans="8:8">
      <c r="H112" t="str">
        <f>IF(日报!G113=0,日报!D113,FALSE)&amp;"；"</f>
        <v>；</v>
      </c>
    </row>
    <row r="113" spans="8:8">
      <c r="H113" t="str">
        <f>IF(日报!G114=0,日报!D114,FALSE)&amp;"；"</f>
        <v>；</v>
      </c>
    </row>
    <row r="114" spans="8:8">
      <c r="H114" t="str">
        <f>IF(日报!G115=0,日报!D115,FALSE)&amp;"；"</f>
        <v>；</v>
      </c>
    </row>
    <row r="115" spans="8:8">
      <c r="H115" t="str">
        <f>IF(日报!G116=0,日报!D116,FALSE)&amp;"；"</f>
        <v>；</v>
      </c>
    </row>
    <row r="116" spans="8:8">
      <c r="H116" t="str">
        <f>IF(日报!G117=0,日报!D117,FALSE)&amp;"；"</f>
        <v>；</v>
      </c>
    </row>
    <row r="117" spans="8:8">
      <c r="H117" t="str">
        <f>IF(日报!G118=0,日报!D118,FALSE)&amp;"；"</f>
        <v>；</v>
      </c>
    </row>
    <row r="118" spans="8:8">
      <c r="H118" t="str">
        <f>IF(日报!G119=0,日报!D119,FALSE)&amp;"；"</f>
        <v>；</v>
      </c>
    </row>
    <row r="119" spans="8:8">
      <c r="H119" t="str">
        <f>IF(日报!G120=0,日报!D120,FALSE)&amp;"；"</f>
        <v>；</v>
      </c>
    </row>
    <row r="120" spans="8:8">
      <c r="H120" t="str">
        <f>IF(日报!G121=0,日报!D121,FALSE)&amp;"；"</f>
        <v>；</v>
      </c>
    </row>
    <row r="121" spans="8:8">
      <c r="H121" t="str">
        <f>IF(日报!G122=0,日报!D122,FALSE)&amp;"；"</f>
        <v>；</v>
      </c>
    </row>
  </sheetData>
  <autoFilter ref="H1:H91"/>
  <phoneticPr fontId="3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删除所有公式">
                <anchor moveWithCells="1" sizeWithCells="1">
                  <from>
                    <xdr:col>2</xdr:col>
                    <xdr:colOff>0</xdr:colOff>
                    <xdr:row>1</xdr:row>
                    <xdr:rowOff>0</xdr:rowOff>
                  </from>
                  <to>
                    <xdr:col>3</xdr:col>
                    <xdr:colOff>342900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8"/>
  <sheetViews>
    <sheetView workbookViewId="0">
      <selection activeCell="F1" sqref="F1"/>
    </sheetView>
  </sheetViews>
  <sheetFormatPr defaultRowHeight="13.5"/>
  <cols>
    <col min="1" max="1" width="9.625" customWidth="1"/>
    <col min="3" max="3" width="15.625" bestFit="1" customWidth="1"/>
    <col min="6" max="6" width="72.375" customWidth="1"/>
  </cols>
  <sheetData>
    <row r="1" spans="1:6" ht="54.75" customHeight="1">
      <c r="A1" s="123"/>
      <c r="B1" s="123"/>
      <c r="C1" s="123"/>
      <c r="D1" s="123"/>
      <c r="F1" s="107" t="str">
        <f ca="1">"祥云小镇："&amp;TEXT(微信!$D$1,"yyyy年m月d日")&amp;"（"&amp;TEXT(微信!$D$1,"[$-804]aaa;@")&amp;"）"&amp;"，总销售额："&amp;ROUND(日报!G92/10000,2)&amp;"万元，零售："&amp;ROUND(日报!G92/10000,2)-ROUND(((SUMIFS(日报!G3:G86,日报!F3:F86,"非正餐")+SUMIFS(日报!G3:G86,日报!F3:F86,"正餐"))/10000),2)&amp;"万元，餐饮："&amp;ROUND(((SUMIFS(日报!G3:G86,日报!F3:F86,"非正餐")+SUMIFS(日报!G3:G86,日报!F3:F86,"正餐"))/10000),2)&amp;"万元，客流量："&amp;FIXED(日报!$K$1/10000,2)&amp;"万人，车流量："&amp;日报!$H$1&amp;"辆，自本月1日起累计销售额："&amp;ROUND(日报!J92/10000,2)&amp;"万元。"</f>
        <v>祥云小镇：2016年3月11日（周五），总销售额：68.59万元，零售：34.52万元，餐饮：34.07万元，客流量：1.19万人，车流量：1172辆，自本月1日起累计销售额：710.1万元。</v>
      </c>
    </row>
    <row r="2" spans="1:6">
      <c r="A2" s="123"/>
      <c r="B2" s="123"/>
      <c r="C2" s="123"/>
      <c r="D2" s="123"/>
    </row>
    <row r="3" spans="1:6">
      <c r="A3" s="123"/>
      <c r="B3" s="123"/>
      <c r="C3" s="123"/>
      <c r="D3" s="123"/>
    </row>
    <row r="18" spans="3:3">
      <c r="C18" s="12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日报</vt:lpstr>
      <vt:lpstr>微信</vt:lpstr>
      <vt:lpstr>樊欣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wangbin</cp:lastModifiedBy>
  <dcterms:created xsi:type="dcterms:W3CDTF">2006-09-13T11:21:51Z</dcterms:created>
  <dcterms:modified xsi:type="dcterms:W3CDTF">2016-03-12T05:16:19Z</dcterms:modified>
</cp:coreProperties>
</file>