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报表--日 周 月\日\日报\2016年\3月\"/>
    </mc:Choice>
  </mc:AlternateContent>
  <bookViews>
    <workbookView xWindow="0" yWindow="0" windowWidth="21600" windowHeight="9750" tabRatio="599"/>
  </bookViews>
  <sheets>
    <sheet name="3月6日销售" sheetId="1" r:id="rId1"/>
    <sheet name="3月6日楼层销售" sheetId="3" r:id="rId2"/>
    <sheet name="每日销售笔数" sheetId="4" state="hidden" r:id="rId3"/>
    <sheet name="月累计销售" sheetId="5" state="hidden" r:id="rId4"/>
    <sheet name="业态" sheetId="11" state="hidden" r:id="rId5"/>
    <sheet name="商铺自有活动" sheetId="7" state="hidden" r:id="rId6"/>
  </sheets>
  <definedNames>
    <definedName name="_7" localSheetId="2">每日销售笔数!$B$1:$F$191</definedName>
    <definedName name="_7" localSheetId="3">月累计销售!$B$1:$E$164</definedName>
    <definedName name="_7.1_7" localSheetId="2">每日销售笔数!$B$1:$F$191</definedName>
    <definedName name="_7.1_7" localSheetId="3">月累计销售!$B$1:$E$164</definedName>
    <definedName name="_7.1_7.4" localSheetId="2">每日销售笔数!$B$1:$F$192</definedName>
    <definedName name="_7.1_7.4" localSheetId="3">月累计销售!$B$1:$E$164</definedName>
    <definedName name="_7.1_7.4_1" localSheetId="2">每日销售笔数!$B$1:$F$192</definedName>
    <definedName name="_7.1_7.4_1" localSheetId="3">月累计销售!$B$1:$E$164</definedName>
    <definedName name="_7.1_7.4_2" localSheetId="2">每日销售笔数!$B$1:$F$191</definedName>
    <definedName name="_7.1_7.4_2" localSheetId="3">月累计销售!$B$1:$E$164</definedName>
    <definedName name="_7.1_7.4_3" localSheetId="2">每日销售笔数!$B$1:$F$192</definedName>
    <definedName name="_7.1_7.4_3" localSheetId="3">月累计销售!$B$1:$E$164</definedName>
    <definedName name="_7.1_7.4_4" localSheetId="3">月累计销售!$B$1:$E$164</definedName>
    <definedName name="_7.1_7.4_5" localSheetId="3">月累计销售!$B$1:$E$164</definedName>
    <definedName name="_7.1_7.4_6" localSheetId="3">月累计销售!$B$1:$E$186</definedName>
    <definedName name="_7.1_7_1" localSheetId="2">每日销售笔数!$B$1:$F$192</definedName>
    <definedName name="_7.1_7_1" localSheetId="3">月累计销售!$B$1:$E$164</definedName>
    <definedName name="_7.1_7_10" localSheetId="3">月累计销售!$B$1:$E$164</definedName>
    <definedName name="_7.1_7_11" localSheetId="3">月累计销售!$B$1:$E$164</definedName>
    <definedName name="_7.1_7_12" localSheetId="3">月累计销售!$B$1:$E$164</definedName>
    <definedName name="_7.1_7_13" localSheetId="3">月累计销售!$B$1:$E$164</definedName>
    <definedName name="_7.1_7_14" localSheetId="3">月累计销售!$B$1:$E$164</definedName>
    <definedName name="_7.1_7_15" localSheetId="3">月累计销售!$B$1:$E$164</definedName>
    <definedName name="_7.1_7_16" localSheetId="3">月累计销售!$B$1:$E$164</definedName>
    <definedName name="_7.1_7_17" localSheetId="3">月累计销售!$B$1:$E$164</definedName>
    <definedName name="_7.1_7_18" localSheetId="3">月累计销售!$B$1:$E$164</definedName>
    <definedName name="_7.1_7_19" localSheetId="3">月累计销售!$B$1:$E$186</definedName>
    <definedName name="_7.1_7_2" localSheetId="2">每日销售笔数!$B$1:$F$191</definedName>
    <definedName name="_7.1_7_2" localSheetId="3">月累计销售!$B$1:$E$164</definedName>
    <definedName name="_7.1_7_20" localSheetId="3">月累计销售!$B$1:$E$186</definedName>
    <definedName name="_7.1_7_21" localSheetId="3">月累计销售!$B$1:$E$185</definedName>
    <definedName name="_7.1_7_22" localSheetId="3">月累计销售!$B$1:$E$185</definedName>
    <definedName name="_7.1_7_23" localSheetId="3">月累计销售!$B$1:$E$186</definedName>
    <definedName name="_7.1_7_3" localSheetId="3">月累计销售!$B$1:$E$164</definedName>
    <definedName name="_7.1_7_4" localSheetId="3">月累计销售!$B$1:$E$164</definedName>
    <definedName name="_7.1_7_5" localSheetId="3">月累计销售!$B$1:$E$164</definedName>
    <definedName name="_7.1_7_6" localSheetId="3">月累计销售!$B$1:$E$164</definedName>
    <definedName name="_7.1_7_7" localSheetId="3">月累计销售!$B$1:$E$164</definedName>
    <definedName name="_7.1_7_8" localSheetId="3">月累计销售!$B$1:$E$164</definedName>
    <definedName name="_7.1_7_9" localSheetId="3">月累计销售!$B$1:$E$164</definedName>
    <definedName name="_7_1" localSheetId="3">月累计销售!$B$1:$E$164</definedName>
    <definedName name="_7_2" localSheetId="3">月累计销售!$B$1:$E$164</definedName>
    <definedName name="_7_3" localSheetId="3">月累计销售!$B$1:$E$164</definedName>
    <definedName name="_7_4" localSheetId="3">月累计销售!$B$1:$E$164</definedName>
    <definedName name="_7_5" localSheetId="3">月累计销售!$B$1:$E$164</definedName>
    <definedName name="_7_6" localSheetId="3">月累计销售!$B$1:$E$164</definedName>
    <definedName name="_7_7" localSheetId="3">月累计销售!$B$1:$E$185</definedName>
    <definedName name="_7_8" localSheetId="3">月累计销售!$B$1:$E$185</definedName>
    <definedName name="_xlnm._FilterDatabase" localSheetId="0" hidden="1">'3月6日销售'!$A$2:$R$391</definedName>
    <definedName name="_xlnm._FilterDatabase" localSheetId="2" hidden="1">每日销售笔数!$A$1:$R$994</definedName>
    <definedName name="_xlnm._FilterDatabase" localSheetId="5" hidden="1">商铺自有活动!$A$3:$K$385</definedName>
    <definedName name="_xlnm._FilterDatabase" localSheetId="4" hidden="1">业态!$A$1:$I$1474</definedName>
    <definedName name="_xlnm._FilterDatabase" localSheetId="3" hidden="1">月累计销售!$A$1:$N$386</definedName>
    <definedName name="Z_B7CA09FA_3D62_4F00_B8B2_CF0E7F85CAEF_.wvu.FilterData" localSheetId="0" hidden="1">'3月6日销售'!#REF!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E373" i="5" l="1"/>
  <c r="F373" i="5"/>
  <c r="G373" i="5"/>
  <c r="E374" i="5"/>
  <c r="F374" i="5"/>
  <c r="G374" i="5"/>
  <c r="A373" i="5"/>
  <c r="A374" i="5"/>
  <c r="E370" i="5" l="1"/>
  <c r="F370" i="5"/>
  <c r="G370" i="5"/>
  <c r="E371" i="5"/>
  <c r="F371" i="5"/>
  <c r="G371" i="5"/>
  <c r="E372" i="5"/>
  <c r="F372" i="5"/>
  <c r="G372" i="5"/>
  <c r="A370" i="5"/>
  <c r="A371" i="5"/>
  <c r="A372" i="5"/>
  <c r="F344" i="4"/>
  <c r="G344" i="4"/>
  <c r="H344" i="4"/>
  <c r="F345" i="4"/>
  <c r="G345" i="4"/>
  <c r="H345" i="4"/>
  <c r="F346" i="4"/>
  <c r="G346" i="4"/>
  <c r="H346" i="4"/>
  <c r="F347" i="4"/>
  <c r="G347" i="4"/>
  <c r="H347" i="4"/>
  <c r="F348" i="4"/>
  <c r="G348" i="4"/>
  <c r="H348" i="4"/>
  <c r="F349" i="4"/>
  <c r="G349" i="4"/>
  <c r="H349" i="4"/>
  <c r="F350" i="4"/>
  <c r="G350" i="4"/>
  <c r="H350" i="4"/>
  <c r="F351" i="4"/>
  <c r="G351" i="4"/>
  <c r="H351" i="4"/>
  <c r="F352" i="4"/>
  <c r="G352" i="4"/>
  <c r="H352" i="4"/>
  <c r="F353" i="4"/>
  <c r="G353" i="4"/>
  <c r="H353" i="4"/>
  <c r="F354" i="4"/>
  <c r="G354" i="4"/>
  <c r="H354" i="4"/>
  <c r="F355" i="4"/>
  <c r="G355" i="4"/>
  <c r="H355" i="4"/>
  <c r="F356" i="4"/>
  <c r="G356" i="4"/>
  <c r="H356" i="4"/>
  <c r="F357" i="4"/>
  <c r="G357" i="4"/>
  <c r="H357" i="4"/>
  <c r="F358" i="4"/>
  <c r="G358" i="4"/>
  <c r="H358" i="4"/>
  <c r="F359" i="4"/>
  <c r="G359" i="4"/>
  <c r="H359" i="4"/>
  <c r="F360" i="4"/>
  <c r="G360" i="4"/>
  <c r="H360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6" i="5" l="1"/>
  <c r="A367" i="5"/>
  <c r="A368" i="5"/>
  <c r="A369" i="5"/>
  <c r="E366" i="5"/>
  <c r="F366" i="5"/>
  <c r="G366" i="5"/>
  <c r="E367" i="5"/>
  <c r="F367" i="5"/>
  <c r="G367" i="5"/>
  <c r="E368" i="5"/>
  <c r="F368" i="5"/>
  <c r="G368" i="5"/>
  <c r="E369" i="5"/>
  <c r="F369" i="5"/>
  <c r="G369" i="5"/>
  <c r="A362" i="5" l="1"/>
  <c r="A363" i="5"/>
  <c r="A364" i="5"/>
  <c r="A365" i="5"/>
  <c r="A346" i="5" l="1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M208" i="1" l="1"/>
  <c r="E208" i="1"/>
  <c r="F208" i="1"/>
  <c r="G208" i="1"/>
  <c r="H208" i="1"/>
  <c r="I208" i="1" l="1"/>
  <c r="L208" i="1"/>
  <c r="E23" i="1" l="1"/>
  <c r="F23" i="1"/>
  <c r="G23" i="1"/>
  <c r="H23" i="1"/>
  <c r="F340" i="4"/>
  <c r="G340" i="4"/>
  <c r="H340" i="4"/>
  <c r="F341" i="4"/>
  <c r="G341" i="4"/>
  <c r="H341" i="4"/>
  <c r="F342" i="4"/>
  <c r="G342" i="4"/>
  <c r="H342" i="4"/>
  <c r="F343" i="4"/>
  <c r="G343" i="4"/>
  <c r="H343" i="4"/>
  <c r="A340" i="4"/>
  <c r="A341" i="4"/>
  <c r="A342" i="4"/>
  <c r="A343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F331" i="4"/>
  <c r="G331" i="4"/>
  <c r="H331" i="4"/>
  <c r="F332" i="4"/>
  <c r="G332" i="4"/>
  <c r="H332" i="4"/>
  <c r="F333" i="4"/>
  <c r="G333" i="4"/>
  <c r="H333" i="4"/>
  <c r="F334" i="4"/>
  <c r="G334" i="4"/>
  <c r="H334" i="4"/>
  <c r="F335" i="4"/>
  <c r="G335" i="4"/>
  <c r="H335" i="4"/>
  <c r="F336" i="4"/>
  <c r="G336" i="4"/>
  <c r="H336" i="4"/>
  <c r="F337" i="4"/>
  <c r="G337" i="4"/>
  <c r="H337" i="4"/>
  <c r="F338" i="4"/>
  <c r="G338" i="4"/>
  <c r="H338" i="4"/>
  <c r="F339" i="4"/>
  <c r="G339" i="4"/>
  <c r="H339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E374" i="1"/>
  <c r="F374" i="1"/>
  <c r="G374" i="1"/>
  <c r="H374" i="1"/>
  <c r="M307" i="1"/>
  <c r="E306" i="1"/>
  <c r="F306" i="1"/>
  <c r="G306" i="1"/>
  <c r="H306" i="1"/>
  <c r="E264" i="1"/>
  <c r="F264" i="1"/>
  <c r="G264" i="1"/>
  <c r="H264" i="1"/>
  <c r="G138" i="1"/>
  <c r="H138" i="1"/>
  <c r="E138" i="1"/>
  <c r="F138" i="1"/>
  <c r="F365" i="1"/>
  <c r="G365" i="1"/>
  <c r="H365" i="1"/>
  <c r="E365" i="1"/>
  <c r="M34" i="1"/>
  <c r="M33" i="1"/>
  <c r="E34" i="1"/>
  <c r="F34" i="1"/>
  <c r="E286" i="1"/>
  <c r="F286" i="1"/>
  <c r="G286" i="1"/>
  <c r="H286" i="1"/>
  <c r="E187" i="1"/>
  <c r="F187" i="1"/>
  <c r="G187" i="1"/>
  <c r="H187" i="1"/>
  <c r="E36" i="1"/>
  <c r="F36" i="1"/>
  <c r="G36" i="1"/>
  <c r="H36" i="1"/>
  <c r="E255" i="1"/>
  <c r="F255" i="1"/>
  <c r="G255" i="1"/>
  <c r="H255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6" i="1"/>
  <c r="H367" i="1"/>
  <c r="H368" i="1"/>
  <c r="H369" i="1"/>
  <c r="H370" i="1"/>
  <c r="H371" i="1"/>
  <c r="H372" i="1"/>
  <c r="H373" i="1"/>
  <c r="H375" i="1"/>
  <c r="H376" i="1"/>
  <c r="H377" i="1"/>
  <c r="H378" i="1"/>
  <c r="H379" i="1"/>
  <c r="H380" i="1"/>
  <c r="H381" i="1"/>
  <c r="H346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6" i="1"/>
  <c r="H257" i="1"/>
  <c r="H258" i="1"/>
  <c r="H259" i="1"/>
  <c r="H260" i="1"/>
  <c r="H261" i="1"/>
  <c r="H262" i="1"/>
  <c r="H263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167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9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3" i="1"/>
  <c r="E152" i="1"/>
  <c r="F152" i="1"/>
  <c r="F124" i="1"/>
  <c r="E124" i="1"/>
  <c r="E156" i="1"/>
  <c r="F156" i="1"/>
  <c r="E168" i="1"/>
  <c r="F168" i="1"/>
  <c r="F35" i="1"/>
  <c r="E35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6" i="1"/>
  <c r="M367" i="1"/>
  <c r="M368" i="1"/>
  <c r="M369" i="1"/>
  <c r="M370" i="1"/>
  <c r="M371" i="1"/>
  <c r="M372" i="1"/>
  <c r="M373" i="1"/>
  <c r="M375" i="1"/>
  <c r="M376" i="1"/>
  <c r="M377" i="1"/>
  <c r="M378" i="1"/>
  <c r="M379" i="1"/>
  <c r="M380" i="1"/>
  <c r="M381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2" i="1"/>
  <c r="M113" i="1"/>
  <c r="M114" i="1"/>
  <c r="M115" i="1"/>
  <c r="M116" i="1"/>
  <c r="M117" i="1"/>
  <c r="M118" i="1"/>
  <c r="M119" i="1"/>
  <c r="M120" i="1"/>
  <c r="M121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9" i="1"/>
  <c r="M140" i="1"/>
  <c r="M141" i="1"/>
  <c r="M142" i="1"/>
  <c r="M143" i="1"/>
  <c r="M146" i="1"/>
  <c r="M147" i="1"/>
  <c r="M148" i="1"/>
  <c r="M149" i="1"/>
  <c r="M150" i="1"/>
  <c r="M151" i="1"/>
  <c r="M153" i="1"/>
  <c r="M154" i="1"/>
  <c r="M155" i="1"/>
  <c r="M157" i="1"/>
  <c r="M158" i="1"/>
  <c r="M159" i="1"/>
  <c r="M160" i="1"/>
  <c r="M161" i="1"/>
  <c r="M162" i="1"/>
  <c r="M163" i="1"/>
  <c r="M164" i="1"/>
  <c r="M165" i="1"/>
  <c r="M167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8" i="1"/>
  <c r="M189" i="1"/>
  <c r="M190" i="1"/>
  <c r="M191" i="1"/>
  <c r="M192" i="1"/>
  <c r="M193" i="1"/>
  <c r="M194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8" i="1"/>
  <c r="M229" i="1"/>
  <c r="M231" i="1"/>
  <c r="M232" i="1"/>
  <c r="M233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6" i="1"/>
  <c r="M257" i="1"/>
  <c r="M258" i="1"/>
  <c r="M259" i="1"/>
  <c r="M260" i="1"/>
  <c r="M261" i="1"/>
  <c r="M262" i="1"/>
  <c r="M263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80" i="1"/>
  <c r="M281" i="1"/>
  <c r="M282" i="1"/>
  <c r="M283" i="1"/>
  <c r="M284" i="1"/>
  <c r="M285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8" i="1"/>
  <c r="M309" i="1"/>
  <c r="M310" i="1"/>
  <c r="M311" i="1"/>
  <c r="M312" i="1"/>
  <c r="M313" i="1"/>
  <c r="M314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30" i="1"/>
  <c r="M331" i="1"/>
  <c r="M332" i="1"/>
  <c r="M333" i="1"/>
  <c r="M334" i="1"/>
  <c r="M335" i="1"/>
  <c r="M336" i="1"/>
  <c r="M337" i="1"/>
  <c r="M339" i="1"/>
  <c r="M340" i="1"/>
  <c r="M341" i="1"/>
  <c r="M343" i="1"/>
  <c r="M344" i="1"/>
  <c r="M4" i="1"/>
  <c r="M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6" i="1"/>
  <c r="M27" i="1"/>
  <c r="M28" i="1"/>
  <c r="M29" i="1"/>
  <c r="M30" i="1"/>
  <c r="M31" i="1"/>
  <c r="M32" i="1"/>
  <c r="M37" i="1"/>
  <c r="M38" i="1"/>
  <c r="M39" i="1"/>
  <c r="M40" i="1"/>
  <c r="M41" i="1"/>
  <c r="M42" i="1"/>
  <c r="M43" i="1"/>
  <c r="M44" i="1"/>
  <c r="M45" i="1"/>
  <c r="M46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7" i="1"/>
  <c r="M68" i="1"/>
  <c r="M69" i="1"/>
  <c r="M70" i="1"/>
  <c r="M71" i="1"/>
  <c r="M72" i="1"/>
  <c r="M73" i="1"/>
  <c r="M74" i="1"/>
  <c r="M75" i="1"/>
  <c r="M76" i="1"/>
  <c r="M77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E338" i="1"/>
  <c r="F338" i="1"/>
  <c r="G329" i="1"/>
  <c r="F329" i="1"/>
  <c r="E329" i="1"/>
  <c r="G122" i="1"/>
  <c r="F122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5" i="1"/>
  <c r="E126" i="1"/>
  <c r="E127" i="1"/>
  <c r="E128" i="1"/>
  <c r="E33" i="1"/>
  <c r="G33" i="1"/>
  <c r="F33" i="1"/>
  <c r="E22" i="1"/>
  <c r="E279" i="1"/>
  <c r="F279" i="1"/>
  <c r="E234" i="1"/>
  <c r="F234" i="1"/>
  <c r="E315" i="1"/>
  <c r="F315" i="1"/>
  <c r="F14" i="1"/>
  <c r="E14" i="1"/>
  <c r="E342" i="1"/>
  <c r="F342" i="1"/>
  <c r="G342" i="1"/>
  <c r="E227" i="1"/>
  <c r="F227" i="1"/>
  <c r="E195" i="1"/>
  <c r="F195" i="1"/>
  <c r="E78" i="1"/>
  <c r="F78" i="1"/>
  <c r="E66" i="1"/>
  <c r="F66" i="1"/>
  <c r="E47" i="1"/>
  <c r="F47" i="1"/>
  <c r="E25" i="1"/>
  <c r="F25" i="1"/>
  <c r="G25" i="1"/>
  <c r="E24" i="1"/>
  <c r="F24" i="1"/>
  <c r="F230" i="1"/>
  <c r="E230" i="1"/>
  <c r="F111" i="1"/>
  <c r="F123" i="1"/>
  <c r="E52" i="1"/>
  <c r="F52" i="1"/>
  <c r="F305" i="1"/>
  <c r="E305" i="1"/>
  <c r="F16" i="1"/>
  <c r="E16" i="1"/>
  <c r="E343" i="1"/>
  <c r="F343" i="1"/>
  <c r="G343" i="1"/>
  <c r="F41" i="1"/>
  <c r="E41" i="1"/>
  <c r="G30" i="1"/>
  <c r="G69" i="1"/>
  <c r="G73" i="1"/>
  <c r="F19" i="1"/>
  <c r="E19" i="1"/>
  <c r="E224" i="1"/>
  <c r="F224" i="1"/>
  <c r="F5" i="1"/>
  <c r="E5" i="1"/>
  <c r="E340" i="1"/>
  <c r="F340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6" i="1"/>
  <c r="F367" i="1"/>
  <c r="F368" i="1"/>
  <c r="F369" i="1"/>
  <c r="F370" i="1"/>
  <c r="F371" i="1"/>
  <c r="F372" i="1"/>
  <c r="F373" i="1"/>
  <c r="F375" i="1"/>
  <c r="F376" i="1"/>
  <c r="F377" i="1"/>
  <c r="F378" i="1"/>
  <c r="F379" i="1"/>
  <c r="F380" i="1"/>
  <c r="F381" i="1"/>
  <c r="F346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8" i="1"/>
  <c r="F189" i="1"/>
  <c r="F190" i="1"/>
  <c r="F191" i="1"/>
  <c r="F192" i="1"/>
  <c r="F193" i="1"/>
  <c r="F194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8" i="1"/>
  <c r="F229" i="1"/>
  <c r="F231" i="1"/>
  <c r="F232" i="1"/>
  <c r="F233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6" i="1"/>
  <c r="F257" i="1"/>
  <c r="F258" i="1"/>
  <c r="F259" i="1"/>
  <c r="F260" i="1"/>
  <c r="F261" i="1"/>
  <c r="F262" i="1"/>
  <c r="F263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80" i="1"/>
  <c r="F281" i="1"/>
  <c r="F282" i="1"/>
  <c r="F283" i="1"/>
  <c r="F284" i="1"/>
  <c r="F285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7" i="1"/>
  <c r="F308" i="1"/>
  <c r="F309" i="1"/>
  <c r="F310" i="1"/>
  <c r="F311" i="1"/>
  <c r="F312" i="1"/>
  <c r="F313" i="1"/>
  <c r="F314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30" i="1"/>
  <c r="F331" i="1"/>
  <c r="F332" i="1"/>
  <c r="F333" i="1"/>
  <c r="F334" i="1"/>
  <c r="F335" i="1"/>
  <c r="F336" i="1"/>
  <c r="F337" i="1"/>
  <c r="F339" i="1"/>
  <c r="F341" i="1"/>
  <c r="F344" i="1"/>
  <c r="F167" i="1"/>
  <c r="F101" i="1"/>
  <c r="F102" i="1"/>
  <c r="F103" i="1"/>
  <c r="F104" i="1"/>
  <c r="F105" i="1"/>
  <c r="F106" i="1"/>
  <c r="F107" i="1"/>
  <c r="F108" i="1"/>
  <c r="F109" i="1"/>
  <c r="F110" i="1"/>
  <c r="F112" i="1"/>
  <c r="F113" i="1"/>
  <c r="F114" i="1"/>
  <c r="F115" i="1"/>
  <c r="F116" i="1"/>
  <c r="F117" i="1"/>
  <c r="F118" i="1"/>
  <c r="F119" i="1"/>
  <c r="F120" i="1"/>
  <c r="F121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3" i="1"/>
  <c r="F154" i="1"/>
  <c r="F155" i="1"/>
  <c r="F157" i="1"/>
  <c r="F158" i="1"/>
  <c r="F159" i="1"/>
  <c r="F160" i="1"/>
  <c r="F161" i="1"/>
  <c r="F162" i="1"/>
  <c r="F163" i="1"/>
  <c r="F164" i="1"/>
  <c r="F165" i="1"/>
  <c r="F96" i="1"/>
  <c r="F97" i="1"/>
  <c r="F98" i="1"/>
  <c r="F99" i="1"/>
  <c r="F100" i="1"/>
  <c r="F95" i="1"/>
  <c r="F4" i="1"/>
  <c r="F6" i="1"/>
  <c r="F7" i="1"/>
  <c r="F8" i="1"/>
  <c r="F9" i="1"/>
  <c r="F10" i="1"/>
  <c r="F11" i="1"/>
  <c r="F12" i="1"/>
  <c r="F13" i="1"/>
  <c r="F15" i="1"/>
  <c r="F17" i="1"/>
  <c r="F18" i="1"/>
  <c r="F20" i="1"/>
  <c r="F21" i="1"/>
  <c r="F22" i="1"/>
  <c r="F26" i="1"/>
  <c r="F27" i="1"/>
  <c r="F28" i="1"/>
  <c r="F29" i="1"/>
  <c r="F30" i="1"/>
  <c r="F31" i="1"/>
  <c r="F32" i="1"/>
  <c r="F37" i="1"/>
  <c r="F38" i="1"/>
  <c r="F39" i="1"/>
  <c r="F40" i="1"/>
  <c r="F42" i="1"/>
  <c r="F43" i="1"/>
  <c r="F44" i="1"/>
  <c r="F45" i="1"/>
  <c r="F46" i="1"/>
  <c r="F48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3" i="1"/>
  <c r="E259" i="1"/>
  <c r="E69" i="1"/>
  <c r="E20" i="1"/>
  <c r="E90" i="1"/>
  <c r="E218" i="1"/>
  <c r="E38" i="1"/>
  <c r="E335" i="1"/>
  <c r="E212" i="1"/>
  <c r="E43" i="1"/>
  <c r="E42" i="1"/>
  <c r="E150" i="1"/>
  <c r="E45" i="1"/>
  <c r="G171" i="1"/>
  <c r="G172" i="1"/>
  <c r="G174" i="1"/>
  <c r="G183" i="1"/>
  <c r="G185" i="1"/>
  <c r="G194" i="1"/>
  <c r="G197" i="1"/>
  <c r="G203" i="1"/>
  <c r="G207" i="1"/>
  <c r="G216" i="1"/>
  <c r="G256" i="1"/>
  <c r="G272" i="1"/>
  <c r="G285" i="1"/>
  <c r="G344" i="1"/>
  <c r="G98" i="1"/>
  <c r="G110" i="1"/>
  <c r="G132" i="1"/>
  <c r="G346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6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E325" i="1"/>
  <c r="E275" i="1"/>
  <c r="E246" i="1"/>
  <c r="E178" i="1"/>
  <c r="E211" i="1"/>
  <c r="E62" i="1"/>
  <c r="E131" i="1"/>
  <c r="E247" i="1"/>
  <c r="E258" i="1"/>
  <c r="E285" i="1"/>
  <c r="E143" i="1"/>
  <c r="E313" i="1"/>
  <c r="E222" i="1"/>
  <c r="E158" i="1"/>
  <c r="E163" i="1"/>
  <c r="E164" i="1"/>
  <c r="E58" i="1"/>
  <c r="E157" i="1"/>
  <c r="E281" i="1"/>
  <c r="E210" i="1"/>
  <c r="E213" i="1"/>
  <c r="E214" i="1"/>
  <c r="E284" i="1"/>
  <c r="E282" i="1"/>
  <c r="E283" i="1"/>
  <c r="E51" i="1"/>
  <c r="E341" i="1"/>
  <c r="E324" i="1"/>
  <c r="E134" i="1"/>
  <c r="E380" i="1"/>
  <c r="E17" i="1"/>
  <c r="E4" i="1"/>
  <c r="E48" i="1"/>
  <c r="E161" i="1"/>
  <c r="E269" i="1"/>
  <c r="E206" i="1"/>
  <c r="E307" i="1"/>
  <c r="E233" i="1"/>
  <c r="E56" i="1"/>
  <c r="E57" i="1"/>
  <c r="F2" i="4"/>
  <c r="E172" i="1"/>
  <c r="E207" i="1"/>
  <c r="E174" i="1"/>
  <c r="E77" i="1"/>
  <c r="E75" i="1"/>
  <c r="E339" i="1"/>
  <c r="E84" i="1"/>
  <c r="E372" i="1"/>
  <c r="E373" i="1"/>
  <c r="E201" i="1"/>
  <c r="E310" i="1"/>
  <c r="E311" i="1"/>
  <c r="E217" i="1"/>
  <c r="E209" i="1"/>
  <c r="E205" i="1"/>
  <c r="E173" i="1"/>
  <c r="E337" i="1"/>
  <c r="E344" i="1"/>
  <c r="E74" i="1"/>
  <c r="E215" i="1"/>
  <c r="E182" i="1"/>
  <c r="E65" i="1"/>
  <c r="E228" i="1"/>
  <c r="E68" i="1"/>
  <c r="E169" i="1"/>
  <c r="E36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7" i="1"/>
  <c r="E368" i="1"/>
  <c r="E369" i="1"/>
  <c r="E370" i="1"/>
  <c r="E371" i="1"/>
  <c r="E375" i="1"/>
  <c r="E376" i="1"/>
  <c r="E377" i="1"/>
  <c r="E378" i="1"/>
  <c r="E379" i="1"/>
  <c r="E381" i="1"/>
  <c r="E346" i="1"/>
  <c r="E170" i="1"/>
  <c r="E171" i="1"/>
  <c r="E175" i="1"/>
  <c r="E176" i="1"/>
  <c r="E177" i="1"/>
  <c r="E179" i="1"/>
  <c r="E180" i="1"/>
  <c r="E181" i="1"/>
  <c r="E183" i="1"/>
  <c r="E184" i="1"/>
  <c r="E185" i="1"/>
  <c r="E186" i="1"/>
  <c r="E188" i="1"/>
  <c r="E189" i="1"/>
  <c r="E190" i="1"/>
  <c r="E191" i="1"/>
  <c r="E192" i="1"/>
  <c r="E193" i="1"/>
  <c r="E194" i="1"/>
  <c r="E196" i="1"/>
  <c r="E197" i="1"/>
  <c r="E198" i="1"/>
  <c r="E199" i="1"/>
  <c r="E200" i="1"/>
  <c r="E202" i="1"/>
  <c r="E203" i="1"/>
  <c r="E204" i="1"/>
  <c r="E216" i="1"/>
  <c r="E219" i="1"/>
  <c r="E220" i="1"/>
  <c r="E221" i="1"/>
  <c r="E223" i="1"/>
  <c r="E225" i="1"/>
  <c r="E226" i="1"/>
  <c r="E229" i="1"/>
  <c r="E231" i="1"/>
  <c r="E232" i="1"/>
  <c r="E235" i="1"/>
  <c r="E237" i="1"/>
  <c r="E238" i="1"/>
  <c r="E239" i="1"/>
  <c r="E240" i="1"/>
  <c r="E241" i="1"/>
  <c r="E242" i="1"/>
  <c r="E243" i="1"/>
  <c r="E244" i="1"/>
  <c r="E245" i="1"/>
  <c r="E248" i="1"/>
  <c r="E249" i="1"/>
  <c r="E250" i="1"/>
  <c r="E251" i="1"/>
  <c r="E252" i="1"/>
  <c r="E253" i="1"/>
  <c r="E254" i="1"/>
  <c r="E256" i="1"/>
  <c r="E257" i="1"/>
  <c r="E260" i="1"/>
  <c r="E261" i="1"/>
  <c r="E262" i="1"/>
  <c r="E263" i="1"/>
  <c r="E265" i="1"/>
  <c r="E266" i="1"/>
  <c r="E267" i="1"/>
  <c r="E268" i="1"/>
  <c r="E270" i="1"/>
  <c r="E271" i="1"/>
  <c r="E272" i="1"/>
  <c r="E273" i="1"/>
  <c r="E274" i="1"/>
  <c r="E276" i="1"/>
  <c r="E277" i="1"/>
  <c r="E278" i="1"/>
  <c r="E280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8" i="1"/>
  <c r="E309" i="1"/>
  <c r="E312" i="1"/>
  <c r="E314" i="1"/>
  <c r="E316" i="1"/>
  <c r="E317" i="1"/>
  <c r="E318" i="1"/>
  <c r="E319" i="1"/>
  <c r="E320" i="1"/>
  <c r="E321" i="1"/>
  <c r="E322" i="1"/>
  <c r="E323" i="1"/>
  <c r="E326" i="1"/>
  <c r="E327" i="1"/>
  <c r="E328" i="1"/>
  <c r="E330" i="1"/>
  <c r="E331" i="1"/>
  <c r="E332" i="1"/>
  <c r="E333" i="1"/>
  <c r="E334" i="1"/>
  <c r="E336" i="1"/>
  <c r="E167" i="1"/>
  <c r="E129" i="1"/>
  <c r="E130" i="1"/>
  <c r="E132" i="1"/>
  <c r="E133" i="1"/>
  <c r="E135" i="1"/>
  <c r="E136" i="1"/>
  <c r="E137" i="1"/>
  <c r="E139" i="1"/>
  <c r="E140" i="1"/>
  <c r="E141" i="1"/>
  <c r="E142" i="1"/>
  <c r="E144" i="1"/>
  <c r="E145" i="1"/>
  <c r="E146" i="1"/>
  <c r="E147" i="1"/>
  <c r="E148" i="1"/>
  <c r="E149" i="1"/>
  <c r="E151" i="1"/>
  <c r="E153" i="1"/>
  <c r="E154" i="1"/>
  <c r="E155" i="1"/>
  <c r="E159" i="1"/>
  <c r="E160" i="1"/>
  <c r="E162" i="1"/>
  <c r="E165" i="1"/>
  <c r="E95" i="1"/>
  <c r="E6" i="1"/>
  <c r="E7" i="1"/>
  <c r="E8" i="1"/>
  <c r="E9" i="1"/>
  <c r="E10" i="1"/>
  <c r="E11" i="1"/>
  <c r="E12" i="1"/>
  <c r="E13" i="1"/>
  <c r="E15" i="1"/>
  <c r="E18" i="1"/>
  <c r="E21" i="1"/>
  <c r="E26" i="1"/>
  <c r="E27" i="1"/>
  <c r="E28" i="1"/>
  <c r="E29" i="1"/>
  <c r="E30" i="1"/>
  <c r="E31" i="1"/>
  <c r="E32" i="1"/>
  <c r="E37" i="1"/>
  <c r="E39" i="1"/>
  <c r="E40" i="1"/>
  <c r="E44" i="1"/>
  <c r="E46" i="1"/>
  <c r="E49" i="1"/>
  <c r="E50" i="1"/>
  <c r="E53" i="1"/>
  <c r="E54" i="1"/>
  <c r="E55" i="1"/>
  <c r="E59" i="1"/>
  <c r="E60" i="1"/>
  <c r="E61" i="1"/>
  <c r="E63" i="1"/>
  <c r="E64" i="1"/>
  <c r="E67" i="1"/>
  <c r="E70" i="1"/>
  <c r="E71" i="1"/>
  <c r="E72" i="1"/>
  <c r="E73" i="1"/>
  <c r="E76" i="1"/>
  <c r="E79" i="1"/>
  <c r="E80" i="1"/>
  <c r="E81" i="1"/>
  <c r="E82" i="1"/>
  <c r="E83" i="1"/>
  <c r="E86" i="1"/>
  <c r="E87" i="1"/>
  <c r="E88" i="1"/>
  <c r="E89" i="1"/>
  <c r="E91" i="1"/>
  <c r="E92" i="1"/>
  <c r="E93" i="1"/>
  <c r="E3" i="1"/>
  <c r="E385" i="1"/>
  <c r="K1" i="1" s="1"/>
  <c r="G2" i="4"/>
  <c r="M95" i="1"/>
  <c r="M346" i="1"/>
  <c r="H2" i="4"/>
  <c r="M3" i="1"/>
  <c r="A36" i="4"/>
  <c r="A79" i="4"/>
  <c r="A37" i="4"/>
  <c r="A68" i="4"/>
  <c r="A113" i="4"/>
  <c r="A131" i="4"/>
  <c r="A153" i="4"/>
  <c r="A203" i="4"/>
  <c r="A217" i="4"/>
  <c r="A116" i="4"/>
  <c r="A142" i="4"/>
  <c r="A160" i="4"/>
  <c r="A210" i="4"/>
  <c r="A216" i="4"/>
  <c r="A227" i="4"/>
  <c r="A64" i="4"/>
  <c r="A129" i="4"/>
  <c r="A197" i="4"/>
  <c r="A152" i="4"/>
  <c r="A214" i="4"/>
  <c r="A71" i="4"/>
  <c r="A76" i="4"/>
  <c r="A151" i="4"/>
  <c r="A211" i="4"/>
  <c r="A140" i="4"/>
  <c r="A184" i="4"/>
  <c r="A218" i="4"/>
  <c r="A70" i="4"/>
  <c r="G124" i="1"/>
  <c r="G152" i="1"/>
  <c r="A25" i="4"/>
  <c r="G156" i="1"/>
  <c r="A165" i="4"/>
  <c r="G168" i="1"/>
  <c r="A176" i="4"/>
  <c r="G35" i="1"/>
  <c r="A38" i="4"/>
  <c r="G338" i="1"/>
  <c r="G77" i="1"/>
  <c r="A81" i="4"/>
  <c r="G92" i="1"/>
  <c r="A99" i="4"/>
  <c r="G55" i="1"/>
  <c r="A56" i="4"/>
  <c r="G70" i="1"/>
  <c r="A77" i="4"/>
  <c r="G4" i="1"/>
  <c r="A3" i="4"/>
  <c r="G12" i="1"/>
  <c r="A11" i="4"/>
  <c r="G88" i="1"/>
  <c r="A94" i="4"/>
  <c r="G8" i="1"/>
  <c r="A7" i="4"/>
  <c r="G164" i="1"/>
  <c r="A169" i="4"/>
  <c r="G40" i="1"/>
  <c r="A42" i="4"/>
  <c r="G63" i="1"/>
  <c r="A65" i="4"/>
  <c r="G297" i="1"/>
  <c r="G202" i="1"/>
  <c r="A202" i="4"/>
  <c r="G81" i="1"/>
  <c r="A85" i="4"/>
  <c r="G301" i="1"/>
  <c r="G250" i="1"/>
  <c r="G305" i="1"/>
  <c r="G65" i="1"/>
  <c r="A63" i="4"/>
  <c r="G320" i="1"/>
  <c r="G58" i="1"/>
  <c r="G281" i="1"/>
  <c r="G59" i="1"/>
  <c r="G29" i="1"/>
  <c r="G182" i="1"/>
  <c r="G283" i="1"/>
  <c r="G196" i="1"/>
  <c r="G15" i="1"/>
  <c r="G5" i="1"/>
  <c r="G71" i="1"/>
  <c r="G240" i="1"/>
  <c r="G270" i="1"/>
  <c r="G155" i="1"/>
  <c r="A163" i="4"/>
  <c r="G113" i="1"/>
  <c r="A120" i="4"/>
  <c r="A231" i="4"/>
  <c r="G145" i="1"/>
  <c r="A194" i="4"/>
  <c r="G244" i="1"/>
  <c r="G237" i="1"/>
  <c r="G279" i="1"/>
  <c r="G189" i="1"/>
  <c r="A189" i="4"/>
  <c r="G91" i="1"/>
  <c r="A97" i="4"/>
  <c r="G7" i="1"/>
  <c r="A6" i="4"/>
  <c r="G232" i="1"/>
  <c r="G191" i="1"/>
  <c r="A191" i="4"/>
  <c r="G162" i="1"/>
  <c r="A166" i="4"/>
  <c r="G178" i="1"/>
  <c r="A179" i="4"/>
  <c r="G61" i="1"/>
  <c r="G53" i="1"/>
  <c r="A54" i="4"/>
  <c r="G308" i="1"/>
  <c r="G260" i="1"/>
  <c r="G236" i="1"/>
  <c r="G48" i="1"/>
  <c r="A46" i="4"/>
  <c r="G123" i="1"/>
  <c r="A130" i="4"/>
  <c r="G79" i="1"/>
  <c r="A83" i="4"/>
  <c r="G154" i="1"/>
  <c r="A162" i="4"/>
  <c r="G129" i="1"/>
  <c r="A137" i="4"/>
  <c r="G112" i="1"/>
  <c r="A118" i="4"/>
  <c r="G334" i="1"/>
  <c r="G322" i="1"/>
  <c r="G312" i="1"/>
  <c r="G287" i="1"/>
  <c r="G221" i="1"/>
  <c r="A229" i="4"/>
  <c r="G180" i="1"/>
  <c r="A180" i="4"/>
  <c r="G31" i="1"/>
  <c r="A34" i="4"/>
  <c r="G6" i="1"/>
  <c r="A5" i="4"/>
  <c r="A66" i="4"/>
  <c r="G332" i="1"/>
  <c r="G309" i="1"/>
  <c r="G337" i="1"/>
  <c r="G239" i="1"/>
  <c r="G324" i="1"/>
  <c r="G51" i="1"/>
  <c r="A52" i="4"/>
  <c r="G247" i="1"/>
  <c r="A213" i="4"/>
  <c r="G141" i="1"/>
  <c r="A149" i="4"/>
  <c r="G96" i="1"/>
  <c r="A101" i="4"/>
  <c r="G37" i="1"/>
  <c r="A39" i="4"/>
  <c r="G89" i="1"/>
  <c r="A95" i="4"/>
  <c r="G226" i="1"/>
  <c r="G115" i="1"/>
  <c r="G263" i="1"/>
  <c r="G229" i="1"/>
  <c r="G26" i="1"/>
  <c r="G46" i="1"/>
  <c r="G13" i="1"/>
  <c r="G56" i="1"/>
  <c r="G42" i="1"/>
  <c r="G9" i="1"/>
  <c r="G125" i="1"/>
  <c r="G157" i="1"/>
  <c r="G300" i="1"/>
  <c r="G271" i="1"/>
  <c r="G215" i="1"/>
  <c r="G147" i="1"/>
  <c r="G137" i="1"/>
  <c r="G176" i="1"/>
  <c r="G289" i="1"/>
  <c r="G170" i="1"/>
  <c r="A59" i="4"/>
  <c r="A60" i="4"/>
  <c r="A32" i="4"/>
  <c r="A183" i="4"/>
  <c r="A196" i="4"/>
  <c r="A16" i="4"/>
  <c r="A4" i="4"/>
  <c r="A78" i="4"/>
  <c r="A29" i="4"/>
  <c r="A12" i="4"/>
  <c r="A43" i="4"/>
  <c r="A133" i="4"/>
  <c r="A224" i="4"/>
  <c r="A144" i="4"/>
  <c r="G134" i="1"/>
  <c r="G198" i="1"/>
  <c r="G99" i="1"/>
  <c r="G341" i="1"/>
  <c r="G17" i="1"/>
  <c r="G144" i="1"/>
  <c r="A186" i="4"/>
  <c r="G199" i="1"/>
  <c r="G326" i="1"/>
  <c r="G277" i="1"/>
  <c r="G161" i="1"/>
  <c r="G310" i="1"/>
  <c r="G220" i="1"/>
  <c r="G291" i="1"/>
  <c r="G139" i="1"/>
  <c r="A146" i="4"/>
  <c r="G238" i="1"/>
  <c r="G179" i="1"/>
  <c r="G241" i="1"/>
  <c r="G175" i="1"/>
  <c r="A175" i="4"/>
  <c r="G72" i="1"/>
  <c r="A62" i="4"/>
  <c r="G64" i="1"/>
  <c r="A67" i="4"/>
  <c r="G28" i="1"/>
  <c r="A31" i="4"/>
  <c r="G68" i="1"/>
  <c r="A69" i="4"/>
  <c r="G84" i="1"/>
  <c r="A89" i="4"/>
  <c r="G143" i="1"/>
  <c r="G54" i="1"/>
  <c r="G328" i="1"/>
  <c r="G262" i="1"/>
  <c r="G228" i="1"/>
  <c r="G165" i="1"/>
  <c r="G201" i="1"/>
  <c r="G128" i="1"/>
  <c r="G102" i="1"/>
  <c r="G114" i="1"/>
  <c r="A119" i="4"/>
  <c r="G280" i="1"/>
  <c r="G296" i="1"/>
  <c r="G253" i="1"/>
  <c r="G39" i="1"/>
  <c r="G34" i="1"/>
  <c r="G22" i="1"/>
  <c r="G18" i="1"/>
  <c r="G21" i="1"/>
  <c r="G316" i="1"/>
  <c r="G74" i="1"/>
  <c r="A121" i="4"/>
  <c r="A49" i="4"/>
  <c r="A57" i="4"/>
  <c r="A8" i="4"/>
  <c r="A170" i="4"/>
  <c r="A155" i="4"/>
  <c r="A177" i="4"/>
  <c r="A208" i="4"/>
  <c r="A145" i="4"/>
  <c r="A141" i="4"/>
  <c r="A198" i="4"/>
  <c r="A104" i="4"/>
  <c r="A18" i="4"/>
  <c r="A199" i="4"/>
  <c r="A168" i="4"/>
  <c r="A228" i="4"/>
  <c r="A181" i="4"/>
  <c r="A147" i="4"/>
  <c r="A55" i="4"/>
  <c r="A173" i="4"/>
  <c r="A201" i="4"/>
  <c r="A136" i="4"/>
  <c r="A107" i="4"/>
  <c r="A41" i="4"/>
  <c r="A103" i="4"/>
  <c r="A21" i="4"/>
  <c r="A19" i="4"/>
  <c r="A74" i="4"/>
  <c r="G85" i="1"/>
  <c r="L85" i="1" s="1"/>
  <c r="A91" i="4"/>
  <c r="G80" i="1"/>
  <c r="A84" i="4"/>
  <c r="G293" i="1"/>
  <c r="G231" i="1"/>
  <c r="G217" i="1"/>
  <c r="A226" i="4"/>
  <c r="G62" i="1"/>
  <c r="A22" i="4"/>
  <c r="G82" i="1"/>
  <c r="A87" i="4"/>
  <c r="G50" i="1"/>
  <c r="A51" i="4"/>
  <c r="G45" i="1"/>
  <c r="A48" i="4"/>
  <c r="G209" i="1"/>
  <c r="A212" i="4"/>
  <c r="G195" i="1"/>
  <c r="A195" i="4"/>
  <c r="G278" i="1"/>
  <c r="G27" i="1"/>
  <c r="A30" i="4"/>
  <c r="G266" i="1"/>
  <c r="G149" i="1"/>
  <c r="A157" i="4"/>
  <c r="G219" i="1"/>
  <c r="G117" i="1"/>
  <c r="A123" i="4"/>
  <c r="G261" i="1"/>
  <c r="G274" i="1"/>
  <c r="G214" i="1"/>
  <c r="G186" i="1"/>
  <c r="G158" i="1"/>
  <c r="G41" i="1"/>
  <c r="G331" i="1"/>
  <c r="G265" i="1"/>
  <c r="G57" i="1"/>
  <c r="G86" i="1"/>
  <c r="G60" i="1"/>
  <c r="G142" i="1"/>
  <c r="G116" i="1"/>
  <c r="G103" i="1"/>
  <c r="G330" i="1"/>
  <c r="G318" i="1"/>
  <c r="G303" i="1"/>
  <c r="G276" i="1"/>
  <c r="G254" i="1"/>
  <c r="A187" i="4"/>
  <c r="A44" i="4"/>
  <c r="A88" i="4"/>
  <c r="A150" i="4"/>
  <c r="A108" i="4"/>
  <c r="A92" i="4"/>
  <c r="G200" i="1"/>
  <c r="A200" i="4"/>
  <c r="G327" i="1"/>
  <c r="G269" i="1"/>
  <c r="G307" i="1"/>
  <c r="G311" i="1"/>
  <c r="G211" i="1"/>
  <c r="A220" i="4"/>
  <c r="G10" i="1"/>
  <c r="G120" i="1"/>
  <c r="G153" i="1"/>
  <c r="G268" i="1"/>
  <c r="G83" i="1"/>
  <c r="G222" i="1"/>
  <c r="G107" i="1"/>
  <c r="G284" i="1"/>
  <c r="G233" i="1"/>
  <c r="G325" i="1"/>
  <c r="G235" i="1"/>
  <c r="G181" i="1"/>
  <c r="G75" i="1"/>
  <c r="G131" i="1"/>
  <c r="G313" i="1"/>
  <c r="G184" i="1"/>
  <c r="G135" i="1"/>
  <c r="G108" i="1"/>
  <c r="G273" i="1"/>
  <c r="G177" i="1"/>
  <c r="G339" i="1"/>
  <c r="G275" i="1"/>
  <c r="G105" i="1"/>
  <c r="A111" i="4"/>
  <c r="G245" i="1"/>
  <c r="G146" i="1"/>
  <c r="A154" i="4"/>
  <c r="A132" i="4"/>
  <c r="G118" i="1"/>
  <c r="A124" i="4"/>
  <c r="G11" i="1"/>
  <c r="A10" i="4"/>
  <c r="G32" i="1"/>
  <c r="A35" i="4"/>
  <c r="G163" i="1"/>
  <c r="A167" i="4"/>
  <c r="G282" i="1"/>
  <c r="G213" i="1"/>
  <c r="A222" i="4"/>
  <c r="G49" i="1"/>
  <c r="G333" i="1"/>
  <c r="G267" i="1"/>
  <c r="G223" i="1"/>
  <c r="G109" i="1"/>
  <c r="G106" i="1"/>
  <c r="G321" i="1"/>
  <c r="G257" i="1"/>
  <c r="G249" i="1"/>
  <c r="G159" i="1"/>
  <c r="G292" i="1"/>
  <c r="G93" i="1"/>
  <c r="G130" i="1"/>
  <c r="G206" i="1"/>
  <c r="G66" i="1"/>
  <c r="G126" i="1"/>
  <c r="G100" i="1"/>
  <c r="G319" i="1"/>
  <c r="G294" i="1"/>
  <c r="G192" i="1"/>
  <c r="G67" i="1"/>
  <c r="G151" i="1"/>
  <c r="G302" i="1"/>
  <c r="G251" i="1"/>
  <c r="G246" i="1"/>
  <c r="G225" i="1"/>
  <c r="G193" i="1"/>
  <c r="G127" i="1"/>
  <c r="G101" i="1"/>
  <c r="G299" i="1"/>
  <c r="G248" i="1"/>
  <c r="G204" i="1"/>
  <c r="G160" i="1"/>
  <c r="G252" i="1"/>
  <c r="G340" i="1"/>
  <c r="G16" i="1"/>
  <c r="G227" i="1"/>
  <c r="G97" i="1"/>
  <c r="G335" i="1"/>
  <c r="G224" i="1"/>
  <c r="G78" i="1"/>
  <c r="G315" i="1"/>
  <c r="G259" i="1"/>
  <c r="G14" i="1"/>
  <c r="G230" i="1"/>
  <c r="G190" i="1"/>
  <c r="G104" i="1"/>
  <c r="G336" i="1"/>
  <c r="G314" i="1"/>
  <c r="G288" i="1"/>
  <c r="G258" i="1"/>
  <c r="G133" i="1"/>
  <c r="G47" i="1"/>
  <c r="G90" i="1"/>
  <c r="G150" i="1"/>
  <c r="G234" i="1"/>
  <c r="G38" i="1"/>
  <c r="G52" i="1"/>
  <c r="G136" i="1"/>
  <c r="G317" i="1"/>
  <c r="G210" i="1"/>
  <c r="G304" i="1"/>
  <c r="A26" i="4"/>
  <c r="G242" i="1"/>
  <c r="G290" i="1"/>
  <c r="G367" i="1"/>
  <c r="G140" i="1"/>
  <c r="G111" i="1"/>
  <c r="A117" i="4"/>
  <c r="A33" i="4"/>
  <c r="G347" i="1"/>
  <c r="G148" i="1"/>
  <c r="A156" i="4"/>
  <c r="G121" i="1"/>
  <c r="G87" i="1"/>
  <c r="A93" i="4"/>
  <c r="A223" i="4"/>
  <c r="A171" i="4"/>
  <c r="A58" i="4"/>
  <c r="A61" i="4"/>
  <c r="A122" i="4"/>
  <c r="A9" i="4"/>
  <c r="A126" i="4"/>
  <c r="A161" i="4"/>
  <c r="A86" i="4"/>
  <c r="A230" i="4"/>
  <c r="A115" i="4"/>
  <c r="A234" i="4"/>
  <c r="A182" i="4"/>
  <c r="A75" i="4"/>
  <c r="A139" i="4"/>
  <c r="A185" i="4"/>
  <c r="A24" i="4"/>
  <c r="A114" i="4"/>
  <c r="A178" i="4"/>
  <c r="A232" i="4"/>
  <c r="A112" i="4"/>
  <c r="A110" i="4"/>
  <c r="A172" i="4"/>
  <c r="A98" i="4"/>
  <c r="A138" i="4"/>
  <c r="A206" i="4"/>
  <c r="A73" i="4"/>
  <c r="A134" i="4"/>
  <c r="A105" i="4"/>
  <c r="A192" i="4"/>
  <c r="A72" i="4"/>
  <c r="A159" i="4"/>
  <c r="A209" i="4"/>
  <c r="A193" i="4"/>
  <c r="A135" i="4"/>
  <c r="A106" i="4"/>
  <c r="A204" i="4"/>
  <c r="A164" i="4"/>
  <c r="A17" i="4"/>
  <c r="A102" i="4"/>
  <c r="A233" i="4"/>
  <c r="A82" i="4"/>
  <c r="A15" i="4"/>
  <c r="G243" i="1"/>
  <c r="A190" i="4"/>
  <c r="A90" i="4"/>
  <c r="G169" i="1"/>
  <c r="A207" i="4"/>
  <c r="A109" i="4"/>
  <c r="G323" i="1"/>
  <c r="G298" i="1"/>
  <c r="G188" i="1"/>
  <c r="A188" i="4"/>
  <c r="G205" i="1"/>
  <c r="A205" i="4"/>
  <c r="G119" i="1"/>
  <c r="A125" i="4"/>
  <c r="G295" i="1"/>
  <c r="A127" i="4"/>
  <c r="A50" i="4"/>
  <c r="A96" i="4"/>
  <c r="G173" i="1"/>
  <c r="A215" i="4"/>
  <c r="A158" i="4"/>
  <c r="G43" i="1"/>
  <c r="A45" i="4"/>
  <c r="G218" i="1"/>
  <c r="A225" i="4"/>
  <c r="A40" i="4"/>
  <c r="A53" i="4"/>
  <c r="G19" i="1"/>
  <c r="A20" i="4"/>
  <c r="G212" i="1"/>
  <c r="A221" i="4"/>
  <c r="G20" i="1"/>
  <c r="A13" i="4"/>
  <c r="A23" i="4"/>
  <c r="A174" i="4"/>
  <c r="G167" i="1"/>
  <c r="A143" i="4"/>
  <c r="A219" i="4"/>
  <c r="A148" i="4"/>
  <c r="G76" i="1"/>
  <c r="A80" i="4"/>
  <c r="A14" i="4"/>
  <c r="A128" i="4"/>
  <c r="G44" i="1"/>
  <c r="A47" i="4"/>
  <c r="A100" i="4"/>
  <c r="G95" i="1"/>
  <c r="A27" i="4"/>
  <c r="G24" i="1"/>
  <c r="A28" i="4"/>
  <c r="A2" i="4"/>
  <c r="G3" i="1"/>
  <c r="L116" i="1" l="1"/>
  <c r="L282" i="1"/>
  <c r="L103" i="1"/>
  <c r="L135" i="1"/>
  <c r="L8" i="1"/>
  <c r="L70" i="1"/>
  <c r="L34" i="1"/>
  <c r="L12" i="1"/>
  <c r="L140" i="1"/>
  <c r="L16" i="1"/>
  <c r="L127" i="1"/>
  <c r="L126" i="1"/>
  <c r="L121" i="1"/>
  <c r="L90" i="1"/>
  <c r="L266" i="1"/>
  <c r="L176" i="1"/>
  <c r="L271" i="1"/>
  <c r="L46" i="1"/>
  <c r="L129" i="1"/>
  <c r="L55" i="1"/>
  <c r="L119" i="1"/>
  <c r="L188" i="1"/>
  <c r="L230" i="1"/>
  <c r="L78" i="1"/>
  <c r="L159" i="1"/>
  <c r="L146" i="1"/>
  <c r="L115" i="1"/>
  <c r="L210" i="1"/>
  <c r="L47" i="1"/>
  <c r="L314" i="1"/>
  <c r="L299" i="1"/>
  <c r="L292" i="1"/>
  <c r="L267" i="1"/>
  <c r="L303" i="1"/>
  <c r="L261" i="1"/>
  <c r="L39" i="1"/>
  <c r="L366" i="1"/>
  <c r="L272" i="1"/>
  <c r="L23" i="1"/>
  <c r="C12" i="3"/>
  <c r="L101" i="1"/>
  <c r="L38" i="1"/>
  <c r="L97" i="1"/>
  <c r="L105" i="1"/>
  <c r="L305" i="1"/>
  <c r="L258" i="1"/>
  <c r="L24" i="1"/>
  <c r="L133" i="1"/>
  <c r="L163" i="1"/>
  <c r="L243" i="1"/>
  <c r="L108" i="1"/>
  <c r="L265" i="1"/>
  <c r="L215" i="1"/>
  <c r="L270" i="1"/>
  <c r="L136" i="1"/>
  <c r="L246" i="1"/>
  <c r="L130" i="1"/>
  <c r="L109" i="1"/>
  <c r="L310" i="1"/>
  <c r="L9" i="1"/>
  <c r="L221" i="1"/>
  <c r="L158" i="1"/>
  <c r="L51" i="1"/>
  <c r="L64" i="1"/>
  <c r="L25" i="1"/>
  <c r="L87" i="1"/>
  <c r="L100" i="1"/>
  <c r="L60" i="1"/>
  <c r="L74" i="1"/>
  <c r="L279" i="1"/>
  <c r="L173" i="1"/>
  <c r="L304" i="1"/>
  <c r="L223" i="1"/>
  <c r="L177" i="1"/>
  <c r="L269" i="1"/>
  <c r="L82" i="1"/>
  <c r="L80" i="1"/>
  <c r="L241" i="1"/>
  <c r="L300" i="1"/>
  <c r="L42" i="1"/>
  <c r="L26" i="1"/>
  <c r="L232" i="1"/>
  <c r="L91" i="1"/>
  <c r="L71" i="1"/>
  <c r="L281" i="1"/>
  <c r="L174" i="1"/>
  <c r="L286" i="1"/>
  <c r="I231" i="1"/>
  <c r="I307" i="1"/>
  <c r="I354" i="1"/>
  <c r="L69" i="1"/>
  <c r="L372" i="1"/>
  <c r="L368" i="1"/>
  <c r="L361" i="1"/>
  <c r="L181" i="1"/>
  <c r="L86" i="1"/>
  <c r="L54" i="1"/>
  <c r="L287" i="1"/>
  <c r="L178" i="1"/>
  <c r="L155" i="1"/>
  <c r="L371" i="1"/>
  <c r="L362" i="1"/>
  <c r="L352" i="1"/>
  <c r="L256" i="1"/>
  <c r="L183" i="1"/>
  <c r="I225" i="1"/>
  <c r="I284" i="1"/>
  <c r="I120" i="1"/>
  <c r="I149" i="1"/>
  <c r="I195" i="1"/>
  <c r="I293" i="1"/>
  <c r="I280" i="1"/>
  <c r="I161" i="1"/>
  <c r="I96" i="1"/>
  <c r="I191" i="1"/>
  <c r="I182" i="1"/>
  <c r="I342" i="1"/>
  <c r="L191" i="1"/>
  <c r="I22" i="1"/>
  <c r="I72" i="1"/>
  <c r="I6" i="1"/>
  <c r="I31" i="1"/>
  <c r="I79" i="1"/>
  <c r="I48" i="1"/>
  <c r="I297" i="1"/>
  <c r="I7" i="1"/>
  <c r="I86" i="1"/>
  <c r="I185" i="1"/>
  <c r="I215" i="1"/>
  <c r="I315" i="1"/>
  <c r="I252" i="1"/>
  <c r="I105" i="1"/>
  <c r="I41" i="1"/>
  <c r="L132" i="1"/>
  <c r="I359" i="1"/>
  <c r="I351" i="1"/>
  <c r="I346" i="1"/>
  <c r="I121" i="1"/>
  <c r="L358" i="1"/>
  <c r="L350" i="1"/>
  <c r="I306" i="1"/>
  <c r="I246" i="1"/>
  <c r="I5" i="1"/>
  <c r="I65" i="1"/>
  <c r="I92" i="1"/>
  <c r="I223" i="1"/>
  <c r="L346" i="1"/>
  <c r="L228" i="1"/>
  <c r="I93" i="1"/>
  <c r="I38" i="1"/>
  <c r="L63" i="1"/>
  <c r="L288" i="1"/>
  <c r="L231" i="1"/>
  <c r="L307" i="1"/>
  <c r="I84" i="1"/>
  <c r="I109" i="1"/>
  <c r="I228" i="1"/>
  <c r="I295" i="1"/>
  <c r="L182" i="1"/>
  <c r="I150" i="1"/>
  <c r="I304" i="1"/>
  <c r="I104" i="1"/>
  <c r="I204" i="1"/>
  <c r="L6" i="1"/>
  <c r="L354" i="1"/>
  <c r="I174" i="1"/>
  <c r="L19" i="4"/>
  <c r="O19" i="4" s="1"/>
  <c r="I376" i="1"/>
  <c r="I358" i="1"/>
  <c r="I350" i="1"/>
  <c r="I89" i="1"/>
  <c r="I52" i="1"/>
  <c r="I259" i="1"/>
  <c r="I362" i="1"/>
  <c r="L365" i="1"/>
  <c r="I129" i="1"/>
  <c r="I159" i="1"/>
  <c r="I128" i="1"/>
  <c r="I64" i="1"/>
  <c r="I199" i="1"/>
  <c r="I162" i="1"/>
  <c r="I40" i="1"/>
  <c r="L363" i="1"/>
  <c r="L355" i="1"/>
  <c r="I50" i="1"/>
  <c r="D14" i="3"/>
  <c r="I189" i="1"/>
  <c r="I381" i="1"/>
  <c r="I328" i="1"/>
  <c r="I118" i="1"/>
  <c r="L96" i="1"/>
  <c r="I153" i="1"/>
  <c r="I180" i="1"/>
  <c r="L76" i="1"/>
  <c r="I242" i="1"/>
  <c r="I137" i="1"/>
  <c r="I212" i="1"/>
  <c r="I314" i="1"/>
  <c r="I213" i="1"/>
  <c r="I10" i="1"/>
  <c r="I142" i="1"/>
  <c r="I186" i="1"/>
  <c r="I80" i="1"/>
  <c r="I324" i="1"/>
  <c r="I240" i="1"/>
  <c r="L93" i="1"/>
  <c r="L139" i="1"/>
  <c r="L260" i="1"/>
  <c r="L226" i="1"/>
  <c r="L41" i="1"/>
  <c r="I325" i="1"/>
  <c r="I226" i="1"/>
  <c r="I327" i="1"/>
  <c r="L195" i="1"/>
  <c r="L297" i="1"/>
  <c r="I178" i="1"/>
  <c r="L153" i="1"/>
  <c r="I66" i="1"/>
  <c r="I220" i="1"/>
  <c r="I53" i="1"/>
  <c r="I15" i="1"/>
  <c r="I81" i="1"/>
  <c r="I187" i="1"/>
  <c r="I347" i="1"/>
  <c r="I11" i="1"/>
  <c r="I264" i="1"/>
  <c r="I16" i="1"/>
  <c r="I367" i="1"/>
  <c r="I273" i="1"/>
  <c r="L328" i="1"/>
  <c r="I175" i="1"/>
  <c r="I196" i="1"/>
  <c r="I368" i="1"/>
  <c r="L381" i="1"/>
  <c r="I379" i="1"/>
  <c r="I343" i="1"/>
  <c r="L52" i="1"/>
  <c r="I85" i="1"/>
  <c r="I63" i="1"/>
  <c r="I47" i="1"/>
  <c r="I160" i="1"/>
  <c r="I127" i="1"/>
  <c r="I103" i="1"/>
  <c r="I321" i="1"/>
  <c r="I288" i="1"/>
  <c r="I271" i="1"/>
  <c r="I253" i="1"/>
  <c r="I230" i="1"/>
  <c r="I190" i="1"/>
  <c r="I173" i="1"/>
  <c r="I294" i="1"/>
  <c r="D28" i="3"/>
  <c r="L301" i="1"/>
  <c r="I302" i="1"/>
  <c r="I75" i="1"/>
  <c r="I97" i="1"/>
  <c r="I32" i="1"/>
  <c r="I331" i="1"/>
  <c r="L22" i="1"/>
  <c r="I114" i="1"/>
  <c r="I247" i="1"/>
  <c r="I61" i="1"/>
  <c r="I232" i="1"/>
  <c r="L84" i="1"/>
  <c r="I203" i="1"/>
  <c r="I73" i="1"/>
  <c r="I126" i="1"/>
  <c r="I287" i="1"/>
  <c r="I244" i="1"/>
  <c r="I237" i="1"/>
  <c r="I372" i="1"/>
  <c r="I77" i="1"/>
  <c r="L264" i="1"/>
  <c r="L295" i="1"/>
  <c r="D29" i="3"/>
  <c r="I46" i="1"/>
  <c r="I4" i="1"/>
  <c r="L251" i="1"/>
  <c r="I221" i="1"/>
  <c r="L142" i="1"/>
  <c r="L315" i="1"/>
  <c r="I311" i="1"/>
  <c r="I236" i="1"/>
  <c r="I70" i="1"/>
  <c r="I43" i="1"/>
  <c r="I26" i="1"/>
  <c r="I107" i="1"/>
  <c r="I292" i="1"/>
  <c r="I267" i="1"/>
  <c r="I219" i="1"/>
  <c r="I260" i="1"/>
  <c r="L92" i="1"/>
  <c r="L83" i="1"/>
  <c r="L40" i="1"/>
  <c r="L10" i="1"/>
  <c r="L316" i="1"/>
  <c r="L293" i="1"/>
  <c r="L268" i="1"/>
  <c r="L257" i="1"/>
  <c r="L248" i="1"/>
  <c r="L203" i="1"/>
  <c r="L193" i="1"/>
  <c r="L184" i="1"/>
  <c r="L75" i="1"/>
  <c r="I255" i="1"/>
  <c r="I138" i="1"/>
  <c r="L189" i="1"/>
  <c r="L284" i="1"/>
  <c r="I167" i="1"/>
  <c r="I222" i="1"/>
  <c r="L379" i="1"/>
  <c r="I258" i="1"/>
  <c r="I211" i="1"/>
  <c r="I177" i="1"/>
  <c r="I369" i="1"/>
  <c r="I281" i="1"/>
  <c r="I310" i="1"/>
  <c r="L77" i="1"/>
  <c r="I268" i="1"/>
  <c r="L196" i="1"/>
  <c r="I87" i="1"/>
  <c r="I227" i="1"/>
  <c r="I250" i="1"/>
  <c r="I55" i="1"/>
  <c r="L340" i="1"/>
  <c r="L33" i="1"/>
  <c r="I154" i="1"/>
  <c r="I256" i="1"/>
  <c r="I224" i="1"/>
  <c r="I183" i="1"/>
  <c r="L212" i="1"/>
  <c r="I36" i="1"/>
  <c r="I205" i="1"/>
  <c r="I181" i="1"/>
  <c r="I83" i="1"/>
  <c r="I45" i="1"/>
  <c r="I143" i="1"/>
  <c r="L73" i="1"/>
  <c r="L204" i="1"/>
  <c r="L150" i="1"/>
  <c r="L224" i="1"/>
  <c r="L66" i="1"/>
  <c r="L98" i="1"/>
  <c r="I82" i="1"/>
  <c r="I67" i="1"/>
  <c r="I34" i="1"/>
  <c r="I99" i="1"/>
  <c r="I341" i="1"/>
  <c r="I275" i="1"/>
  <c r="I361" i="1"/>
  <c r="I146" i="1"/>
  <c r="I116" i="1"/>
  <c r="L104" i="1"/>
  <c r="I135" i="1"/>
  <c r="I147" i="1"/>
  <c r="I337" i="1"/>
  <c r="I71" i="1"/>
  <c r="I301" i="1"/>
  <c r="L89" i="1"/>
  <c r="L81" i="1"/>
  <c r="L21" i="1"/>
  <c r="L237" i="1"/>
  <c r="L341" i="1"/>
  <c r="I380" i="1"/>
  <c r="I132" i="1"/>
  <c r="L255" i="1"/>
  <c r="I23" i="1"/>
  <c r="I144" i="1"/>
  <c r="L144" i="1"/>
  <c r="L141" i="1"/>
  <c r="I141" i="1"/>
  <c r="L122" i="1"/>
  <c r="C13" i="3"/>
  <c r="I17" i="1"/>
  <c r="L373" i="1"/>
  <c r="I373" i="1"/>
  <c r="I249" i="1"/>
  <c r="I164" i="1"/>
  <c r="L164" i="1"/>
  <c r="I156" i="1"/>
  <c r="L16" i="4"/>
  <c r="O16" i="4" s="1"/>
  <c r="L337" i="1"/>
  <c r="I119" i="1"/>
  <c r="I202" i="1"/>
  <c r="L202" i="1"/>
  <c r="I272" i="1"/>
  <c r="L334" i="1"/>
  <c r="I334" i="1"/>
  <c r="I313" i="1"/>
  <c r="L313" i="1"/>
  <c r="I309" i="1"/>
  <c r="L72" i="1"/>
  <c r="I192" i="1"/>
  <c r="L192" i="1"/>
  <c r="L333" i="1"/>
  <c r="I333" i="1"/>
  <c r="L19" i="1"/>
  <c r="I19" i="1"/>
  <c r="L252" i="1"/>
  <c r="L106" i="1"/>
  <c r="I9" i="1"/>
  <c r="I115" i="1"/>
  <c r="I270" i="1"/>
  <c r="I322" i="1"/>
  <c r="L322" i="1"/>
  <c r="L17" i="4"/>
  <c r="O17" i="4" s="1"/>
  <c r="L262" i="1"/>
  <c r="I262" i="1"/>
  <c r="I123" i="1"/>
  <c r="L68" i="1"/>
  <c r="I68" i="1"/>
  <c r="I131" i="1"/>
  <c r="L131" i="1"/>
  <c r="D11" i="3"/>
  <c r="I14" i="1"/>
  <c r="L14" i="1"/>
  <c r="I276" i="1"/>
  <c r="L276" i="1"/>
  <c r="I62" i="1"/>
  <c r="L62" i="1"/>
  <c r="L156" i="1"/>
  <c r="L250" i="1"/>
  <c r="L95" i="1"/>
  <c r="L123" i="1"/>
  <c r="L79" i="1"/>
  <c r="L244" i="1"/>
  <c r="I91" i="1"/>
  <c r="L36" i="1"/>
  <c r="I241" i="1"/>
  <c r="L48" i="1"/>
  <c r="I136" i="1"/>
  <c r="I188" i="1"/>
  <c r="I300" i="1"/>
  <c r="L312" i="1"/>
  <c r="L168" i="1"/>
  <c r="C11" i="3"/>
  <c r="I168" i="1"/>
  <c r="L15" i="1"/>
  <c r="I12" i="1"/>
  <c r="L344" i="1"/>
  <c r="L343" i="1"/>
  <c r="I90" i="1"/>
  <c r="I95" i="1"/>
  <c r="I117" i="1"/>
  <c r="I335" i="1"/>
  <c r="I251" i="1"/>
  <c r="I371" i="1"/>
  <c r="I363" i="1"/>
  <c r="I355" i="1"/>
  <c r="I365" i="1"/>
  <c r="L28" i="1"/>
  <c r="L162" i="1"/>
  <c r="L327" i="1"/>
  <c r="L302" i="1"/>
  <c r="L294" i="1"/>
  <c r="L280" i="1"/>
  <c r="L249" i="1"/>
  <c r="L185" i="1"/>
  <c r="L56" i="1"/>
  <c r="L58" i="1"/>
  <c r="L222" i="1"/>
  <c r="L247" i="1"/>
  <c r="L275" i="1"/>
  <c r="L375" i="1"/>
  <c r="L335" i="1"/>
  <c r="I312" i="1"/>
  <c r="I24" i="1"/>
  <c r="I234" i="1"/>
  <c r="I74" i="1"/>
  <c r="I39" i="1"/>
  <c r="L128" i="1"/>
  <c r="L359" i="1"/>
  <c r="I58" i="1"/>
  <c r="I42" i="1"/>
  <c r="I25" i="1"/>
  <c r="I8" i="1"/>
  <c r="I163" i="1"/>
  <c r="I155" i="1"/>
  <c r="I139" i="1"/>
  <c r="I130" i="1"/>
  <c r="I122" i="1"/>
  <c r="I106" i="1"/>
  <c r="I98" i="1"/>
  <c r="I340" i="1"/>
  <c r="I316" i="1"/>
  <c r="I308" i="1"/>
  <c r="I299" i="1"/>
  <c r="I274" i="1"/>
  <c r="I257" i="1"/>
  <c r="I248" i="1"/>
  <c r="I201" i="1"/>
  <c r="I193" i="1"/>
  <c r="I184" i="1"/>
  <c r="I176" i="1"/>
  <c r="L187" i="1"/>
  <c r="L138" i="1"/>
  <c r="I279" i="1"/>
  <c r="L186" i="1"/>
  <c r="I100" i="1"/>
  <c r="I317" i="1"/>
  <c r="L117" i="1"/>
  <c r="I21" i="1"/>
  <c r="L67" i="1"/>
  <c r="L53" i="1"/>
  <c r="L32" i="1"/>
  <c r="L7" i="1"/>
  <c r="L154" i="1"/>
  <c r="L332" i="1"/>
  <c r="L321" i="1"/>
  <c r="L309" i="1"/>
  <c r="L274" i="1"/>
  <c r="L253" i="1"/>
  <c r="L199" i="1"/>
  <c r="L190" i="1"/>
  <c r="L180" i="1"/>
  <c r="L65" i="1"/>
  <c r="L380" i="1"/>
  <c r="L172" i="1"/>
  <c r="L259" i="1"/>
  <c r="L5" i="1"/>
  <c r="L342" i="1"/>
  <c r="L306" i="1"/>
  <c r="L374" i="1"/>
  <c r="L213" i="1"/>
  <c r="L308" i="1"/>
  <c r="C16" i="3"/>
  <c r="E94" i="1"/>
  <c r="C5" i="3"/>
  <c r="L4" i="1"/>
  <c r="G94" i="1"/>
  <c r="L3" i="1"/>
  <c r="I3" i="1"/>
  <c r="D5" i="3"/>
  <c r="I148" i="1"/>
  <c r="D16" i="3"/>
  <c r="L296" i="1"/>
  <c r="I296" i="1"/>
  <c r="I326" i="1"/>
  <c r="L326" i="1"/>
  <c r="O34" i="4"/>
  <c r="M36" i="4"/>
  <c r="O36" i="4" s="1"/>
  <c r="R34" i="4"/>
  <c r="H166" i="1" s="1"/>
  <c r="M37" i="4"/>
  <c r="O37" i="4" s="1"/>
  <c r="M38" i="4"/>
  <c r="O38" i="4" s="1"/>
  <c r="M43" i="4"/>
  <c r="O43" i="4" s="1"/>
  <c r="I254" i="1"/>
  <c r="L254" i="1"/>
  <c r="I60" i="1"/>
  <c r="L320" i="1"/>
  <c r="I320" i="1"/>
  <c r="I344" i="1"/>
  <c r="D27" i="3"/>
  <c r="C7" i="3"/>
  <c r="I366" i="1"/>
  <c r="I198" i="1"/>
  <c r="L198" i="1"/>
  <c r="I170" i="1"/>
  <c r="L170" i="1"/>
  <c r="I157" i="1"/>
  <c r="L157" i="1"/>
  <c r="L229" i="1"/>
  <c r="I229" i="1"/>
  <c r="I37" i="1"/>
  <c r="L37" i="1"/>
  <c r="L112" i="1"/>
  <c r="I112" i="1"/>
  <c r="L234" i="1"/>
  <c r="I49" i="1"/>
  <c r="L49" i="1"/>
  <c r="I197" i="1"/>
  <c r="L197" i="1"/>
  <c r="L218" i="1"/>
  <c r="I218" i="1"/>
  <c r="C18" i="3"/>
  <c r="E345" i="1"/>
  <c r="L167" i="1"/>
  <c r="C28" i="3"/>
  <c r="L376" i="1"/>
  <c r="I349" i="1"/>
  <c r="L349" i="1"/>
  <c r="D25" i="3"/>
  <c r="I298" i="1"/>
  <c r="L298" i="1"/>
  <c r="I277" i="1"/>
  <c r="L277" i="1"/>
  <c r="L367" i="1"/>
  <c r="L148" i="1"/>
  <c r="D7" i="3"/>
  <c r="L143" i="1"/>
  <c r="I289" i="1"/>
  <c r="L289" i="1"/>
  <c r="L125" i="1"/>
  <c r="I125" i="1"/>
  <c r="D13" i="3"/>
  <c r="L263" i="1"/>
  <c r="I263" i="1"/>
  <c r="I210" i="1"/>
  <c r="D19" i="3"/>
  <c r="I206" i="1"/>
  <c r="L206" i="1"/>
  <c r="I145" i="1"/>
  <c r="L145" i="1"/>
  <c r="L283" i="1"/>
  <c r="I283" i="1"/>
  <c r="L319" i="1"/>
  <c r="I319" i="1"/>
  <c r="C23" i="3"/>
  <c r="L357" i="1"/>
  <c r="I357" i="1"/>
  <c r="I285" i="1"/>
  <c r="L285" i="1"/>
  <c r="L194" i="1"/>
  <c r="I194" i="1"/>
  <c r="L30" i="1"/>
  <c r="I30" i="1"/>
  <c r="D6" i="3"/>
  <c r="I243" i="1"/>
  <c r="D20" i="3"/>
  <c r="I151" i="1"/>
  <c r="L151" i="1"/>
  <c r="C8" i="3"/>
  <c r="I375" i="1"/>
  <c r="L364" i="1"/>
  <c r="I179" i="1"/>
  <c r="L179" i="1"/>
  <c r="I235" i="1"/>
  <c r="L235" i="1"/>
  <c r="L165" i="1"/>
  <c r="I165" i="1"/>
  <c r="I238" i="1"/>
  <c r="L238" i="1"/>
  <c r="I134" i="1"/>
  <c r="L134" i="1"/>
  <c r="L336" i="1"/>
  <c r="I336" i="1"/>
  <c r="I200" i="1"/>
  <c r="L200" i="1"/>
  <c r="I214" i="1"/>
  <c r="L214" i="1"/>
  <c r="L88" i="1"/>
  <c r="I88" i="1"/>
  <c r="I133" i="1"/>
  <c r="I339" i="1"/>
  <c r="L339" i="1"/>
  <c r="L323" i="1"/>
  <c r="I323" i="1"/>
  <c r="L329" i="1"/>
  <c r="I329" i="1"/>
  <c r="L273" i="1"/>
  <c r="L27" i="1"/>
  <c r="I27" i="1"/>
  <c r="L13" i="1"/>
  <c r="I13" i="1"/>
  <c r="L107" i="1"/>
  <c r="I113" i="1"/>
  <c r="L113" i="1"/>
  <c r="C9" i="3"/>
  <c r="C20" i="3"/>
  <c r="C26" i="3"/>
  <c r="I51" i="1"/>
  <c r="L17" i="1"/>
  <c r="L331" i="1"/>
  <c r="I20" i="1"/>
  <c r="L20" i="1"/>
  <c r="L118" i="1"/>
  <c r="I35" i="1"/>
  <c r="L35" i="1"/>
  <c r="L124" i="1"/>
  <c r="I124" i="1"/>
  <c r="I69" i="1"/>
  <c r="I233" i="1"/>
  <c r="L233" i="1"/>
  <c r="C14" i="3"/>
  <c r="L137" i="1"/>
  <c r="L347" i="1"/>
  <c r="C25" i="3"/>
  <c r="E382" i="1"/>
  <c r="E166" i="1"/>
  <c r="C19" i="3"/>
  <c r="I364" i="1"/>
  <c r="L356" i="1"/>
  <c r="I356" i="1"/>
  <c r="I348" i="1"/>
  <c r="G382" i="1"/>
  <c r="D23" i="3"/>
  <c r="L317" i="1"/>
  <c r="L245" i="1"/>
  <c r="I245" i="1"/>
  <c r="L5" i="4"/>
  <c r="I209" i="1"/>
  <c r="L209" i="1"/>
  <c r="H345" i="1"/>
  <c r="H382" i="1"/>
  <c r="L242" i="1"/>
  <c r="L227" i="1"/>
  <c r="I282" i="1"/>
  <c r="L11" i="1"/>
  <c r="L318" i="1"/>
  <c r="I318" i="1"/>
  <c r="I265" i="1"/>
  <c r="I261" i="1"/>
  <c r="L45" i="1"/>
  <c r="L114" i="1"/>
  <c r="L291" i="1"/>
  <c r="I291" i="1"/>
  <c r="L147" i="1"/>
  <c r="I56" i="1"/>
  <c r="L324" i="1"/>
  <c r="L61" i="1"/>
  <c r="I305" i="1"/>
  <c r="D22" i="3"/>
  <c r="L348" i="1"/>
  <c r="L44" i="1"/>
  <c r="I44" i="1"/>
  <c r="L43" i="1"/>
  <c r="L311" i="1"/>
  <c r="L149" i="1"/>
  <c r="I303" i="1"/>
  <c r="L160" i="1"/>
  <c r="I57" i="1"/>
  <c r="L57" i="1"/>
  <c r="D18" i="3"/>
  <c r="L169" i="1"/>
  <c r="I169" i="1"/>
  <c r="I108" i="1"/>
  <c r="L120" i="1"/>
  <c r="L330" i="1"/>
  <c r="I330" i="1"/>
  <c r="I102" i="1"/>
  <c r="L102" i="1"/>
  <c r="L338" i="1"/>
  <c r="I338" i="1"/>
  <c r="C21" i="3"/>
  <c r="I110" i="1"/>
  <c r="L110" i="1"/>
  <c r="I216" i="1"/>
  <c r="L216" i="1"/>
  <c r="I172" i="1"/>
  <c r="D21" i="3"/>
  <c r="I290" i="1"/>
  <c r="L290" i="1"/>
  <c r="I269" i="1"/>
  <c r="I59" i="1"/>
  <c r="L59" i="1"/>
  <c r="L220" i="1"/>
  <c r="I266" i="1"/>
  <c r="L240" i="1"/>
  <c r="L205" i="1"/>
  <c r="D9" i="3"/>
  <c r="D12" i="3"/>
  <c r="I111" i="1"/>
  <c r="L111" i="1"/>
  <c r="D8" i="3"/>
  <c r="I78" i="1"/>
  <c r="L152" i="1"/>
  <c r="I152" i="1"/>
  <c r="I378" i="1"/>
  <c r="L378" i="1"/>
  <c r="L369" i="1"/>
  <c r="L360" i="1"/>
  <c r="I360" i="1"/>
  <c r="I352" i="1"/>
  <c r="I158" i="1"/>
  <c r="L50" i="1"/>
  <c r="C22" i="3"/>
  <c r="C29" i="3"/>
  <c r="C27" i="3"/>
  <c r="I377" i="1"/>
  <c r="L377" i="1"/>
  <c r="L351" i="1"/>
  <c r="I207" i="1"/>
  <c r="L207" i="1"/>
  <c r="L171" i="1"/>
  <c r="I171" i="1"/>
  <c r="L236" i="1"/>
  <c r="I101" i="1"/>
  <c r="L211" i="1"/>
  <c r="L219" i="1"/>
  <c r="I18" i="1"/>
  <c r="L18" i="1"/>
  <c r="I28" i="1"/>
  <c r="L161" i="1"/>
  <c r="L99" i="1"/>
  <c r="G166" i="1"/>
  <c r="L31" i="1"/>
  <c r="M42" i="4"/>
  <c r="O42" i="4" s="1"/>
  <c r="M40" i="4"/>
  <c r="O40" i="4" s="1"/>
  <c r="M35" i="4"/>
  <c r="M41" i="4"/>
  <c r="O41" i="4" s="1"/>
  <c r="M44" i="4"/>
  <c r="O44" i="4" s="1"/>
  <c r="M39" i="4"/>
  <c r="O39" i="4" s="1"/>
  <c r="L370" i="1"/>
  <c r="I370" i="1"/>
  <c r="I353" i="1"/>
  <c r="L353" i="1"/>
  <c r="L225" i="1"/>
  <c r="I239" i="1"/>
  <c r="L239" i="1"/>
  <c r="I29" i="1"/>
  <c r="L29" i="1"/>
  <c r="C15" i="3"/>
  <c r="D26" i="3"/>
  <c r="L325" i="1"/>
  <c r="I278" i="1"/>
  <c r="L278" i="1"/>
  <c r="L217" i="1"/>
  <c r="I217" i="1"/>
  <c r="I140" i="1"/>
  <c r="D15" i="3"/>
  <c r="L201" i="1"/>
  <c r="L175" i="1"/>
  <c r="I33" i="1"/>
  <c r="I286" i="1"/>
  <c r="I54" i="1"/>
  <c r="G345" i="1"/>
  <c r="I76" i="1"/>
  <c r="I332" i="1"/>
  <c r="C6" i="3"/>
  <c r="L18" i="4"/>
  <c r="H94" i="1"/>
  <c r="I374" i="1"/>
  <c r="F28" i="3" l="1"/>
  <c r="F11" i="3"/>
  <c r="F14" i="3"/>
  <c r="F29" i="3"/>
  <c r="C17" i="3"/>
  <c r="C35" i="3"/>
  <c r="C33" i="3"/>
  <c r="F18" i="3"/>
  <c r="D24" i="3"/>
  <c r="E21" i="3" s="1"/>
  <c r="C32" i="3"/>
  <c r="F12" i="3"/>
  <c r="D17" i="3"/>
  <c r="E12" i="3" s="1"/>
  <c r="F23" i="3"/>
  <c r="F20" i="3"/>
  <c r="D30" i="3"/>
  <c r="E26" i="3" s="1"/>
  <c r="F25" i="3"/>
  <c r="C24" i="3"/>
  <c r="L94" i="1"/>
  <c r="M16" i="4"/>
  <c r="N16" i="4" s="1"/>
  <c r="I94" i="1"/>
  <c r="G383" i="1"/>
  <c r="C30" i="3"/>
  <c r="C36" i="3"/>
  <c r="D35" i="3"/>
  <c r="F9" i="3"/>
  <c r="L382" i="1"/>
  <c r="M19" i="4"/>
  <c r="N19" i="4" s="1"/>
  <c r="I382" i="1"/>
  <c r="F27" i="3"/>
  <c r="C34" i="3"/>
  <c r="L56" i="4"/>
  <c r="A399" i="1" s="1"/>
  <c r="D36" i="3"/>
  <c r="F16" i="3"/>
  <c r="E383" i="1"/>
  <c r="F15" i="3"/>
  <c r="L166" i="1"/>
  <c r="M17" i="4"/>
  <c r="N17" i="4" s="1"/>
  <c r="M53" i="4"/>
  <c r="I166" i="1" s="1"/>
  <c r="F8" i="3"/>
  <c r="D34" i="3"/>
  <c r="H383" i="1"/>
  <c r="E390" i="1" s="1"/>
  <c r="F26" i="3"/>
  <c r="F22" i="3"/>
  <c r="F19" i="3"/>
  <c r="F13" i="3"/>
  <c r="D31" i="3"/>
  <c r="E27" i="3" s="1"/>
  <c r="F5" i="3"/>
  <c r="D10" i="3"/>
  <c r="E9" i="3" s="1"/>
  <c r="F6" i="3"/>
  <c r="D32" i="3"/>
  <c r="C31" i="3"/>
  <c r="C10" i="3"/>
  <c r="M18" i="4"/>
  <c r="N18" i="4" s="1"/>
  <c r="L345" i="1"/>
  <c r="I345" i="1"/>
  <c r="L20" i="4"/>
  <c r="M51" i="4" s="1"/>
  <c r="O18" i="4"/>
  <c r="O35" i="4"/>
  <c r="L46" i="4" s="1"/>
  <c r="A396" i="1" s="1"/>
  <c r="F21" i="3"/>
  <c r="F7" i="3"/>
  <c r="D33" i="3"/>
  <c r="K166" i="1" l="1"/>
  <c r="K208" i="1"/>
  <c r="E6" i="3"/>
  <c r="E7" i="3"/>
  <c r="E5" i="3"/>
  <c r="E25" i="3"/>
  <c r="E19" i="3"/>
  <c r="K382" i="1"/>
  <c r="E22" i="3"/>
  <c r="K345" i="1"/>
  <c r="E20" i="3"/>
  <c r="K264" i="1"/>
  <c r="K255" i="1"/>
  <c r="K155" i="1"/>
  <c r="K180" i="1"/>
  <c r="K355" i="1"/>
  <c r="K380" i="1"/>
  <c r="K371" i="1"/>
  <c r="K223" i="1"/>
  <c r="K192" i="1"/>
  <c r="K340" i="1"/>
  <c r="K288" i="1"/>
  <c r="K358" i="1"/>
  <c r="K25" i="1"/>
  <c r="K173" i="1"/>
  <c r="K184" i="1"/>
  <c r="K280" i="1"/>
  <c r="K96" i="1"/>
  <c r="K328" i="1"/>
  <c r="K334" i="1"/>
  <c r="K168" i="1"/>
  <c r="K187" i="1"/>
  <c r="K55" i="1"/>
  <c r="K4" i="1"/>
  <c r="K226" i="1"/>
  <c r="K68" i="1"/>
  <c r="K63" i="1"/>
  <c r="K123" i="1"/>
  <c r="K146" i="1"/>
  <c r="K126" i="1"/>
  <c r="K244" i="1"/>
  <c r="K9" i="1"/>
  <c r="K308" i="1"/>
  <c r="K137" i="1"/>
  <c r="K117" i="1"/>
  <c r="K342" i="1"/>
  <c r="K100" i="1"/>
  <c r="K252" i="1"/>
  <c r="K258" i="1"/>
  <c r="K33" i="1"/>
  <c r="K122" i="1"/>
  <c r="K76" i="1"/>
  <c r="K15" i="1"/>
  <c r="K212" i="1"/>
  <c r="K128" i="1"/>
  <c r="K82" i="1"/>
  <c r="K191" i="1"/>
  <c r="K250" i="1"/>
  <c r="K92" i="1"/>
  <c r="K156" i="1"/>
  <c r="K154" i="1"/>
  <c r="K346" i="1"/>
  <c r="K73" i="1"/>
  <c r="K171" i="1"/>
  <c r="K186" i="1"/>
  <c r="K105" i="1"/>
  <c r="K335" i="1"/>
  <c r="K52" i="1"/>
  <c r="K294" i="1"/>
  <c r="K16" i="1"/>
  <c r="K47" i="1"/>
  <c r="K24" i="1"/>
  <c r="K316" i="1"/>
  <c r="K365" i="1"/>
  <c r="K77" i="1"/>
  <c r="K324" i="1"/>
  <c r="K378" i="1"/>
  <c r="K337" i="1"/>
  <c r="K219" i="1"/>
  <c r="K256" i="1"/>
  <c r="K103" i="1"/>
  <c r="K93" i="1"/>
  <c r="K259" i="1"/>
  <c r="K302" i="1"/>
  <c r="K14" i="1"/>
  <c r="K216" i="1"/>
  <c r="K295" i="1"/>
  <c r="K304" i="1"/>
  <c r="K253" i="1"/>
  <c r="K313" i="1"/>
  <c r="K83" i="1"/>
  <c r="K70" i="1"/>
  <c r="K281" i="1"/>
  <c r="K293" i="1"/>
  <c r="K228" i="1"/>
  <c r="K79" i="1"/>
  <c r="K65" i="1"/>
  <c r="K164" i="1"/>
  <c r="K247" i="1"/>
  <c r="K64" i="1"/>
  <c r="K377" i="1"/>
  <c r="K246" i="1"/>
  <c r="K104" i="1"/>
  <c r="K84" i="1"/>
  <c r="K131" i="1"/>
  <c r="K58" i="1"/>
  <c r="K201" i="1"/>
  <c r="K262" i="1"/>
  <c r="K260" i="1"/>
  <c r="K46" i="1"/>
  <c r="K26" i="1"/>
  <c r="K116" i="1"/>
  <c r="K62" i="1"/>
  <c r="K282" i="1"/>
  <c r="K361" i="1"/>
  <c r="K127" i="1"/>
  <c r="K150" i="1"/>
  <c r="K21" i="1"/>
  <c r="K181" i="1"/>
  <c r="K10" i="1"/>
  <c r="K5" i="1"/>
  <c r="K163" i="1"/>
  <c r="K7" i="1"/>
  <c r="K279" i="1"/>
  <c r="K203" i="1"/>
  <c r="K360" i="1"/>
  <c r="K330" i="1"/>
  <c r="K267" i="1"/>
  <c r="K193" i="1"/>
  <c r="K354" i="1"/>
  <c r="K249" i="1"/>
  <c r="K38" i="1"/>
  <c r="K23" i="1"/>
  <c r="K202" i="1"/>
  <c r="K175" i="1"/>
  <c r="K368" i="1"/>
  <c r="K362" i="1"/>
  <c r="K80" i="1"/>
  <c r="K251" i="1"/>
  <c r="K272" i="1"/>
  <c r="K109" i="1"/>
  <c r="K314" i="1"/>
  <c r="K19" i="1"/>
  <c r="K75" i="1"/>
  <c r="K153" i="1"/>
  <c r="K53" i="1"/>
  <c r="K71" i="1"/>
  <c r="K72" i="1"/>
  <c r="K54" i="1"/>
  <c r="K40" i="1"/>
  <c r="K306" i="1"/>
  <c r="K305" i="1"/>
  <c r="K376" i="1"/>
  <c r="K225" i="1"/>
  <c r="K321" i="1"/>
  <c r="K20" i="1"/>
  <c r="K139" i="1"/>
  <c r="K189" i="1"/>
  <c r="K188" i="1"/>
  <c r="K12" i="1"/>
  <c r="K42" i="1"/>
  <c r="K209" i="1"/>
  <c r="K90" i="1"/>
  <c r="K204" i="1"/>
  <c r="K359" i="1"/>
  <c r="K286" i="1"/>
  <c r="K301" i="1"/>
  <c r="K332" i="1"/>
  <c r="K363" i="1"/>
  <c r="K287" i="1"/>
  <c r="K278" i="1"/>
  <c r="K32" i="1"/>
  <c r="K142" i="1"/>
  <c r="K159" i="1"/>
  <c r="K183" i="1"/>
  <c r="K379" i="1"/>
  <c r="K67" i="1"/>
  <c r="K315" i="1"/>
  <c r="K132" i="1"/>
  <c r="K39" i="1"/>
  <c r="K177" i="1"/>
  <c r="K222" i="1"/>
  <c r="K144" i="1"/>
  <c r="K297" i="1"/>
  <c r="K275" i="1"/>
  <c r="K85" i="1"/>
  <c r="K195" i="1"/>
  <c r="K374" i="1"/>
  <c r="K36" i="1"/>
  <c r="K115" i="1"/>
  <c r="K291" i="1"/>
  <c r="K381" i="1"/>
  <c r="K274" i="1"/>
  <c r="K276" i="1"/>
  <c r="K230" i="1"/>
  <c r="K140" i="1"/>
  <c r="K119" i="1"/>
  <c r="K307" i="1"/>
  <c r="K268" i="1"/>
  <c r="K152" i="1"/>
  <c r="K135" i="1"/>
  <c r="K241" i="1"/>
  <c r="K81" i="1"/>
  <c r="K162" i="1"/>
  <c r="K86" i="1"/>
  <c r="K356" i="1"/>
  <c r="K98" i="1"/>
  <c r="K199" i="1"/>
  <c r="K124" i="1"/>
  <c r="K136" i="1"/>
  <c r="K312" i="1"/>
  <c r="K232" i="1"/>
  <c r="K106" i="1"/>
  <c r="K292" i="1"/>
  <c r="K27" i="1"/>
  <c r="K271" i="1"/>
  <c r="K303" i="1"/>
  <c r="K101" i="1"/>
  <c r="K97" i="1"/>
  <c r="K347" i="1"/>
  <c r="K233" i="1"/>
  <c r="K196" i="1"/>
  <c r="K217" i="1"/>
  <c r="K89" i="1"/>
  <c r="K176" i="1"/>
  <c r="K18" i="1"/>
  <c r="K239" i="1"/>
  <c r="K370" i="1"/>
  <c r="K372" i="1"/>
  <c r="K352" i="1"/>
  <c r="K174" i="1"/>
  <c r="K34" i="1"/>
  <c r="K327" i="1"/>
  <c r="K95" i="1"/>
  <c r="K149" i="1"/>
  <c r="K8" i="1"/>
  <c r="K322" i="1"/>
  <c r="K50" i="1"/>
  <c r="K257" i="1"/>
  <c r="K130" i="1"/>
  <c r="K121" i="1"/>
  <c r="K317" i="1"/>
  <c r="K45" i="1"/>
  <c r="K28" i="1"/>
  <c r="K182" i="1"/>
  <c r="K375" i="1"/>
  <c r="K22" i="1"/>
  <c r="K211" i="1"/>
  <c r="K11" i="1"/>
  <c r="K35" i="1"/>
  <c r="K91" i="1"/>
  <c r="K41" i="1"/>
  <c r="K185" i="1"/>
  <c r="L383" i="1"/>
  <c r="K310" i="1"/>
  <c r="K161" i="1"/>
  <c r="K167" i="1"/>
  <c r="K309" i="1"/>
  <c r="K231" i="1"/>
  <c r="K242" i="1"/>
  <c r="K48" i="1"/>
  <c r="K138" i="1"/>
  <c r="K254" i="1"/>
  <c r="K248" i="1"/>
  <c r="K224" i="1"/>
  <c r="K284" i="1"/>
  <c r="K213" i="1"/>
  <c r="K350" i="1"/>
  <c r="K110" i="1"/>
  <c r="K29" i="1"/>
  <c r="K237" i="1"/>
  <c r="K235" i="1"/>
  <c r="K320" i="1"/>
  <c r="K366" i="1"/>
  <c r="K17" i="1"/>
  <c r="K300" i="1"/>
  <c r="K157" i="1"/>
  <c r="K197" i="1"/>
  <c r="K298" i="1"/>
  <c r="K299" i="1"/>
  <c r="K210" i="1"/>
  <c r="K283" i="1"/>
  <c r="K194" i="1"/>
  <c r="K151" i="1"/>
  <c r="K221" i="1"/>
  <c r="K364" i="1"/>
  <c r="K266" i="1"/>
  <c r="K57" i="1"/>
  <c r="K108" i="1"/>
  <c r="K141" i="1"/>
  <c r="K99" i="1"/>
  <c r="K74" i="1"/>
  <c r="K325" i="1"/>
  <c r="K290" i="1"/>
  <c r="K348" i="1"/>
  <c r="K145" i="1"/>
  <c r="K148" i="1"/>
  <c r="K198" i="1"/>
  <c r="K112" i="1"/>
  <c r="K143" i="1"/>
  <c r="K179" i="1"/>
  <c r="K238" i="1"/>
  <c r="K323" i="1"/>
  <c r="K69" i="1"/>
  <c r="K265" i="1"/>
  <c r="K311" i="1"/>
  <c r="K120" i="1"/>
  <c r="K341" i="1"/>
  <c r="K351" i="1"/>
  <c r="K353" i="1"/>
  <c r="K6" i="1"/>
  <c r="K172" i="1"/>
  <c r="K205" i="1"/>
  <c r="K369" i="1"/>
  <c r="K343" i="1"/>
  <c r="K367" i="1"/>
  <c r="K218" i="1"/>
  <c r="K277" i="1"/>
  <c r="K263" i="1"/>
  <c r="K319" i="1"/>
  <c r="K30" i="1"/>
  <c r="K134" i="1"/>
  <c r="K200" i="1"/>
  <c r="K133" i="1"/>
  <c r="K165" i="1"/>
  <c r="K13" i="1"/>
  <c r="K220" i="1"/>
  <c r="K102" i="1"/>
  <c r="K66" i="1"/>
  <c r="K333" i="1"/>
  <c r="K51" i="1"/>
  <c r="K326" i="1"/>
  <c r="K344" i="1"/>
  <c r="K229" i="1"/>
  <c r="K234" i="1"/>
  <c r="K206" i="1"/>
  <c r="K357" i="1"/>
  <c r="K88" i="1"/>
  <c r="K113" i="1"/>
  <c r="K215" i="1"/>
  <c r="K118" i="1"/>
  <c r="K245" i="1"/>
  <c r="K227" i="1"/>
  <c r="K147" i="1"/>
  <c r="K296" i="1"/>
  <c r="K37" i="1"/>
  <c r="K49" i="1"/>
  <c r="K125" i="1"/>
  <c r="K78" i="1"/>
  <c r="K339" i="1"/>
  <c r="K373" i="1"/>
  <c r="K318" i="1"/>
  <c r="K114" i="1"/>
  <c r="K169" i="1"/>
  <c r="K269" i="1"/>
  <c r="K329" i="1"/>
  <c r="K243" i="1"/>
  <c r="K336" i="1"/>
  <c r="K129" i="1"/>
  <c r="K190" i="1"/>
  <c r="K107" i="1"/>
  <c r="K270" i="1"/>
  <c r="K331" i="1"/>
  <c r="K61" i="1"/>
  <c r="K43" i="1"/>
  <c r="K338" i="1"/>
  <c r="K111" i="1"/>
  <c r="K158" i="1"/>
  <c r="K236" i="1"/>
  <c r="K240" i="1"/>
  <c r="K178" i="1"/>
  <c r="K261" i="1"/>
  <c r="K56" i="1"/>
  <c r="K44" i="1"/>
  <c r="K160" i="1"/>
  <c r="K87" i="1"/>
  <c r="K207" i="1"/>
  <c r="K31" i="1"/>
  <c r="K60" i="1"/>
  <c r="K170" i="1"/>
  <c r="K349" i="1"/>
  <c r="K289" i="1"/>
  <c r="K59" i="1"/>
  <c r="K273" i="1"/>
  <c r="K285" i="1"/>
  <c r="K3" i="1"/>
  <c r="K214" i="1"/>
  <c r="F30" i="3"/>
  <c r="E29" i="3"/>
  <c r="E28" i="3"/>
  <c r="E14" i="3"/>
  <c r="E11" i="3"/>
  <c r="F17" i="3"/>
  <c r="F34" i="3"/>
  <c r="E8" i="3"/>
  <c r="L7" i="4"/>
  <c r="O20" i="4"/>
  <c r="I383" i="1"/>
  <c r="E391" i="1" s="1"/>
  <c r="F36" i="3"/>
  <c r="F10" i="3"/>
  <c r="D37" i="3"/>
  <c r="E24" i="3" s="1"/>
  <c r="E15" i="3"/>
  <c r="F24" i="3"/>
  <c r="F35" i="3"/>
  <c r="K94" i="1"/>
  <c r="E18" i="3"/>
  <c r="F32" i="3"/>
  <c r="E13" i="3"/>
  <c r="F33" i="3"/>
  <c r="E16" i="3"/>
  <c r="C37" i="3"/>
  <c r="F31" i="3"/>
  <c r="E23" i="3"/>
  <c r="E10" i="3" l="1"/>
  <c r="E33" i="3"/>
  <c r="K383" i="1"/>
  <c r="E35" i="3"/>
  <c r="E36" i="3"/>
  <c r="E31" i="3"/>
  <c r="E32" i="3"/>
  <c r="L6" i="4"/>
  <c r="M6" i="4" s="1"/>
  <c r="M5" i="4"/>
  <c r="F37" i="3"/>
  <c r="E34" i="3"/>
  <c r="E30" i="3"/>
  <c r="K2" i="4" l="1"/>
  <c r="A395" i="1" s="1"/>
  <c r="A342" i="5" l="1"/>
  <c r="A313" i="5"/>
  <c r="A317" i="5"/>
  <c r="A321" i="5"/>
  <c r="A325" i="5"/>
  <c r="A329" i="5"/>
  <c r="A333" i="5"/>
  <c r="A337" i="5"/>
  <c r="A339" i="5"/>
  <c r="A314" i="5"/>
  <c r="A322" i="5"/>
  <c r="A330" i="5"/>
  <c r="A338" i="5"/>
  <c r="A234" i="5"/>
  <c r="A300" i="5"/>
  <c r="A291" i="5"/>
  <c r="A149" i="5"/>
  <c r="A311" i="5"/>
  <c r="A95" i="5"/>
  <c r="A59" i="5"/>
  <c r="A99" i="5"/>
  <c r="A165" i="5"/>
  <c r="A196" i="5"/>
  <c r="A270" i="5"/>
  <c r="A86" i="5"/>
  <c r="A134" i="5"/>
  <c r="A155" i="5"/>
  <c r="A65" i="5"/>
  <c r="A237" i="5"/>
  <c r="A54" i="5"/>
  <c r="A106" i="5"/>
  <c r="A282" i="5"/>
  <c r="A301" i="5"/>
  <c r="A294" i="5"/>
  <c r="A281" i="5"/>
  <c r="A156" i="5"/>
  <c r="A62" i="5"/>
  <c r="A55" i="5"/>
  <c r="A26" i="5"/>
  <c r="A137" i="5"/>
  <c r="A113" i="5"/>
  <c r="A161" i="5"/>
  <c r="A195" i="5"/>
  <c r="A15" i="5"/>
  <c r="A232" i="5"/>
  <c r="A271" i="5"/>
  <c r="A135" i="5"/>
  <c r="A187" i="5"/>
  <c r="A263" i="5"/>
  <c r="A90" i="5"/>
  <c r="A119" i="5"/>
  <c r="A102" i="5"/>
  <c r="A70" i="5"/>
  <c r="A111" i="5"/>
  <c r="A295" i="5"/>
  <c r="A48" i="5"/>
  <c r="A303" i="5"/>
  <c r="A41" i="5"/>
  <c r="A283" i="5"/>
  <c r="A243" i="5"/>
  <c r="A345" i="5"/>
  <c r="A343" i="5"/>
  <c r="A319" i="5"/>
  <c r="A327" i="5"/>
  <c r="A335" i="5"/>
  <c r="A318" i="5"/>
  <c r="A334" i="5"/>
  <c r="A302" i="5"/>
  <c r="A299" i="5"/>
  <c r="A77" i="5"/>
  <c r="A194" i="5"/>
  <c r="A305" i="5"/>
  <c r="A122" i="5"/>
  <c r="A169" i="5"/>
  <c r="A266" i="5"/>
  <c r="A181" i="5"/>
  <c r="A259" i="5"/>
  <c r="A166" i="5"/>
  <c r="A96" i="5"/>
  <c r="A142" i="5"/>
  <c r="A100" i="5"/>
  <c r="A267" i="5"/>
  <c r="A49" i="5"/>
  <c r="A69" i="5"/>
  <c r="A249" i="5"/>
  <c r="A112" i="5"/>
  <c r="A219" i="5"/>
  <c r="A279" i="5"/>
  <c r="A6" i="5"/>
  <c r="A19" i="5"/>
  <c r="A105" i="5"/>
  <c r="A170" i="5"/>
  <c r="A44" i="5"/>
  <c r="A45" i="5"/>
  <c r="A93" i="5"/>
  <c r="A29" i="5"/>
  <c r="A57" i="5"/>
  <c r="A193" i="5"/>
  <c r="A174" i="5"/>
  <c r="A109" i="5"/>
  <c r="A126" i="5"/>
  <c r="A89" i="5"/>
  <c r="A296" i="5"/>
  <c r="A173" i="5"/>
  <c r="A150" i="5"/>
  <c r="A272" i="5"/>
  <c r="A258" i="5"/>
  <c r="A255" i="5"/>
  <c r="A37" i="5"/>
  <c r="A275" i="5"/>
  <c r="A66" i="5"/>
  <c r="A128" i="5"/>
  <c r="A218" i="5"/>
  <c r="A167" i="5"/>
  <c r="A228" i="5"/>
  <c r="A139" i="5"/>
  <c r="A74" i="5"/>
  <c r="A217" i="5"/>
  <c r="A201" i="5"/>
  <c r="A114" i="5"/>
  <c r="A183" i="5"/>
  <c r="A231" i="5"/>
  <c r="A254" i="5"/>
  <c r="A341" i="5"/>
  <c r="A316" i="5"/>
  <c r="A324" i="5"/>
  <c r="A332" i="5"/>
  <c r="A277" i="5"/>
  <c r="A230" i="5"/>
  <c r="A162" i="5"/>
  <c r="A11" i="5"/>
  <c r="A284" i="5"/>
  <c r="A123" i="5"/>
  <c r="A206" i="5"/>
  <c r="A312" i="5"/>
  <c r="A12" i="5"/>
  <c r="A276" i="5"/>
  <c r="A244" i="5"/>
  <c r="A257" i="5"/>
  <c r="A28" i="5"/>
  <c r="A240" i="5"/>
  <c r="A80" i="5"/>
  <c r="A211" i="5"/>
  <c r="A61" i="5"/>
  <c r="A152" i="5"/>
  <c r="A124" i="5"/>
  <c r="A71" i="5"/>
  <c r="A229" i="5"/>
  <c r="A88" i="5"/>
  <c r="A307" i="5"/>
  <c r="A52" i="5"/>
  <c r="A288" i="5"/>
  <c r="A221" i="5"/>
  <c r="A9" i="5"/>
  <c r="A241" i="5"/>
  <c r="A290" i="5"/>
  <c r="A133" i="5"/>
  <c r="A227" i="5"/>
  <c r="A245" i="5"/>
  <c r="A125" i="5"/>
  <c r="A85" i="5"/>
  <c r="A192" i="5"/>
  <c r="A297" i="5"/>
  <c r="A129" i="5"/>
  <c r="A82" i="5"/>
  <c r="A199" i="5"/>
  <c r="A58" i="5"/>
  <c r="A87" i="5"/>
  <c r="A42" i="5"/>
  <c r="A144" i="5"/>
  <c r="A262" i="5"/>
  <c r="A39" i="5"/>
  <c r="A117" i="5"/>
  <c r="A104" i="5"/>
  <c r="A23" i="5"/>
  <c r="A50" i="5"/>
  <c r="A101" i="5"/>
  <c r="A10" i="5"/>
  <c r="A22" i="5"/>
  <c r="A127" i="5"/>
  <c r="A81" i="5"/>
  <c r="A176" i="5"/>
  <c r="A145" i="5"/>
  <c r="A215" i="5"/>
  <c r="A13" i="5"/>
  <c r="A261" i="5"/>
  <c r="A118" i="5"/>
  <c r="A130" i="5"/>
  <c r="A233" i="5"/>
  <c r="A286" i="5"/>
  <c r="A226" i="5"/>
  <c r="A38" i="5"/>
  <c r="A51" i="5"/>
  <c r="A182" i="5"/>
  <c r="A252" i="5"/>
  <c r="A34" i="5"/>
  <c r="A46" i="5"/>
  <c r="A40" i="5"/>
  <c r="A60" i="5"/>
  <c r="A148" i="5"/>
  <c r="A225" i="5"/>
  <c r="A304" i="5"/>
  <c r="A147" i="5"/>
  <c r="A168" i="5"/>
  <c r="A340" i="5"/>
  <c r="A315" i="5"/>
  <c r="A323" i="5"/>
  <c r="A331" i="5"/>
  <c r="A326" i="5"/>
  <c r="A179" i="5"/>
  <c r="A172" i="5"/>
  <c r="A153" i="5"/>
  <c r="A264" i="5"/>
  <c r="A216" i="5"/>
  <c r="A14" i="5"/>
  <c r="A27" i="5"/>
  <c r="A175" i="5"/>
  <c r="A236" i="5"/>
  <c r="A238" i="5"/>
  <c r="A298" i="5"/>
  <c r="A269" i="5"/>
  <c r="A178" i="5"/>
  <c r="A159" i="5"/>
  <c r="A164" i="5"/>
  <c r="A120" i="5"/>
  <c r="A91" i="5"/>
  <c r="A158" i="5"/>
  <c r="A289" i="5"/>
  <c r="A151" i="5"/>
  <c r="A202" i="5"/>
  <c r="A18" i="5"/>
  <c r="A292" i="5"/>
  <c r="A207" i="5"/>
  <c r="A83" i="5"/>
  <c r="A56" i="5"/>
  <c r="A76" i="5"/>
  <c r="A157" i="5"/>
  <c r="A154" i="5"/>
  <c r="A7" i="5"/>
  <c r="A110" i="5"/>
  <c r="A25" i="5"/>
  <c r="A163" i="5"/>
  <c r="A287" i="5"/>
  <c r="A47" i="5"/>
  <c r="A146" i="5"/>
  <c r="A20" i="5"/>
  <c r="A209" i="5"/>
  <c r="A73" i="5"/>
  <c r="A212" i="5"/>
  <c r="A107" i="5"/>
  <c r="A223" i="5"/>
  <c r="A24" i="5"/>
  <c r="A190" i="5"/>
  <c r="A344" i="5"/>
  <c r="A328" i="5"/>
  <c r="A72" i="5"/>
  <c r="A278" i="5"/>
  <c r="A16" i="5"/>
  <c r="A248" i="5"/>
  <c r="A3" i="5"/>
  <c r="A64" i="5"/>
  <c r="A265" i="5"/>
  <c r="A310" i="5"/>
  <c r="A306" i="5"/>
  <c r="A121" i="5"/>
  <c r="A197" i="5"/>
  <c r="A78" i="5"/>
  <c r="A141" i="5"/>
  <c r="A180" i="5"/>
  <c r="A205" i="5"/>
  <c r="A210" i="5"/>
  <c r="A184" i="5"/>
  <c r="A32" i="5"/>
  <c r="A131" i="5"/>
  <c r="A198" i="5"/>
  <c r="A185" i="5"/>
  <c r="A260" i="5"/>
  <c r="A136" i="5"/>
  <c r="A103" i="5"/>
  <c r="A250" i="5"/>
  <c r="A285" i="5"/>
  <c r="A213" i="5"/>
  <c r="A140" i="5"/>
  <c r="A171" i="5"/>
  <c r="A204" i="5"/>
  <c r="A242" i="5"/>
  <c r="A188" i="5"/>
  <c r="A17" i="5"/>
  <c r="A30" i="5"/>
  <c r="A8" i="5"/>
  <c r="A33" i="5"/>
  <c r="A116" i="5"/>
  <c r="A251" i="5"/>
  <c r="A214" i="5"/>
  <c r="A224" i="5"/>
  <c r="A253" i="5"/>
  <c r="A21" i="5"/>
  <c r="A235" i="5"/>
  <c r="A94" i="5"/>
  <c r="A138" i="5"/>
  <c r="A309" i="5"/>
  <c r="A203" i="5"/>
  <c r="A132" i="5"/>
  <c r="A98" i="5"/>
  <c r="A320" i="5"/>
  <c r="A336" i="5"/>
  <c r="A273" i="5"/>
  <c r="A177" i="5"/>
  <c r="A97" i="5"/>
  <c r="A75" i="5"/>
  <c r="A92" i="5"/>
  <c r="A222" i="5"/>
  <c r="A191" i="5"/>
  <c r="A293" i="5"/>
  <c r="A247" i="5"/>
  <c r="A67" i="5"/>
  <c r="A160" i="5"/>
  <c r="A63" i="5"/>
  <c r="A115" i="5"/>
  <c r="A108" i="5"/>
  <c r="A246" i="5"/>
  <c r="A36" i="5"/>
  <c r="A268" i="5"/>
  <c r="A256" i="5"/>
  <c r="A186" i="5"/>
  <c r="A4" i="5"/>
  <c r="A68" i="5"/>
  <c r="A308" i="5"/>
  <c r="A280" i="5"/>
  <c r="A79" i="5"/>
  <c r="A208" i="5"/>
  <c r="A220" i="5"/>
  <c r="A43" i="5"/>
  <c r="A200" i="5"/>
  <c r="A84" i="5"/>
  <c r="A5" i="5"/>
  <c r="A53" i="5"/>
  <c r="A274" i="5"/>
  <c r="A143" i="5"/>
  <c r="A31" i="5"/>
  <c r="A35" i="5"/>
  <c r="A239" i="5"/>
  <c r="A189" i="5"/>
  <c r="A2" i="5"/>
  <c r="N11" i="4"/>
  <c r="K20" i="5" l="1"/>
  <c r="M20" i="5" s="1"/>
  <c r="K18" i="5"/>
  <c r="M18" i="5" s="1"/>
  <c r="K13" i="5"/>
  <c r="M13" i="5" s="1"/>
  <c r="K14" i="5"/>
  <c r="M14" i="5" s="1"/>
  <c r="K19" i="5"/>
  <c r="M19" i="5" s="1"/>
  <c r="K11" i="5"/>
  <c r="K15" i="5"/>
  <c r="M15" i="5" s="1"/>
  <c r="K17" i="5"/>
  <c r="M17" i="5" s="1"/>
  <c r="K12" i="5"/>
  <c r="M12" i="5" s="1"/>
  <c r="K16" i="5"/>
  <c r="M16" i="5" s="1"/>
  <c r="M11" i="5" l="1"/>
  <c r="J22" i="5" s="1"/>
  <c r="A397" i="1" s="1"/>
  <c r="E364" i="5" l="1"/>
  <c r="F364" i="5"/>
  <c r="E361" i="5"/>
  <c r="F361" i="5"/>
  <c r="F359" i="5"/>
  <c r="E359" i="5"/>
  <c r="E357" i="5"/>
  <c r="F357" i="5"/>
  <c r="F355" i="5"/>
  <c r="E355" i="5"/>
  <c r="E353" i="5"/>
  <c r="F353" i="5"/>
  <c r="F351" i="5"/>
  <c r="E351" i="5"/>
  <c r="E349" i="5"/>
  <c r="F349" i="5"/>
  <c r="F347" i="5"/>
  <c r="E347" i="5"/>
  <c r="E345" i="5"/>
  <c r="F345" i="5"/>
  <c r="F343" i="5"/>
  <c r="E343" i="5"/>
  <c r="E342" i="5"/>
  <c r="F342" i="5"/>
  <c r="F340" i="5"/>
  <c r="E340" i="5"/>
  <c r="E338" i="5"/>
  <c r="F338" i="5"/>
  <c r="F336" i="5"/>
  <c r="E336" i="5"/>
  <c r="E334" i="5"/>
  <c r="F334" i="5"/>
  <c r="F332" i="5"/>
  <c r="E332" i="5"/>
  <c r="E330" i="5"/>
  <c r="F330" i="5"/>
  <c r="F328" i="5"/>
  <c r="E328" i="5"/>
  <c r="E326" i="5"/>
  <c r="F326" i="5"/>
  <c r="F324" i="5"/>
  <c r="E324" i="5"/>
  <c r="E322" i="5"/>
  <c r="F322" i="5"/>
  <c r="F320" i="5"/>
  <c r="E320" i="5"/>
  <c r="E318" i="5"/>
  <c r="F318" i="5"/>
  <c r="F316" i="5"/>
  <c r="E316" i="5"/>
  <c r="E314" i="5"/>
  <c r="F314" i="5"/>
  <c r="F312" i="5"/>
  <c r="E312" i="5"/>
  <c r="E310" i="5"/>
  <c r="F310" i="5"/>
  <c r="F308" i="5"/>
  <c r="E308" i="5"/>
  <c r="E306" i="5"/>
  <c r="F306" i="5"/>
  <c r="F304" i="5"/>
  <c r="E304" i="5"/>
  <c r="E302" i="5"/>
  <c r="F302" i="5"/>
  <c r="F300" i="5"/>
  <c r="E300" i="5"/>
  <c r="E298" i="5"/>
  <c r="F298" i="5"/>
  <c r="F296" i="5"/>
  <c r="E296" i="5"/>
  <c r="E294" i="5"/>
  <c r="F294" i="5"/>
  <c r="F292" i="5"/>
  <c r="E292" i="5"/>
  <c r="E290" i="5"/>
  <c r="F290" i="5"/>
  <c r="F288" i="5"/>
  <c r="E288" i="5"/>
  <c r="E286" i="5"/>
  <c r="F286" i="5"/>
  <c r="E283" i="5"/>
  <c r="F283" i="5"/>
  <c r="E280" i="5"/>
  <c r="F280" i="5"/>
  <c r="F278" i="5"/>
  <c r="E278" i="5"/>
  <c r="E276" i="5"/>
  <c r="F276" i="5"/>
  <c r="F274" i="5"/>
  <c r="E274" i="5"/>
  <c r="E272" i="5"/>
  <c r="F272" i="5"/>
  <c r="F270" i="5"/>
  <c r="E270" i="5"/>
  <c r="E268" i="5"/>
  <c r="F268" i="5"/>
  <c r="F266" i="5"/>
  <c r="E266" i="5"/>
  <c r="E264" i="5"/>
  <c r="F264" i="5"/>
  <c r="F262" i="5"/>
  <c r="E262" i="5"/>
  <c r="E260" i="5"/>
  <c r="F260" i="5"/>
  <c r="F258" i="5"/>
  <c r="E258" i="5"/>
  <c r="E256" i="5"/>
  <c r="F256" i="5"/>
  <c r="E254" i="5"/>
  <c r="F254" i="5"/>
  <c r="F252" i="5"/>
  <c r="E252" i="5"/>
  <c r="E250" i="5"/>
  <c r="F250" i="5"/>
  <c r="F248" i="5"/>
  <c r="E248" i="5"/>
  <c r="E246" i="5"/>
  <c r="F246" i="5"/>
  <c r="F244" i="5"/>
  <c r="E244" i="5"/>
  <c r="E242" i="5"/>
  <c r="F242" i="5"/>
  <c r="F240" i="5"/>
  <c r="E240" i="5"/>
  <c r="E238" i="5"/>
  <c r="F238" i="5"/>
  <c r="F236" i="5"/>
  <c r="E236" i="5"/>
  <c r="E234" i="5"/>
  <c r="F234" i="5"/>
  <c r="F232" i="5"/>
  <c r="E232" i="5"/>
  <c r="E230" i="5"/>
  <c r="F230" i="5"/>
  <c r="F228" i="5"/>
  <c r="E228" i="5"/>
  <c r="E226" i="5"/>
  <c r="F226" i="5"/>
  <c r="F224" i="5"/>
  <c r="E224" i="5"/>
  <c r="E222" i="5"/>
  <c r="F222" i="5"/>
  <c r="F220" i="5"/>
  <c r="E220" i="5"/>
  <c r="E218" i="5"/>
  <c r="F218" i="5"/>
  <c r="F216" i="5"/>
  <c r="E216" i="5"/>
  <c r="E214" i="5"/>
  <c r="F214" i="5"/>
  <c r="F212" i="5"/>
  <c r="E212" i="5"/>
  <c r="E210" i="5"/>
  <c r="F210" i="5"/>
  <c r="F208" i="5"/>
  <c r="E208" i="5"/>
  <c r="E206" i="5"/>
  <c r="F206" i="5"/>
  <c r="F204" i="5"/>
  <c r="E204" i="5"/>
  <c r="E202" i="5"/>
  <c r="F202" i="5"/>
  <c r="F200" i="5"/>
  <c r="E200" i="5"/>
  <c r="E198" i="5"/>
  <c r="F198" i="5"/>
  <c r="F196" i="5"/>
  <c r="E196" i="5"/>
  <c r="E194" i="5"/>
  <c r="F194" i="5"/>
  <c r="F192" i="5"/>
  <c r="E192" i="5"/>
  <c r="E190" i="5"/>
  <c r="F190" i="5"/>
  <c r="F188" i="5"/>
  <c r="E188" i="5"/>
  <c r="E186" i="5"/>
  <c r="F186" i="5"/>
  <c r="F184" i="5"/>
  <c r="E184" i="5"/>
  <c r="E182" i="5"/>
  <c r="F182" i="5"/>
  <c r="F180" i="5"/>
  <c r="E180" i="5"/>
  <c r="E178" i="5"/>
  <c r="F178" i="5"/>
  <c r="F176" i="5"/>
  <c r="E176" i="5"/>
  <c r="E174" i="5"/>
  <c r="F174" i="5"/>
  <c r="F172" i="5"/>
  <c r="E172" i="5"/>
  <c r="E170" i="5"/>
  <c r="F170" i="5"/>
  <c r="F168" i="5"/>
  <c r="E168" i="5"/>
  <c r="E166" i="5"/>
  <c r="F166" i="5"/>
  <c r="F164" i="5"/>
  <c r="E164" i="5"/>
  <c r="E162" i="5"/>
  <c r="F162" i="5"/>
  <c r="F160" i="5"/>
  <c r="E160" i="5"/>
  <c r="E158" i="5"/>
  <c r="F158" i="5"/>
  <c r="F156" i="5"/>
  <c r="E156" i="5"/>
  <c r="E154" i="5"/>
  <c r="F154" i="5"/>
  <c r="F152" i="5"/>
  <c r="E152" i="5"/>
  <c r="E150" i="5"/>
  <c r="F150" i="5"/>
  <c r="F148" i="5"/>
  <c r="E148" i="5"/>
  <c r="E146" i="5"/>
  <c r="F146" i="5"/>
  <c r="F144" i="5"/>
  <c r="E144" i="5"/>
  <c r="E142" i="5"/>
  <c r="F142" i="5"/>
  <c r="F140" i="5"/>
  <c r="E140" i="5"/>
  <c r="E138" i="5"/>
  <c r="F138" i="5"/>
  <c r="F136" i="5"/>
  <c r="E136" i="5"/>
  <c r="E134" i="5"/>
  <c r="F134" i="5"/>
  <c r="F132" i="5"/>
  <c r="E132" i="5"/>
  <c r="E130" i="5"/>
  <c r="F130" i="5"/>
  <c r="F128" i="5"/>
  <c r="E128" i="5"/>
  <c r="E126" i="5"/>
  <c r="F126" i="5"/>
  <c r="F124" i="5"/>
  <c r="E124" i="5"/>
  <c r="E122" i="5"/>
  <c r="F122" i="5"/>
  <c r="F120" i="5"/>
  <c r="E120" i="5"/>
  <c r="E118" i="5"/>
  <c r="F118" i="5"/>
  <c r="F116" i="5"/>
  <c r="E116" i="5"/>
  <c r="E114" i="5"/>
  <c r="F114" i="5"/>
  <c r="F112" i="5"/>
  <c r="E112" i="5"/>
  <c r="E110" i="5"/>
  <c r="F110" i="5"/>
  <c r="F108" i="5"/>
  <c r="E108" i="5"/>
  <c r="E106" i="5"/>
  <c r="F106" i="5"/>
  <c r="F104" i="5"/>
  <c r="E104" i="5"/>
  <c r="E102" i="5"/>
  <c r="F102" i="5"/>
  <c r="F100" i="5"/>
  <c r="E100" i="5"/>
  <c r="E98" i="5"/>
  <c r="F98" i="5"/>
  <c r="F96" i="5"/>
  <c r="E96" i="5"/>
  <c r="E94" i="5"/>
  <c r="F94" i="5"/>
  <c r="F92" i="5"/>
  <c r="E92" i="5"/>
  <c r="E90" i="5"/>
  <c r="F90" i="5"/>
  <c r="F88" i="5"/>
  <c r="E88" i="5"/>
  <c r="E86" i="5"/>
  <c r="F86" i="5"/>
  <c r="F84" i="5"/>
  <c r="E84" i="5"/>
  <c r="E82" i="5"/>
  <c r="F82" i="5"/>
  <c r="E80" i="5"/>
  <c r="F80" i="5"/>
  <c r="F78" i="5"/>
  <c r="E78" i="5"/>
  <c r="E76" i="5"/>
  <c r="F76" i="5"/>
  <c r="F74" i="5"/>
  <c r="E74" i="5"/>
  <c r="E72" i="5"/>
  <c r="F72" i="5"/>
  <c r="F70" i="5"/>
  <c r="E70" i="5"/>
  <c r="E68" i="5"/>
  <c r="F68" i="5"/>
  <c r="F66" i="5"/>
  <c r="E66" i="5"/>
  <c r="E64" i="5"/>
  <c r="F64" i="5"/>
  <c r="F62" i="5"/>
  <c r="E62" i="5"/>
  <c r="E60" i="5"/>
  <c r="F60" i="5"/>
  <c r="F58" i="5"/>
  <c r="E58" i="5"/>
  <c r="E56" i="5"/>
  <c r="F56" i="5"/>
  <c r="F54" i="5"/>
  <c r="E54" i="5"/>
  <c r="E52" i="5"/>
  <c r="F52" i="5"/>
  <c r="F50" i="5"/>
  <c r="E50" i="5"/>
  <c r="E48" i="5"/>
  <c r="F48" i="5"/>
  <c r="F46" i="5"/>
  <c r="E46" i="5"/>
  <c r="E44" i="5"/>
  <c r="F44" i="5"/>
  <c r="F42" i="5"/>
  <c r="E42" i="5"/>
  <c r="E40" i="5"/>
  <c r="F40" i="5"/>
  <c r="F38" i="5"/>
  <c r="E38" i="5"/>
  <c r="E36" i="5"/>
  <c r="F36" i="5"/>
  <c r="F34" i="5"/>
  <c r="E34" i="5"/>
  <c r="E32" i="5"/>
  <c r="F32" i="5"/>
  <c r="F30" i="5"/>
  <c r="E30" i="5"/>
  <c r="E28" i="5"/>
  <c r="F28" i="5"/>
  <c r="F26" i="5"/>
  <c r="E26" i="5"/>
  <c r="E24" i="5"/>
  <c r="F24" i="5"/>
  <c r="F22" i="5"/>
  <c r="E22" i="5"/>
  <c r="E20" i="5"/>
  <c r="F20" i="5"/>
  <c r="F18" i="5"/>
  <c r="E18" i="5"/>
  <c r="E16" i="5"/>
  <c r="F16" i="5"/>
  <c r="F14" i="5"/>
  <c r="E14" i="5"/>
  <c r="E12" i="5"/>
  <c r="F12" i="5"/>
  <c r="F10" i="5"/>
  <c r="E10" i="5"/>
  <c r="E8" i="5"/>
  <c r="F8" i="5"/>
  <c r="F6" i="5"/>
  <c r="E6" i="5"/>
  <c r="E4" i="5"/>
  <c r="F4" i="5"/>
  <c r="J208" i="1"/>
  <c r="J306" i="1"/>
  <c r="J122" i="1"/>
  <c r="J123" i="1"/>
  <c r="J38" i="1"/>
  <c r="J131" i="1"/>
  <c r="J17" i="1"/>
  <c r="J286" i="1"/>
  <c r="J16" i="1"/>
  <c r="J324" i="1"/>
  <c r="J339" i="1"/>
  <c r="J182" i="1"/>
  <c r="J6" i="1"/>
  <c r="J229" i="1"/>
  <c r="J39" i="1"/>
  <c r="J356" i="1"/>
  <c r="J378" i="1"/>
  <c r="J192" i="1"/>
  <c r="J111" i="1"/>
  <c r="J45" i="1"/>
  <c r="J105" i="1"/>
  <c r="J178" i="1"/>
  <c r="J217" i="1"/>
  <c r="J18" i="1"/>
  <c r="J301" i="1"/>
  <c r="J368" i="1"/>
  <c r="J200" i="1"/>
  <c r="J242" i="1"/>
  <c r="J263" i="1"/>
  <c r="J295" i="1"/>
  <c r="J320" i="1"/>
  <c r="J104" i="1"/>
  <c r="J132" i="1"/>
  <c r="J162" i="1"/>
  <c r="J49" i="1"/>
  <c r="J88" i="1"/>
  <c r="J338" i="1"/>
  <c r="J275" i="1"/>
  <c r="J58" i="1"/>
  <c r="J84" i="1"/>
  <c r="J85" i="1"/>
  <c r="J72" i="1"/>
  <c r="J326" i="1"/>
  <c r="J294" i="1"/>
  <c r="J359" i="1"/>
  <c r="J175" i="1"/>
  <c r="J197" i="1"/>
  <c r="J237" i="1"/>
  <c r="J260" i="1"/>
  <c r="J290" i="1"/>
  <c r="J317" i="1"/>
  <c r="J98" i="1"/>
  <c r="J128" i="1"/>
  <c r="J154" i="1"/>
  <c r="J34" i="1"/>
  <c r="J82" i="1"/>
  <c r="J47" i="1"/>
  <c r="J206" i="1"/>
  <c r="J201" i="1"/>
  <c r="J139" i="1"/>
  <c r="J198" i="1"/>
  <c r="J261" i="1"/>
  <c r="J318" i="1"/>
  <c r="J129" i="1"/>
  <c r="J44" i="1"/>
  <c r="J195" i="1"/>
  <c r="J233" i="1"/>
  <c r="J228" i="1"/>
  <c r="J165" i="1"/>
  <c r="J353" i="1"/>
  <c r="J189" i="1"/>
  <c r="J251" i="1"/>
  <c r="J304" i="1"/>
  <c r="J116" i="1"/>
  <c r="J22" i="1"/>
  <c r="J279" i="1"/>
  <c r="J381" i="1"/>
  <c r="J73" i="1"/>
  <c r="J354" i="1"/>
  <c r="J244" i="1"/>
  <c r="J297" i="1"/>
  <c r="J109" i="1"/>
  <c r="J9" i="1"/>
  <c r="J91" i="1"/>
  <c r="J246" i="1"/>
  <c r="J75" i="1"/>
  <c r="J118" i="1"/>
  <c r="J76" i="1"/>
  <c r="J367" i="1"/>
  <c r="J204" i="1"/>
  <c r="J267" i="1"/>
  <c r="J323" i="1"/>
  <c r="J137" i="1"/>
  <c r="J54" i="1"/>
  <c r="J264" i="1"/>
  <c r="J315" i="1"/>
  <c r="J224" i="1"/>
  <c r="J212" i="1"/>
  <c r="J163" i="1"/>
  <c r="J161" i="1"/>
  <c r="J14" i="1"/>
  <c r="J20" i="1"/>
  <c r="J380" i="1"/>
  <c r="J310" i="1"/>
  <c r="J57" i="1"/>
  <c r="J241" i="1"/>
  <c r="J302" i="1"/>
  <c r="J238" i="1"/>
  <c r="J360" i="1"/>
  <c r="J176" i="1"/>
  <c r="J187" i="1"/>
  <c r="J41" i="1"/>
  <c r="J158" i="1"/>
  <c r="J365" i="1"/>
  <c r="J341" i="1"/>
  <c r="J344" i="1"/>
  <c r="J289" i="1"/>
  <c r="J232" i="1"/>
  <c r="J171" i="1"/>
  <c r="J210" i="1"/>
  <c r="J248" i="1"/>
  <c r="J268" i="1"/>
  <c r="J299" i="1"/>
  <c r="J327" i="1"/>
  <c r="J113" i="1"/>
  <c r="J140" i="1"/>
  <c r="J12" i="1"/>
  <c r="J55" i="1"/>
  <c r="J374" i="1"/>
  <c r="J234" i="1"/>
  <c r="J285" i="1"/>
  <c r="J283" i="1"/>
  <c r="J311" i="1"/>
  <c r="J68" i="1"/>
  <c r="J40" i="1"/>
  <c r="J110" i="1"/>
  <c r="J347" i="1"/>
  <c r="J363" i="1"/>
  <c r="J180" i="1"/>
  <c r="J202" i="1"/>
  <c r="J243" i="1"/>
  <c r="J265" i="1"/>
  <c r="J296" i="1"/>
  <c r="J321" i="1"/>
  <c r="J106" i="1"/>
  <c r="J135" i="1"/>
  <c r="J7" i="1"/>
  <c r="J50" i="1"/>
  <c r="J89" i="1"/>
  <c r="J340" i="1"/>
  <c r="J33" i="1"/>
  <c r="J65" i="1"/>
  <c r="J231" i="1"/>
  <c r="J216" i="1"/>
  <c r="J271" i="1"/>
  <c r="J330" i="1"/>
  <c r="J142" i="1"/>
  <c r="J60" i="1"/>
  <c r="J325" i="1"/>
  <c r="J174" i="1"/>
  <c r="J11" i="1"/>
  <c r="J148" i="1"/>
  <c r="J361" i="1"/>
  <c r="J199" i="1"/>
  <c r="J262" i="1"/>
  <c r="J319" i="1"/>
  <c r="J130" i="1"/>
  <c r="J46" i="1"/>
  <c r="J305" i="1"/>
  <c r="J24" i="1"/>
  <c r="J97" i="1"/>
  <c r="J376" i="1"/>
  <c r="J254" i="1"/>
  <c r="J312" i="1"/>
  <c r="J120" i="1"/>
  <c r="J29" i="1"/>
  <c r="J36" i="1"/>
  <c r="J313" i="1"/>
  <c r="J209" i="1"/>
  <c r="J170" i="1"/>
  <c r="J15" i="1"/>
  <c r="J379" i="1"/>
  <c r="J223" i="1"/>
  <c r="J287" i="1"/>
  <c r="J336" i="1"/>
  <c r="J149" i="1"/>
  <c r="J80" i="1"/>
  <c r="E2" i="5"/>
  <c r="J78" i="1"/>
  <c r="J42" i="1"/>
  <c r="J307" i="1"/>
  <c r="J247" i="1"/>
  <c r="J205" i="1"/>
  <c r="J226" i="1"/>
  <c r="J348" i="1"/>
  <c r="J183" i="1"/>
  <c r="J69" i="1"/>
  <c r="J342" i="1"/>
  <c r="J169" i="1"/>
  <c r="J259" i="1"/>
  <c r="J66" i="1"/>
  <c r="J366" i="1"/>
  <c r="J364" i="1"/>
  <c r="J284" i="1"/>
  <c r="J196" i="1"/>
  <c r="J185" i="1"/>
  <c r="J252" i="1"/>
  <c r="J308" i="1"/>
  <c r="J117" i="1"/>
  <c r="J26" i="1"/>
  <c r="J138" i="1"/>
  <c r="J143" i="1"/>
  <c r="J173" i="1"/>
  <c r="J92" i="1"/>
  <c r="J351" i="1"/>
  <c r="J186" i="1"/>
  <c r="J249" i="1"/>
  <c r="J300" i="1"/>
  <c r="J114" i="1"/>
  <c r="J13" i="1"/>
  <c r="J8" i="1"/>
  <c r="J19" i="1"/>
  <c r="J362" i="1"/>
  <c r="J291" i="1"/>
  <c r="J155" i="1"/>
  <c r="J62" i="1"/>
  <c r="J28" i="1"/>
  <c r="J375" i="1"/>
  <c r="J273" i="1"/>
  <c r="J144" i="1"/>
  <c r="J218" i="1"/>
  <c r="J278" i="1"/>
  <c r="J266" i="1"/>
  <c r="J136" i="1"/>
  <c r="J329" i="1"/>
  <c r="J215" i="1"/>
  <c r="J349" i="1"/>
  <c r="J245" i="1"/>
  <c r="J112" i="1"/>
  <c r="J93" i="1"/>
  <c r="J25" i="1"/>
  <c r="J211" i="1"/>
  <c r="J23" i="1"/>
  <c r="J51" i="1"/>
  <c r="J373" i="1"/>
  <c r="J272" i="1"/>
  <c r="J352" i="1"/>
  <c r="J188" i="1"/>
  <c r="J335" i="1"/>
  <c r="J52" i="1"/>
  <c r="J371" i="1"/>
  <c r="J358" i="1"/>
  <c r="J235" i="1"/>
  <c r="J288" i="1"/>
  <c r="J96" i="1"/>
  <c r="J153" i="1"/>
  <c r="J81" i="1"/>
  <c r="J150" i="1"/>
  <c r="J77" i="1"/>
  <c r="J63" i="1"/>
  <c r="J102" i="1"/>
  <c r="J377" i="1"/>
  <c r="J221" i="1"/>
  <c r="J276" i="1"/>
  <c r="J333" i="1"/>
  <c r="J146" i="1"/>
  <c r="J71" i="1"/>
  <c r="J157" i="1"/>
  <c r="J151" i="1"/>
  <c r="J250" i="1"/>
  <c r="J115" i="1"/>
  <c r="J35" i="1"/>
  <c r="J337" i="1"/>
  <c r="J280" i="1"/>
  <c r="J240" i="1"/>
  <c r="J101" i="1"/>
  <c r="J87" i="1"/>
  <c r="J56" i="1"/>
  <c r="J203" i="1"/>
  <c r="J334" i="1"/>
  <c r="J79" i="1"/>
  <c r="J172" i="1"/>
  <c r="J83" i="1"/>
  <c r="J193" i="1"/>
  <c r="J314" i="1"/>
  <c r="J30" i="1"/>
  <c r="J281" i="1"/>
  <c r="J31" i="1"/>
  <c r="J48" i="1"/>
  <c r="J220" i="1"/>
  <c r="J332" i="1"/>
  <c r="J70" i="1"/>
  <c r="J99" i="1"/>
  <c r="J125" i="1"/>
  <c r="J214" i="1"/>
  <c r="J328" i="1"/>
  <c r="J59" i="1"/>
  <c r="J37" i="1"/>
  <c r="J100" i="1"/>
  <c r="J372" i="1"/>
  <c r="J219" i="1"/>
  <c r="J61" i="1"/>
  <c r="J190" i="1"/>
  <c r="J53" i="1"/>
  <c r="J292" i="1"/>
  <c r="J298" i="1"/>
  <c r="J124" i="1"/>
  <c r="J282" i="1"/>
  <c r="J207" i="1"/>
  <c r="J159" i="1"/>
  <c r="J227" i="1"/>
  <c r="J236" i="1"/>
  <c r="J194" i="1"/>
  <c r="J316" i="1"/>
  <c r="J32" i="1"/>
  <c r="J222" i="1"/>
  <c r="J225" i="1"/>
  <c r="J191" i="1"/>
  <c r="J309" i="1"/>
  <c r="J27" i="1"/>
  <c r="J134" i="1"/>
  <c r="J303" i="1"/>
  <c r="J164" i="1"/>
  <c r="J177" i="1"/>
  <c r="J160" i="1"/>
  <c r="J103" i="1"/>
  <c r="J147" i="1"/>
  <c r="J121" i="1"/>
  <c r="J256" i="1"/>
  <c r="J255" i="1"/>
  <c r="J269" i="1"/>
  <c r="J156" i="1"/>
  <c r="J350" i="1"/>
  <c r="J274" i="1"/>
  <c r="J145" i="1"/>
  <c r="J343" i="1"/>
  <c r="J67" i="1"/>
  <c r="J369" i="1"/>
  <c r="J270" i="1"/>
  <c r="J141" i="1"/>
  <c r="J43" i="1"/>
  <c r="J239" i="1"/>
  <c r="J86" i="1"/>
  <c r="J107" i="1"/>
  <c r="J331" i="1"/>
  <c r="J108" i="1"/>
  <c r="J322" i="1"/>
  <c r="J213" i="1"/>
  <c r="J184" i="1"/>
  <c r="J10" i="1"/>
  <c r="J90" i="1"/>
  <c r="J230" i="1"/>
  <c r="J64" i="1"/>
  <c r="J370" i="1"/>
  <c r="J4" i="1"/>
  <c r="J133" i="1"/>
  <c r="J257" i="1"/>
  <c r="J127" i="1"/>
  <c r="J168" i="1"/>
  <c r="J74" i="1"/>
  <c r="J355" i="1"/>
  <c r="J253" i="1"/>
  <c r="J119" i="1"/>
  <c r="J152" i="1"/>
  <c r="J179" i="1"/>
  <c r="J21" i="1"/>
  <c r="J181" i="1"/>
  <c r="J293" i="1"/>
  <c r="J258" i="1"/>
  <c r="J277" i="1"/>
  <c r="J5" i="1"/>
  <c r="J357" i="1"/>
  <c r="J126" i="1"/>
  <c r="E365" i="5"/>
  <c r="F365" i="5"/>
  <c r="G365" i="5"/>
  <c r="F363" i="5"/>
  <c r="E363" i="5"/>
  <c r="G364" i="5"/>
  <c r="G363" i="5"/>
  <c r="F362" i="5"/>
  <c r="E362" i="5"/>
  <c r="G361" i="5"/>
  <c r="E360" i="5"/>
  <c r="F360" i="5"/>
  <c r="G360" i="5"/>
  <c r="F358" i="5"/>
  <c r="E358" i="5"/>
  <c r="G357" i="5"/>
  <c r="E356" i="5"/>
  <c r="F356" i="5"/>
  <c r="G356" i="5"/>
  <c r="F354" i="5"/>
  <c r="E354" i="5"/>
  <c r="G353" i="5"/>
  <c r="E352" i="5"/>
  <c r="F352" i="5"/>
  <c r="G352" i="5"/>
  <c r="F350" i="5"/>
  <c r="E350" i="5"/>
  <c r="G349" i="5"/>
  <c r="E348" i="5"/>
  <c r="F348" i="5"/>
  <c r="G348" i="5"/>
  <c r="F346" i="5"/>
  <c r="E346" i="5"/>
  <c r="G345" i="5"/>
  <c r="E344" i="5"/>
  <c r="F344" i="5"/>
  <c r="G344" i="5"/>
  <c r="G342" i="5"/>
  <c r="E341" i="5"/>
  <c r="F341" i="5"/>
  <c r="G341" i="5"/>
  <c r="E339" i="5"/>
  <c r="F339" i="5"/>
  <c r="G359" i="5"/>
  <c r="G358" i="5"/>
  <c r="G351" i="5"/>
  <c r="G350" i="5"/>
  <c r="G343" i="5"/>
  <c r="G339" i="5"/>
  <c r="F337" i="5"/>
  <c r="E337" i="5"/>
  <c r="G336" i="5"/>
  <c r="E335" i="5"/>
  <c r="F335" i="5"/>
  <c r="G335" i="5"/>
  <c r="F333" i="5"/>
  <c r="E333" i="5"/>
  <c r="G332" i="5"/>
  <c r="E331" i="5"/>
  <c r="F331" i="5"/>
  <c r="G331" i="5"/>
  <c r="F329" i="5"/>
  <c r="E329" i="5"/>
  <c r="G328" i="5"/>
  <c r="E327" i="5"/>
  <c r="F327" i="5"/>
  <c r="G327" i="5"/>
  <c r="F325" i="5"/>
  <c r="E325" i="5"/>
  <c r="G324" i="5"/>
  <c r="E323" i="5"/>
  <c r="F323" i="5"/>
  <c r="G323" i="5"/>
  <c r="F321" i="5"/>
  <c r="E321" i="5"/>
  <c r="G320" i="5"/>
  <c r="E319" i="5"/>
  <c r="F319" i="5"/>
  <c r="G319" i="5"/>
  <c r="F317" i="5"/>
  <c r="E317" i="5"/>
  <c r="G316" i="5"/>
  <c r="E315" i="5"/>
  <c r="F315" i="5"/>
  <c r="G315" i="5"/>
  <c r="F313" i="5"/>
  <c r="E313" i="5"/>
  <c r="G312" i="5"/>
  <c r="E311" i="5"/>
  <c r="F311" i="5"/>
  <c r="G311" i="5"/>
  <c r="F309" i="5"/>
  <c r="E309" i="5"/>
  <c r="G308" i="5"/>
  <c r="E307" i="5"/>
  <c r="F307" i="5"/>
  <c r="G307" i="5"/>
  <c r="F305" i="5"/>
  <c r="E305" i="5"/>
  <c r="G304" i="5"/>
  <c r="E303" i="5"/>
  <c r="F303" i="5"/>
  <c r="G303" i="5"/>
  <c r="F301" i="5"/>
  <c r="E301" i="5"/>
  <c r="G300" i="5"/>
  <c r="E299" i="5"/>
  <c r="F299" i="5"/>
  <c r="G299" i="5"/>
  <c r="F297" i="5"/>
  <c r="E297" i="5"/>
  <c r="G296" i="5"/>
  <c r="E295" i="5"/>
  <c r="F295" i="5"/>
  <c r="G295" i="5"/>
  <c r="F293" i="5"/>
  <c r="E293" i="5"/>
  <c r="G292" i="5"/>
  <c r="E291" i="5"/>
  <c r="F291" i="5"/>
  <c r="G291" i="5"/>
  <c r="F289" i="5"/>
  <c r="E289" i="5"/>
  <c r="G288" i="5"/>
  <c r="E287" i="5"/>
  <c r="F287" i="5"/>
  <c r="G287" i="5"/>
  <c r="F285" i="5"/>
  <c r="E285" i="5"/>
  <c r="F284" i="5"/>
  <c r="E284" i="5"/>
  <c r="G284" i="5"/>
  <c r="E282" i="5"/>
  <c r="F282" i="5"/>
  <c r="F281" i="5"/>
  <c r="E281" i="5"/>
  <c r="G281" i="5"/>
  <c r="E279" i="5"/>
  <c r="F279" i="5"/>
  <c r="G278" i="5"/>
  <c r="F277" i="5"/>
  <c r="E277" i="5"/>
  <c r="G277" i="5"/>
  <c r="E275" i="5"/>
  <c r="F275" i="5"/>
  <c r="G274" i="5"/>
  <c r="F273" i="5"/>
  <c r="E273" i="5"/>
  <c r="G273" i="5"/>
  <c r="E271" i="5"/>
  <c r="F271" i="5"/>
  <c r="G270" i="5"/>
  <c r="F269" i="5"/>
  <c r="E269" i="5"/>
  <c r="G269" i="5"/>
  <c r="E267" i="5"/>
  <c r="F267" i="5"/>
  <c r="G266" i="5"/>
  <c r="F265" i="5"/>
  <c r="E265" i="5"/>
  <c r="G265" i="5"/>
  <c r="E263" i="5"/>
  <c r="F263" i="5"/>
  <c r="G262" i="5"/>
  <c r="F261" i="5"/>
  <c r="E261" i="5"/>
  <c r="G261" i="5"/>
  <c r="E259" i="5"/>
  <c r="F259" i="5"/>
  <c r="G258" i="5"/>
  <c r="F257" i="5"/>
  <c r="E257" i="5"/>
  <c r="G257" i="5"/>
  <c r="E255" i="5"/>
  <c r="F255" i="5"/>
  <c r="G254" i="5"/>
  <c r="F253" i="5"/>
  <c r="E253" i="5"/>
  <c r="G253" i="5"/>
  <c r="E251" i="5"/>
  <c r="F251" i="5"/>
  <c r="G250" i="5"/>
  <c r="F249" i="5"/>
  <c r="E249" i="5"/>
  <c r="G249" i="5"/>
  <c r="E247" i="5"/>
  <c r="F247" i="5"/>
  <c r="G246" i="5"/>
  <c r="F245" i="5"/>
  <c r="E245" i="5"/>
  <c r="G245" i="5"/>
  <c r="E243" i="5"/>
  <c r="F243" i="5"/>
  <c r="G362" i="5"/>
  <c r="G355" i="5"/>
  <c r="G354" i="5"/>
  <c r="G347" i="5"/>
  <c r="G346" i="5"/>
  <c r="G340" i="5"/>
  <c r="G338" i="5"/>
  <c r="G337" i="5"/>
  <c r="G334" i="5"/>
  <c r="G333" i="5"/>
  <c r="G330" i="5"/>
  <c r="G329" i="5"/>
  <c r="G326" i="5"/>
  <c r="G325" i="5"/>
  <c r="G322" i="5"/>
  <c r="G321" i="5"/>
  <c r="G318" i="5"/>
  <c r="G317" i="5"/>
  <c r="G314" i="5"/>
  <c r="G313" i="5"/>
  <c r="G310" i="5"/>
  <c r="G309" i="5"/>
  <c r="G306" i="5"/>
  <c r="G305" i="5"/>
  <c r="G302" i="5"/>
  <c r="G301" i="5"/>
  <c r="G298" i="5"/>
  <c r="G297" i="5"/>
  <c r="G294" i="5"/>
  <c r="G293" i="5"/>
  <c r="G290" i="5"/>
  <c r="G289" i="5"/>
  <c r="G286" i="5"/>
  <c r="G285" i="5"/>
  <c r="G283" i="5"/>
  <c r="G282" i="5"/>
  <c r="G280" i="5"/>
  <c r="G279" i="5"/>
  <c r="G276" i="5"/>
  <c r="G275" i="5"/>
  <c r="G272" i="5"/>
  <c r="G271" i="5"/>
  <c r="G268" i="5"/>
  <c r="G267" i="5"/>
  <c r="G264" i="5"/>
  <c r="G263" i="5"/>
  <c r="G260" i="5"/>
  <c r="G259" i="5"/>
  <c r="G256" i="5"/>
  <c r="G255" i="5"/>
  <c r="G252" i="5"/>
  <c r="G251" i="5"/>
  <c r="G248" i="5"/>
  <c r="G247" i="5"/>
  <c r="G244" i="5"/>
  <c r="G243" i="5"/>
  <c r="E241" i="5"/>
  <c r="F241" i="5"/>
  <c r="G240" i="5"/>
  <c r="F239" i="5"/>
  <c r="E239" i="5"/>
  <c r="G239" i="5"/>
  <c r="E237" i="5"/>
  <c r="F237" i="5"/>
  <c r="G236" i="5"/>
  <c r="F235" i="5"/>
  <c r="E235" i="5"/>
  <c r="G235" i="5"/>
  <c r="E233" i="5"/>
  <c r="F233" i="5"/>
  <c r="G232" i="5"/>
  <c r="F231" i="5"/>
  <c r="E231" i="5"/>
  <c r="G231" i="5"/>
  <c r="E229" i="5"/>
  <c r="F229" i="5"/>
  <c r="G228" i="5"/>
  <c r="F227" i="5"/>
  <c r="E227" i="5"/>
  <c r="G227" i="5"/>
  <c r="E225" i="5"/>
  <c r="F225" i="5"/>
  <c r="G224" i="5"/>
  <c r="F223" i="5"/>
  <c r="E223" i="5"/>
  <c r="G223" i="5"/>
  <c r="E221" i="5"/>
  <c r="F221" i="5"/>
  <c r="G220" i="5"/>
  <c r="F219" i="5"/>
  <c r="E219" i="5"/>
  <c r="G219" i="5"/>
  <c r="E217" i="5"/>
  <c r="F217" i="5"/>
  <c r="G216" i="5"/>
  <c r="F215" i="5"/>
  <c r="E215" i="5"/>
  <c r="G215" i="5"/>
  <c r="E213" i="5"/>
  <c r="F213" i="5"/>
  <c r="G212" i="5"/>
  <c r="F211" i="5"/>
  <c r="E211" i="5"/>
  <c r="G211" i="5"/>
  <c r="E209" i="5"/>
  <c r="F209" i="5"/>
  <c r="G208" i="5"/>
  <c r="F207" i="5"/>
  <c r="E207" i="5"/>
  <c r="G207" i="5"/>
  <c r="E205" i="5"/>
  <c r="F205" i="5"/>
  <c r="G204" i="5"/>
  <c r="F203" i="5"/>
  <c r="E203" i="5"/>
  <c r="G203" i="5"/>
  <c r="E201" i="5"/>
  <c r="F201" i="5"/>
  <c r="G200" i="5"/>
  <c r="F199" i="5"/>
  <c r="E199" i="5"/>
  <c r="G199" i="5"/>
  <c r="E197" i="5"/>
  <c r="F197" i="5"/>
  <c r="G196" i="5"/>
  <c r="F195" i="5"/>
  <c r="E195" i="5"/>
  <c r="G195" i="5"/>
  <c r="G242" i="5"/>
  <c r="G241" i="5"/>
  <c r="G234" i="5"/>
  <c r="G233" i="5"/>
  <c r="G226" i="5"/>
  <c r="G225" i="5"/>
  <c r="G218" i="5"/>
  <c r="G217" i="5"/>
  <c r="G210" i="5"/>
  <c r="G209" i="5"/>
  <c r="G202" i="5"/>
  <c r="G201" i="5"/>
  <c r="E193" i="5"/>
  <c r="F193" i="5"/>
  <c r="G192" i="5"/>
  <c r="F191" i="5"/>
  <c r="E191" i="5"/>
  <c r="G191" i="5"/>
  <c r="E189" i="5"/>
  <c r="F189" i="5"/>
  <c r="G188" i="5"/>
  <c r="F187" i="5"/>
  <c r="E187" i="5"/>
  <c r="G187" i="5"/>
  <c r="E185" i="5"/>
  <c r="F185" i="5"/>
  <c r="G184" i="5"/>
  <c r="F183" i="5"/>
  <c r="E183" i="5"/>
  <c r="G183" i="5"/>
  <c r="E181" i="5"/>
  <c r="F181" i="5"/>
  <c r="G180" i="5"/>
  <c r="F179" i="5"/>
  <c r="E179" i="5"/>
  <c r="G179" i="5"/>
  <c r="E177" i="5"/>
  <c r="F177" i="5"/>
  <c r="G176" i="5"/>
  <c r="F175" i="5"/>
  <c r="E175" i="5"/>
  <c r="G175" i="5"/>
  <c r="E173" i="5"/>
  <c r="F173" i="5"/>
  <c r="G172" i="5"/>
  <c r="F171" i="5"/>
  <c r="E171" i="5"/>
  <c r="G171" i="5"/>
  <c r="E169" i="5"/>
  <c r="F169" i="5"/>
  <c r="G168" i="5"/>
  <c r="F167" i="5"/>
  <c r="E167" i="5"/>
  <c r="G167" i="5"/>
  <c r="E165" i="5"/>
  <c r="F165" i="5"/>
  <c r="G164" i="5"/>
  <c r="F163" i="5"/>
  <c r="E163" i="5"/>
  <c r="G163" i="5"/>
  <c r="E161" i="5"/>
  <c r="F161" i="5"/>
  <c r="G160" i="5"/>
  <c r="F159" i="5"/>
  <c r="E159" i="5"/>
  <c r="G159" i="5"/>
  <c r="E157" i="5"/>
  <c r="F157" i="5"/>
  <c r="G156" i="5"/>
  <c r="F155" i="5"/>
  <c r="E155" i="5"/>
  <c r="G155" i="5"/>
  <c r="E153" i="5"/>
  <c r="F153" i="5"/>
  <c r="G152" i="5"/>
  <c r="F151" i="5"/>
  <c r="E151" i="5"/>
  <c r="G151" i="5"/>
  <c r="E149" i="5"/>
  <c r="F149" i="5"/>
  <c r="G148" i="5"/>
  <c r="F147" i="5"/>
  <c r="E147" i="5"/>
  <c r="G147" i="5"/>
  <c r="E145" i="5"/>
  <c r="F145" i="5"/>
  <c r="G144" i="5"/>
  <c r="F143" i="5"/>
  <c r="E143" i="5"/>
  <c r="G143" i="5"/>
  <c r="E141" i="5"/>
  <c r="F141" i="5"/>
  <c r="G140" i="5"/>
  <c r="F139" i="5"/>
  <c r="E139" i="5"/>
  <c r="G139" i="5"/>
  <c r="E137" i="5"/>
  <c r="F137" i="5"/>
  <c r="G136" i="5"/>
  <c r="F135" i="5"/>
  <c r="E135" i="5"/>
  <c r="G135" i="5"/>
  <c r="E133" i="5"/>
  <c r="F133" i="5"/>
  <c r="G132" i="5"/>
  <c r="F131" i="5"/>
  <c r="E131" i="5"/>
  <c r="G131" i="5"/>
  <c r="E129" i="5"/>
  <c r="F129" i="5"/>
  <c r="G128" i="5"/>
  <c r="F127" i="5"/>
  <c r="E127" i="5"/>
  <c r="G127" i="5"/>
  <c r="E125" i="5"/>
  <c r="F125" i="5"/>
  <c r="G124" i="5"/>
  <c r="F123" i="5"/>
  <c r="E123" i="5"/>
  <c r="G123" i="5"/>
  <c r="E121" i="5"/>
  <c r="F121" i="5"/>
  <c r="G120" i="5"/>
  <c r="F119" i="5"/>
  <c r="E119" i="5"/>
  <c r="G119" i="5"/>
  <c r="E117" i="5"/>
  <c r="F117" i="5"/>
  <c r="G116" i="5"/>
  <c r="F115" i="5"/>
  <c r="E115" i="5"/>
  <c r="G115" i="5"/>
  <c r="E113" i="5"/>
  <c r="F113" i="5"/>
  <c r="G112" i="5"/>
  <c r="F111" i="5"/>
  <c r="E111" i="5"/>
  <c r="G111" i="5"/>
  <c r="E109" i="5"/>
  <c r="F109" i="5"/>
  <c r="G108" i="5"/>
  <c r="F107" i="5"/>
  <c r="E107" i="5"/>
  <c r="G107" i="5"/>
  <c r="E105" i="5"/>
  <c r="F105" i="5"/>
  <c r="G104" i="5"/>
  <c r="F103" i="5"/>
  <c r="E103" i="5"/>
  <c r="G103" i="5"/>
  <c r="E101" i="5"/>
  <c r="F101" i="5"/>
  <c r="G100" i="5"/>
  <c r="F99" i="5"/>
  <c r="E99" i="5"/>
  <c r="G99" i="5"/>
  <c r="E97" i="5"/>
  <c r="F97" i="5"/>
  <c r="G96" i="5"/>
  <c r="F95" i="5"/>
  <c r="E95" i="5"/>
  <c r="G95" i="5"/>
  <c r="E93" i="5"/>
  <c r="F93" i="5"/>
  <c r="G92" i="5"/>
  <c r="F91" i="5"/>
  <c r="E91" i="5"/>
  <c r="G91" i="5"/>
  <c r="E89" i="5"/>
  <c r="F89" i="5"/>
  <c r="G88" i="5"/>
  <c r="F87" i="5"/>
  <c r="E87" i="5"/>
  <c r="G87" i="5"/>
  <c r="E85" i="5"/>
  <c r="F85" i="5"/>
  <c r="G84" i="5"/>
  <c r="F83" i="5"/>
  <c r="E83" i="5"/>
  <c r="G83" i="5"/>
  <c r="F81" i="5"/>
  <c r="E81" i="5"/>
  <c r="G81" i="5"/>
  <c r="E79" i="5"/>
  <c r="F79" i="5"/>
  <c r="G78" i="5"/>
  <c r="F77" i="5"/>
  <c r="E77" i="5"/>
  <c r="G77" i="5"/>
  <c r="E75" i="5"/>
  <c r="F75" i="5"/>
  <c r="G74" i="5"/>
  <c r="F73" i="5"/>
  <c r="E73" i="5"/>
  <c r="G73" i="5"/>
  <c r="E71" i="5"/>
  <c r="F71" i="5"/>
  <c r="G70" i="5"/>
  <c r="F69" i="5"/>
  <c r="E69" i="5"/>
  <c r="G69" i="5"/>
  <c r="E67" i="5"/>
  <c r="F67" i="5"/>
  <c r="G66" i="5"/>
  <c r="F65" i="5"/>
  <c r="E65" i="5"/>
  <c r="G65" i="5"/>
  <c r="E63" i="5"/>
  <c r="F63" i="5"/>
  <c r="G62" i="5"/>
  <c r="F61" i="5"/>
  <c r="E61" i="5"/>
  <c r="G61" i="5"/>
  <c r="E59" i="5"/>
  <c r="F59" i="5"/>
  <c r="G58" i="5"/>
  <c r="F57" i="5"/>
  <c r="E57" i="5"/>
  <c r="G57" i="5"/>
  <c r="E55" i="5"/>
  <c r="F55" i="5"/>
  <c r="G54" i="5"/>
  <c r="F53" i="5"/>
  <c r="E53" i="5"/>
  <c r="G53" i="5"/>
  <c r="E51" i="5"/>
  <c r="F51" i="5"/>
  <c r="G50" i="5"/>
  <c r="F49" i="5"/>
  <c r="E49" i="5"/>
  <c r="G49" i="5"/>
  <c r="E47" i="5"/>
  <c r="F47" i="5"/>
  <c r="G46" i="5"/>
  <c r="F45" i="5"/>
  <c r="E45" i="5"/>
  <c r="G45" i="5"/>
  <c r="E43" i="5"/>
  <c r="F43" i="5"/>
  <c r="G42" i="5"/>
  <c r="F41" i="5"/>
  <c r="E41" i="5"/>
  <c r="G41" i="5"/>
  <c r="E39" i="5"/>
  <c r="F39" i="5"/>
  <c r="G38" i="5"/>
  <c r="F37" i="5"/>
  <c r="E37" i="5"/>
  <c r="G37" i="5"/>
  <c r="E35" i="5"/>
  <c r="F35" i="5"/>
  <c r="G34" i="5"/>
  <c r="F33" i="5"/>
  <c r="E33" i="5"/>
  <c r="G33" i="5"/>
  <c r="E31" i="5"/>
  <c r="F31" i="5"/>
  <c r="G30" i="5"/>
  <c r="F29" i="5"/>
  <c r="E29" i="5"/>
  <c r="G29" i="5"/>
  <c r="E27" i="5"/>
  <c r="F27" i="5"/>
  <c r="G26" i="5"/>
  <c r="F25" i="5"/>
  <c r="E25" i="5"/>
  <c r="G25" i="5"/>
  <c r="E23" i="5"/>
  <c r="F23" i="5"/>
  <c r="G22" i="5"/>
  <c r="F21" i="5"/>
  <c r="E21" i="5"/>
  <c r="G21" i="5"/>
  <c r="E19" i="5"/>
  <c r="F19" i="5"/>
  <c r="G18" i="5"/>
  <c r="F17" i="5"/>
  <c r="E17" i="5"/>
  <c r="G17" i="5"/>
  <c r="E15" i="5"/>
  <c r="F15" i="5"/>
  <c r="G14" i="5"/>
  <c r="F13" i="5"/>
  <c r="E13" i="5"/>
  <c r="G13" i="5"/>
  <c r="E11" i="5"/>
  <c r="F11" i="5"/>
  <c r="G10" i="5"/>
  <c r="F9" i="5"/>
  <c r="E9" i="5"/>
  <c r="G9" i="5"/>
  <c r="E7" i="5"/>
  <c r="F7" i="5"/>
  <c r="G6" i="5"/>
  <c r="F5" i="5"/>
  <c r="E5" i="5"/>
  <c r="G5" i="5"/>
  <c r="E3" i="5"/>
  <c r="F3" i="5"/>
  <c r="J95" i="1"/>
  <c r="G238" i="5"/>
  <c r="G237" i="5"/>
  <c r="G230" i="5"/>
  <c r="G229" i="5"/>
  <c r="G222" i="5"/>
  <c r="G221" i="5"/>
  <c r="G214" i="5"/>
  <c r="G213" i="5"/>
  <c r="G206" i="5"/>
  <c r="G205" i="5"/>
  <c r="G198" i="5"/>
  <c r="G197" i="5"/>
  <c r="G194" i="5"/>
  <c r="G193" i="5"/>
  <c r="G190" i="5"/>
  <c r="G189" i="5"/>
  <c r="G186" i="5"/>
  <c r="G185" i="5"/>
  <c r="G182" i="5"/>
  <c r="G181" i="5"/>
  <c r="G178" i="5"/>
  <c r="G177" i="5"/>
  <c r="G174" i="5"/>
  <c r="G173" i="5"/>
  <c r="G170" i="5"/>
  <c r="G169" i="5"/>
  <c r="G166" i="5"/>
  <c r="G165" i="5"/>
  <c r="G162" i="5"/>
  <c r="G161" i="5"/>
  <c r="G158" i="5"/>
  <c r="G157" i="5"/>
  <c r="G154" i="5"/>
  <c r="G153" i="5"/>
  <c r="G150" i="5"/>
  <c r="G149" i="5"/>
  <c r="G146" i="5"/>
  <c r="G145" i="5"/>
  <c r="G142" i="5"/>
  <c r="G141" i="5"/>
  <c r="G138" i="5"/>
  <c r="G137" i="5"/>
  <c r="G134" i="5"/>
  <c r="G133" i="5"/>
  <c r="G130" i="5"/>
  <c r="G129" i="5"/>
  <c r="G126" i="5"/>
  <c r="G125" i="5"/>
  <c r="G122" i="5"/>
  <c r="G121" i="5"/>
  <c r="G118" i="5"/>
  <c r="G117" i="5"/>
  <c r="G114" i="5"/>
  <c r="G113" i="5"/>
  <c r="G110" i="5"/>
  <c r="G109" i="5"/>
  <c r="G106" i="5"/>
  <c r="G105" i="5"/>
  <c r="G102" i="5"/>
  <c r="G101" i="5"/>
  <c r="G98" i="5"/>
  <c r="G97" i="5"/>
  <c r="G94" i="5"/>
  <c r="G93" i="5"/>
  <c r="G90" i="5"/>
  <c r="G89" i="5"/>
  <c r="G86" i="5"/>
  <c r="G85" i="5"/>
  <c r="G82" i="5"/>
  <c r="G80" i="5"/>
  <c r="G79" i="5"/>
  <c r="G76" i="5"/>
  <c r="G75" i="5"/>
  <c r="G72" i="5"/>
  <c r="G71" i="5"/>
  <c r="G68" i="5"/>
  <c r="G67" i="5"/>
  <c r="G64" i="5"/>
  <c r="G63" i="5"/>
  <c r="G60" i="5"/>
  <c r="G59" i="5"/>
  <c r="G56" i="5"/>
  <c r="G55" i="5"/>
  <c r="G52" i="5"/>
  <c r="G51" i="5"/>
  <c r="G48" i="5"/>
  <c r="G47" i="5"/>
  <c r="G44" i="5"/>
  <c r="G43" i="5"/>
  <c r="G40" i="5"/>
  <c r="G39" i="5"/>
  <c r="G36" i="5"/>
  <c r="G35" i="5"/>
  <c r="G32" i="5"/>
  <c r="G31" i="5"/>
  <c r="G28" i="5"/>
  <c r="G27" i="5"/>
  <c r="G24" i="5"/>
  <c r="G23" i="5"/>
  <c r="G20" i="5"/>
  <c r="G19" i="5"/>
  <c r="G16" i="5"/>
  <c r="G15" i="5"/>
  <c r="G12" i="5"/>
  <c r="G11" i="5"/>
  <c r="G8" i="5"/>
  <c r="G7" i="5"/>
  <c r="G4" i="5"/>
  <c r="G3" i="5"/>
  <c r="J167" i="1"/>
  <c r="K10" i="5"/>
  <c r="M10" i="5" s="1"/>
  <c r="F2" i="5"/>
  <c r="J346" i="1"/>
  <c r="G2" i="5"/>
  <c r="J3" i="1"/>
  <c r="J5" i="5" l="1"/>
  <c r="J345" i="1"/>
  <c r="K5" i="5" s="1"/>
  <c r="J94" i="1"/>
  <c r="J382" i="1"/>
  <c r="K6" i="5" s="1"/>
  <c r="J166" i="1"/>
  <c r="K4" i="5" s="1"/>
  <c r="J4" i="5"/>
  <c r="J3" i="5"/>
  <c r="J6" i="5"/>
  <c r="L4" i="5" l="1"/>
  <c r="I25" i="3"/>
  <c r="J25" i="3" s="1"/>
  <c r="M25" i="3" s="1"/>
  <c r="L5" i="5"/>
  <c r="I17" i="3"/>
  <c r="J17" i="3" s="1"/>
  <c r="L17" i="3" s="1"/>
  <c r="L6" i="5"/>
  <c r="K3" i="5"/>
  <c r="K7" i="5" s="1"/>
  <c r="J383" i="1"/>
  <c r="J7" i="5"/>
  <c r="L3" i="5" l="1"/>
  <c r="L25" i="3"/>
  <c r="B43" i="3" s="1"/>
  <c r="M17" i="3"/>
  <c r="B42" i="3" s="1"/>
  <c r="L7" i="5"/>
  <c r="K11" i="4"/>
  <c r="K13" i="4" s="1"/>
  <c r="M11" i="4"/>
  <c r="M13" i="4" l="1"/>
  <c r="K3" i="4" s="1"/>
  <c r="A398" i="1" s="1"/>
  <c r="O11" i="4"/>
</calcChain>
</file>

<file path=xl/connections.xml><?xml version="1.0" encoding="utf-8"?>
<connections xmlns="http://schemas.openxmlformats.org/spreadsheetml/2006/main">
  <connection id="1" name="7.1-7.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" name="7.1-7.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" name="7.1-7.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" name="7.1-7.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" name="7.1-7.4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" name="7.1-7.4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" name="7.1-7.4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" name="7.1-7.41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9" name="7.1-7.41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0" name="7.1-7.4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1" name="7.1-7.4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2" name="7.1-7.41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3" name="7.1-7.41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14" name="7.1-7.41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5" name="7.1-7.4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6" name="7.1-7.4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7" name="7.1-7.41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8" name="7.1-7.41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9" name="7.1-7.41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0" name="7.1-7.41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1" name="7.1-7.4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22" name="7.1-7.4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3" name="7.1-7.41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4" name="7.1-7.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5" name="7.1-7.4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6" name="7.1-7.4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7" name="7.1-7.4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8" name="7.1-7.41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9" name="7.1-7.41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0" name="7.1-7.4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1" name="7.1-7.4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2" name="7.1-7.41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3" name="7.1-7.41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4" name="7.1-7.41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5" name="7.1-7.4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6" name="7.1-7.4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7" name="7.1-7.41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8" name="7.1-7.41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9" name="7.1-7.41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0" name="7.1-7.41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1" name="7.1-7.4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42" name="7.1-7.41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3" name="7.1-7.415" type="6" refreshedVersion="4" background="1" saveData="1">
    <textPr codePage="936" sourceFile="E:\others\2013年7月\每日短信发送模板（新）\7.1-7.4.txt">
      <textFields>
        <textField/>
      </textFields>
    </textPr>
  </connection>
  <connection id="44" name="7.1-7.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5" name="7.1-7.4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6" name="7.1-7.4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7" name="7.1-7.4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8" name="7.1-7.4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9" name="7.1-7.42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0" name="7.1-7.42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1" name="7.1-7.4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2" name="7.1-7.4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3" name="7.1-7.42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4" name="7.1-7.42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55" name="7.1-7.42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56" name="7.1-7.4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7" name="7.1-7.4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8" name="7.1-7.42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9" name="7.1-7.42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0" name="7.1-7.42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1" name="7.1-7.42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2" name="7.1-7.4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3" name="7.1-7.4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4" name="7.1-7.424" type="6" refreshedVersion="4" background="1" saveData="1">
    <textPr codePage="936" sourceFile="E:\others\2013年7月\每日短信发送模板（新）\7.1-7.4.txt">
      <textFields>
        <textField/>
      </textFields>
    </textPr>
  </connection>
  <connection id="65" name="7.1-7.4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6" name="7.1-7.4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7" name="7.1-7.4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8" name="7.1-7.4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9" name="7.1-7.43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0" name="7.1-7.43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1" name="7.1-7.4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2" name="7.1-7.4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3" name="7.1-7.43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4" name="7.1-7.433" type="6" refreshedVersion="4" background="1" saveData="1">
    <textPr codePage="936" sourceFile="E:\others\2013年7月\每日短信发送模板（新）\7.1-7.4.txt">
      <textFields>
        <textField/>
      </textFields>
    </textPr>
  </connection>
  <connection id="75" name="7.1-7.44" type="6" refreshedVersion="4" background="1" saveData="1">
    <textPr codePage="936" sourceFile="E:\others\2013年7月\每日短信发送模板（新）\7.1-7.4.txt">
      <textFields>
        <textField/>
      </textFields>
    </textPr>
  </connection>
  <connection id="76" name="7.1-7.4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7" name="7.1-7.4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8" name="7.1-7.4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9" name="7.1-7.4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0" name="7.1-7.4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1" name="7.1-7.45" type="6" refreshedVersion="4" background="1" saveData="1">
    <textPr codePage="936" sourceFile="E:\others\2013年7月\每日短信发送模板（新）\7.1-7.4.txt">
      <textFields>
        <textField/>
      </textFields>
    </textPr>
  </connection>
  <connection id="82" name="7.1-7.45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3" name="7.1-7.46" type="6" refreshedVersion="4" background="1" saveData="1">
    <textPr codePage="936" sourceFile="E:\others\2013年7月\每日短信发送模板（新）\7.1-7.4.txt">
      <textFields>
        <textField/>
      </textFields>
    </textPr>
  </connection>
</connections>
</file>

<file path=xl/sharedStrings.xml><?xml version="1.0" encoding="utf-8"?>
<sst xmlns="http://schemas.openxmlformats.org/spreadsheetml/2006/main" count="11089" uniqueCount="3381">
  <si>
    <t>A10101</t>
  </si>
  <si>
    <t>WATSONS</t>
  </si>
  <si>
    <t>A10201</t>
  </si>
  <si>
    <t>MUX</t>
  </si>
  <si>
    <t>GUESS</t>
  </si>
  <si>
    <t>CPU</t>
  </si>
  <si>
    <t>A10502</t>
  </si>
  <si>
    <t>MOUSSY</t>
  </si>
  <si>
    <t>A10601</t>
  </si>
  <si>
    <t>PULL AND BEAR</t>
  </si>
  <si>
    <t>A11001</t>
  </si>
  <si>
    <t>A11101</t>
  </si>
  <si>
    <t>SELECTED</t>
  </si>
  <si>
    <t>MANGO</t>
  </si>
  <si>
    <t>A11301</t>
  </si>
  <si>
    <t>ZARA</t>
  </si>
  <si>
    <t>A11801</t>
  </si>
  <si>
    <t>BERSHKA</t>
  </si>
  <si>
    <t>PRICH</t>
  </si>
  <si>
    <t>A20504</t>
  </si>
  <si>
    <t>JUST US</t>
  </si>
  <si>
    <t>UNIQLO</t>
  </si>
  <si>
    <t>OCHIRLY</t>
  </si>
  <si>
    <t>A22201</t>
  </si>
  <si>
    <t>港仔茶餐厅</t>
  </si>
  <si>
    <t>餐饮</t>
  </si>
  <si>
    <t>A22401</t>
  </si>
  <si>
    <t>LOVELY LACE</t>
  </si>
  <si>
    <t>红人美甲</t>
  </si>
  <si>
    <t>PLORY</t>
  </si>
  <si>
    <t>LEVIS</t>
  </si>
  <si>
    <t>A32002</t>
  </si>
  <si>
    <t>G-STAR</t>
  </si>
  <si>
    <t>A32401</t>
  </si>
  <si>
    <t>修改王</t>
  </si>
  <si>
    <t>鲜元素</t>
  </si>
  <si>
    <t>木九十</t>
  </si>
  <si>
    <t>SKULLCANDY</t>
  </si>
  <si>
    <t>ZIPPO</t>
  </si>
  <si>
    <t>A3D371</t>
  </si>
  <si>
    <t>比安卡（冰激凌）</t>
  </si>
  <si>
    <t>CONVERSE</t>
  </si>
  <si>
    <t>芒果皇后</t>
  </si>
  <si>
    <t>A42901</t>
  </si>
  <si>
    <t>帝豪斯</t>
  </si>
  <si>
    <t>77摄影</t>
  </si>
  <si>
    <t>A50301</t>
  </si>
  <si>
    <t>四川海底捞餐饮有限公司</t>
  </si>
  <si>
    <t>A50601</t>
  </si>
  <si>
    <t>龙人砖蜀私家菜馆</t>
  </si>
  <si>
    <t>A50701</t>
  </si>
  <si>
    <t>加乐比意式休闲餐厅</t>
  </si>
  <si>
    <t>A512A1</t>
  </si>
  <si>
    <t>麻辣香锅</t>
  </si>
  <si>
    <t>B10101</t>
  </si>
  <si>
    <t>星巴克</t>
  </si>
  <si>
    <t>MUJI</t>
  </si>
  <si>
    <t>B11502</t>
  </si>
  <si>
    <t>JINS</t>
  </si>
  <si>
    <t>B11701</t>
  </si>
  <si>
    <t>WHO A U</t>
  </si>
  <si>
    <t>B11901</t>
  </si>
  <si>
    <t>C&amp;A</t>
  </si>
  <si>
    <t>ECCO</t>
  </si>
  <si>
    <t>Paul Frank</t>
  </si>
  <si>
    <t>B12401</t>
  </si>
  <si>
    <t>ESPRIT</t>
  </si>
  <si>
    <t>ASOBIO</t>
  </si>
  <si>
    <t>ROEM</t>
  </si>
  <si>
    <t>DAZZLE</t>
  </si>
  <si>
    <t>林清轩</t>
  </si>
  <si>
    <t>LACHAPELLE</t>
  </si>
  <si>
    <t>B31601</t>
  </si>
  <si>
    <t>帝姿SPA</t>
  </si>
  <si>
    <t>BASIC HOUSE</t>
  </si>
  <si>
    <t>LILY</t>
  </si>
  <si>
    <t>LAGOGO</t>
  </si>
  <si>
    <t>B322A1</t>
  </si>
  <si>
    <t>小港视听</t>
  </si>
  <si>
    <t>ADIDAS</t>
  </si>
  <si>
    <t>B50602</t>
  </si>
  <si>
    <t>一年三班</t>
  </si>
  <si>
    <t>鱼酷烤全鱼专门店</t>
  </si>
  <si>
    <t>B512B1</t>
  </si>
  <si>
    <t>川人百味</t>
  </si>
  <si>
    <t>B51301</t>
  </si>
  <si>
    <t>嘉人</t>
  </si>
  <si>
    <t>B70202</t>
  </si>
  <si>
    <t>赛百味</t>
  </si>
  <si>
    <t>B70801</t>
  </si>
  <si>
    <t>麦当劳</t>
  </si>
  <si>
    <t>B71101</t>
  </si>
  <si>
    <t>味千拉面</t>
  </si>
  <si>
    <t>B71202</t>
  </si>
  <si>
    <t>呷哺呷哺</t>
  </si>
  <si>
    <t>福奈特</t>
  </si>
  <si>
    <t>热风</t>
  </si>
  <si>
    <t>疯果盒子</t>
  </si>
  <si>
    <t>B71802</t>
  </si>
  <si>
    <t>YA-TA-TA</t>
  </si>
  <si>
    <t>乐奇美食</t>
  </si>
  <si>
    <t>B720A1</t>
  </si>
  <si>
    <t>优之良品</t>
  </si>
  <si>
    <t>A-HERE</t>
  </si>
  <si>
    <t>ORBIS</t>
  </si>
  <si>
    <t>CK UNDERWEAR</t>
  </si>
  <si>
    <t>CK JEANS</t>
  </si>
  <si>
    <t>COSTA</t>
  </si>
  <si>
    <t>C12401</t>
  </si>
  <si>
    <t>i.t</t>
  </si>
  <si>
    <t>C13101</t>
  </si>
  <si>
    <t>Dunkin’Donuts</t>
  </si>
  <si>
    <t>ZUCZUG</t>
  </si>
  <si>
    <t>C22901</t>
  </si>
  <si>
    <t>一茶一坐</t>
  </si>
  <si>
    <t>MISS KISS</t>
  </si>
  <si>
    <t>速写</t>
  </si>
  <si>
    <t>JNBY</t>
  </si>
  <si>
    <t>蜜蜂家</t>
  </si>
  <si>
    <t>博士蛙</t>
  </si>
  <si>
    <t>C50101</t>
  </si>
  <si>
    <t>汉巴味德</t>
  </si>
  <si>
    <t>C50401</t>
  </si>
  <si>
    <t>C50601</t>
  </si>
  <si>
    <t>PANKOO 釜山料理</t>
  </si>
  <si>
    <t>C50801</t>
  </si>
  <si>
    <t>将太无二</t>
  </si>
  <si>
    <t>C51101</t>
  </si>
  <si>
    <t>外婆家</t>
  </si>
  <si>
    <t>丽湖蒸菜</t>
  </si>
  <si>
    <t>C70101</t>
  </si>
  <si>
    <t>屈臣氏</t>
  </si>
  <si>
    <t>阿吉豆</t>
  </si>
  <si>
    <t>C71001</t>
  </si>
  <si>
    <t>满记甜品</t>
  </si>
  <si>
    <t>C72801</t>
  </si>
  <si>
    <t>H&amp;M</t>
  </si>
  <si>
    <t>D10501</t>
  </si>
  <si>
    <t>肯德基</t>
  </si>
  <si>
    <t>BREAD N BUTTER</t>
  </si>
  <si>
    <t>D11301</t>
  </si>
  <si>
    <t>音乐虫KTV</t>
  </si>
  <si>
    <t>派特森英语</t>
  </si>
  <si>
    <t>D40101</t>
  </si>
  <si>
    <t>嘉斯猫</t>
  </si>
  <si>
    <t>D40201</t>
  </si>
  <si>
    <t>星美影院</t>
  </si>
  <si>
    <t>蜜果水吧</t>
  </si>
  <si>
    <t>D70902</t>
  </si>
  <si>
    <t>D7D011</t>
  </si>
  <si>
    <t>大秦手机美容</t>
  </si>
  <si>
    <t>化妆品</t>
  </si>
  <si>
    <t>皮具</t>
  </si>
  <si>
    <t>服装</t>
  </si>
  <si>
    <t>文教娱乐</t>
  </si>
  <si>
    <t>数码电器</t>
  </si>
  <si>
    <t>区域</t>
    <phoneticPr fontId="2" type="noConversion"/>
  </si>
  <si>
    <t>楼层销售</t>
    <phoneticPr fontId="2" type="noConversion"/>
  </si>
  <si>
    <t>面积</t>
    <phoneticPr fontId="2" type="noConversion"/>
  </si>
  <si>
    <t>销售</t>
    <phoneticPr fontId="2" type="noConversion"/>
  </si>
  <si>
    <t>销售占比</t>
    <phoneticPr fontId="2" type="noConversion"/>
  </si>
  <si>
    <t>坪效/元/日</t>
    <phoneticPr fontId="2" type="noConversion"/>
  </si>
  <si>
    <t>单位：元</t>
    <phoneticPr fontId="2" type="noConversion"/>
  </si>
  <si>
    <t>总计</t>
  </si>
  <si>
    <t>B1</t>
    <phoneticPr fontId="2" type="noConversion"/>
  </si>
  <si>
    <t>I DO</t>
  </si>
  <si>
    <t>三联书店</t>
  </si>
  <si>
    <t>C514A1</t>
  </si>
  <si>
    <t>东方饺子王</t>
  </si>
  <si>
    <t>B512C2</t>
  </si>
  <si>
    <t>韩盛</t>
  </si>
  <si>
    <t>小数点保留1位</t>
    <phoneticPr fontId="8" type="noConversion"/>
  </si>
  <si>
    <t>区域</t>
    <phoneticPr fontId="8" type="noConversion"/>
  </si>
  <si>
    <t>楼层</t>
    <phoneticPr fontId="8" type="noConversion"/>
  </si>
  <si>
    <t>铺位号</t>
    <phoneticPr fontId="8" type="noConversion"/>
  </si>
  <si>
    <t>品牌名称</t>
    <phoneticPr fontId="8" type="noConversion"/>
  </si>
  <si>
    <t>面积
单位：平米</t>
    <phoneticPr fontId="8" type="noConversion"/>
  </si>
  <si>
    <t>标准业态</t>
    <phoneticPr fontId="8" type="noConversion"/>
  </si>
  <si>
    <t>当月累计
单位：元</t>
    <phoneticPr fontId="8" type="noConversion"/>
  </si>
  <si>
    <t>品牌同当日整体销售占比%</t>
    <phoneticPr fontId="8" type="noConversion"/>
  </si>
  <si>
    <t>坪效
单位：元/日/平</t>
    <phoneticPr fontId="8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</si>
  <si>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</si>
  <si>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</si>
  <si>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</si>
  <si>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</si>
  <si>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</si>
  <si>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A区销售汇总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</si>
  <si>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</si>
  <si>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</si>
  <si>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</si>
  <si>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</si>
  <si>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</si>
  <si>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B区销售汇总</t>
    <phoneticPr fontId="2" type="noConversion"/>
  </si>
  <si>
    <t>C</t>
    <phoneticPr fontId="2" type="noConversion"/>
  </si>
  <si>
    <t>C12102</t>
    <phoneticPr fontId="2" type="noConversion"/>
  </si>
  <si>
    <t>C区销售汇总</t>
    <phoneticPr fontId="2" type="noConversion"/>
  </si>
  <si>
    <t>D</t>
    <phoneticPr fontId="2" type="noConversion"/>
  </si>
  <si>
    <t>D</t>
    <phoneticPr fontId="2" type="noConversion"/>
  </si>
  <si>
    <t>D</t>
    <phoneticPr fontId="2" type="noConversion"/>
  </si>
  <si>
    <t>D区销售汇总</t>
    <phoneticPr fontId="2" type="noConversion"/>
  </si>
  <si>
    <t>合计</t>
    <phoneticPr fontId="2" type="noConversion"/>
  </si>
  <si>
    <t>XF_NAME</t>
  </si>
  <si>
    <t>M</t>
  </si>
  <si>
    <t>零售购物</t>
  </si>
  <si>
    <t>生活服务类</t>
  </si>
  <si>
    <t>C</t>
  </si>
  <si>
    <t>休闲娱乐类</t>
  </si>
  <si>
    <t>MIND BRIDGE</t>
  </si>
  <si>
    <t>B51002</t>
  </si>
  <si>
    <t>C12102</t>
  </si>
  <si>
    <r>
      <rPr>
        <sz val="10"/>
        <color indexed="8"/>
        <rFont val="微软雅黑"/>
        <family val="2"/>
        <charset val="134"/>
      </rPr>
      <t xml:space="preserve">
</t>
    </r>
    <r>
      <rPr>
        <sz val="11"/>
        <color indexed="8"/>
        <rFont val="微软雅黑"/>
        <family val="2"/>
        <charset val="134"/>
      </rPr>
      <t xml:space="preserve">
</t>
    </r>
    <phoneticPr fontId="2" type="noConversion"/>
  </si>
  <si>
    <t>本日销售分析：</t>
  </si>
  <si>
    <t>客流量（人）</t>
    <phoneticPr fontId="2" type="noConversion"/>
  </si>
  <si>
    <t>提袋率（%）</t>
    <phoneticPr fontId="2" type="noConversion"/>
  </si>
  <si>
    <t>客单价（元）</t>
    <phoneticPr fontId="2" type="noConversion"/>
  </si>
  <si>
    <t>D区客流</t>
    <phoneticPr fontId="2" type="noConversion"/>
  </si>
  <si>
    <t>A区</t>
    <phoneticPr fontId="2" type="noConversion"/>
  </si>
  <si>
    <t>B区</t>
    <phoneticPr fontId="2" type="noConversion"/>
  </si>
  <si>
    <t>C区</t>
    <phoneticPr fontId="2" type="noConversion"/>
  </si>
  <si>
    <t>D区</t>
    <phoneticPr fontId="2" type="noConversion"/>
  </si>
  <si>
    <t>C区汇总</t>
    <phoneticPr fontId="2" type="noConversion"/>
  </si>
  <si>
    <t>D区 汇总</t>
    <phoneticPr fontId="2" type="noConversion"/>
  </si>
  <si>
    <t>A区汇总</t>
    <phoneticPr fontId="2" type="noConversion"/>
  </si>
  <si>
    <t>B区汇总</t>
    <phoneticPr fontId="2" type="noConversion"/>
  </si>
  <si>
    <t>交易笔数
（单位：笔数）</t>
    <phoneticPr fontId="13" type="noConversion"/>
  </si>
  <si>
    <t>客单价
（单位：元）</t>
    <phoneticPr fontId="13" type="noConversion"/>
  </si>
  <si>
    <t>汉巴味德</t>
    <phoneticPr fontId="2" type="noConversion"/>
  </si>
  <si>
    <t>E-LAND</t>
  </si>
  <si>
    <t>卡琪屋</t>
  </si>
  <si>
    <t>ME&amp;CITY</t>
  </si>
  <si>
    <t>B11202</t>
  </si>
  <si>
    <t>哈根达斯</t>
  </si>
  <si>
    <t>D70302</t>
  </si>
  <si>
    <t>APPLE服务店</t>
  </si>
  <si>
    <t>D10101</t>
  </si>
  <si>
    <t>GAP</t>
  </si>
  <si>
    <t>当日客流：</t>
    <phoneticPr fontId="13" type="noConversion"/>
  </si>
  <si>
    <t>B71302</t>
  </si>
  <si>
    <t>B71302</t>
    <phoneticPr fontId="2" type="noConversion"/>
  </si>
  <si>
    <t>C340B2</t>
  </si>
  <si>
    <t>植物医生</t>
  </si>
  <si>
    <t>C3D311</t>
  </si>
  <si>
    <t>C区客流</t>
    <phoneticPr fontId="2" type="noConversion"/>
  </si>
  <si>
    <t>B区客流</t>
    <phoneticPr fontId="2" type="noConversion"/>
  </si>
  <si>
    <t>D20502</t>
  </si>
  <si>
    <t>D20502</t>
    <phoneticPr fontId="2" type="noConversion"/>
  </si>
  <si>
    <t>派特森英语</t>
    <phoneticPr fontId="2" type="noConversion"/>
  </si>
  <si>
    <t>A51302</t>
  </si>
  <si>
    <t>唐人街</t>
  </si>
  <si>
    <t>C51502</t>
  </si>
  <si>
    <t>纤鹤</t>
  </si>
  <si>
    <t>JINS</t>
    <phoneticPr fontId="2" type="noConversion"/>
  </si>
  <si>
    <t>D70302</t>
    <phoneticPr fontId="2" type="noConversion"/>
  </si>
  <si>
    <t>A21902</t>
  </si>
  <si>
    <t>C72002</t>
  </si>
  <si>
    <t>手随心动</t>
  </si>
  <si>
    <t>C340A3</t>
  </si>
  <si>
    <t>餐饮</t>
    <phoneticPr fontId="2" type="noConversion"/>
  </si>
  <si>
    <t>A3D323</t>
  </si>
  <si>
    <t>A3D323</t>
    <phoneticPr fontId="2" type="noConversion"/>
  </si>
  <si>
    <t>sheepet</t>
  </si>
  <si>
    <t>C31002</t>
  </si>
  <si>
    <t>OMI</t>
  </si>
  <si>
    <t>D</t>
    <phoneticPr fontId="2" type="noConversion"/>
  </si>
  <si>
    <t>ERASER</t>
  </si>
  <si>
    <t>PEACE BIRD</t>
  </si>
  <si>
    <t>A3D312</t>
  </si>
  <si>
    <t>PAUL FRANK</t>
  </si>
  <si>
    <t>梦塔基</t>
  </si>
  <si>
    <t>优贝施</t>
  </si>
  <si>
    <t>A121A2</t>
  </si>
  <si>
    <t>C10402</t>
  </si>
  <si>
    <t>B501B1</t>
  </si>
  <si>
    <t>8787小火锅</t>
  </si>
  <si>
    <t>C3D331</t>
  </si>
  <si>
    <t>KOREDKAY</t>
  </si>
  <si>
    <t>A121B2</t>
  </si>
  <si>
    <t>pacific coffee</t>
  </si>
  <si>
    <t>LESS</t>
  </si>
  <si>
    <t>HOLPE+</t>
  </si>
  <si>
    <t>D11401</t>
  </si>
  <si>
    <t>查理布朗</t>
  </si>
  <si>
    <t>A10403</t>
  </si>
  <si>
    <t>C11702</t>
  </si>
  <si>
    <t>organic+</t>
  </si>
  <si>
    <t>C72201</t>
  </si>
  <si>
    <t>街角咖啡</t>
  </si>
  <si>
    <t>DEVIL NUT</t>
  </si>
  <si>
    <t>靓甲坊</t>
  </si>
  <si>
    <t>A</t>
    <phoneticPr fontId="14" type="noConversion"/>
  </si>
  <si>
    <t>C517A1</t>
  </si>
  <si>
    <t>欢乐牧场</t>
  </si>
  <si>
    <t>C31301</t>
  </si>
  <si>
    <t>集盒P</t>
  </si>
  <si>
    <t>品牌促销活动</t>
    <phoneticPr fontId="15" type="noConversion"/>
  </si>
  <si>
    <t>A</t>
    <phoneticPr fontId="14" type="noConversion"/>
  </si>
  <si>
    <t>Miss Wang‘s shop</t>
  </si>
  <si>
    <t>A30802</t>
  </si>
  <si>
    <t>C33902</t>
  </si>
  <si>
    <t>EPLAZA</t>
  </si>
  <si>
    <t>零售</t>
    <phoneticPr fontId="2" type="noConversion"/>
  </si>
  <si>
    <t>合计</t>
    <phoneticPr fontId="2" type="noConversion"/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</si>
  <si>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</si>
  <si>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</si>
  <si>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</si>
  <si>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</si>
  <si>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本月销售</t>
    <phoneticPr fontId="12" type="noConversion"/>
  </si>
  <si>
    <t>本月计划</t>
    <phoneticPr fontId="12" type="noConversion"/>
  </si>
  <si>
    <t>达成率</t>
    <phoneticPr fontId="12" type="noConversion"/>
  </si>
  <si>
    <t>C41102</t>
  </si>
  <si>
    <t>KSD流行舞馆</t>
  </si>
  <si>
    <t>C22703</t>
  </si>
  <si>
    <t>A20102</t>
  </si>
  <si>
    <t>6ISTY 8IGHT</t>
  </si>
  <si>
    <t>B7D716</t>
  </si>
  <si>
    <t>鲜果时间</t>
  </si>
  <si>
    <t>B12202</t>
  </si>
  <si>
    <t>FOSS</t>
  </si>
  <si>
    <t>C10902</t>
  </si>
  <si>
    <t>亮视点</t>
  </si>
  <si>
    <t>C30504</t>
  </si>
  <si>
    <t>merry me</t>
  </si>
  <si>
    <t>SELECTED</t>
    <phoneticPr fontId="14" type="noConversion"/>
  </si>
  <si>
    <t>B50203</t>
  </si>
  <si>
    <t>无名小子重庆鸡公煲</t>
  </si>
  <si>
    <t>C32902</t>
  </si>
  <si>
    <t>糖果马车</t>
  </si>
  <si>
    <t>A区客流</t>
    <phoneticPr fontId="14" type="noConversion"/>
  </si>
  <si>
    <t>C12003</t>
  </si>
  <si>
    <t>C32302</t>
  </si>
  <si>
    <t>A41002</t>
  </si>
  <si>
    <t>阿三造型</t>
  </si>
  <si>
    <t>D113A1</t>
  </si>
  <si>
    <t>中国银行</t>
  </si>
  <si>
    <t>C22703</t>
    <phoneticPr fontId="14" type="noConversion"/>
  </si>
  <si>
    <t>C517A1</t>
    <phoneticPr fontId="14" type="noConversion"/>
  </si>
  <si>
    <t>B</t>
    <phoneticPr fontId="14" type="noConversion"/>
  </si>
  <si>
    <t>鲜果时间</t>
    <phoneticPr fontId="14" type="noConversion"/>
  </si>
  <si>
    <t>A2D241</t>
  </si>
  <si>
    <t>A1D112</t>
  </si>
  <si>
    <t>GUESS/SWATCH/CASIO</t>
  </si>
  <si>
    <t>C31602</t>
  </si>
  <si>
    <t>竟源美甲</t>
  </si>
  <si>
    <t>C51302</t>
  </si>
  <si>
    <t>B7D722</t>
  </si>
  <si>
    <t>DOG STAR</t>
  </si>
  <si>
    <t>D11501</t>
  </si>
  <si>
    <t>盛视眼镜</t>
  </si>
  <si>
    <t>D11601</t>
  </si>
  <si>
    <t>憨豆咖啡</t>
  </si>
  <si>
    <t>D11701</t>
  </si>
  <si>
    <t>邦民快易贷</t>
  </si>
  <si>
    <t>配饰</t>
  </si>
  <si>
    <t>家居生活</t>
  </si>
  <si>
    <t>休闲娱乐</t>
  </si>
  <si>
    <t>专项服务</t>
  </si>
  <si>
    <t>正餐</t>
  </si>
  <si>
    <t>非正餐</t>
  </si>
  <si>
    <t>综合服务</t>
  </si>
  <si>
    <t>C33201</t>
  </si>
  <si>
    <t>W-CLOSET</t>
  </si>
  <si>
    <t>D10203</t>
  </si>
  <si>
    <t>汉堡王</t>
  </si>
  <si>
    <t>APPLE服务店</t>
    <phoneticPr fontId="2" type="noConversion"/>
  </si>
  <si>
    <t>C33201</t>
    <phoneticPr fontId="14" type="noConversion"/>
  </si>
  <si>
    <t>W-CLOSET</t>
    <phoneticPr fontId="14" type="noConversion"/>
  </si>
  <si>
    <t>盛视眼镜</t>
    <phoneticPr fontId="14" type="noConversion"/>
  </si>
  <si>
    <t>D11501</t>
    <phoneticPr fontId="14" type="noConversion"/>
  </si>
  <si>
    <t>C516B2</t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</si>
  <si>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</si>
  <si>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</si>
  <si>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</si>
  <si>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</si>
  <si>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CHARLES</t>
    <phoneticPr fontId="14" type="noConversion"/>
  </si>
  <si>
    <t>肯德基</t>
    <phoneticPr fontId="14" type="noConversion"/>
  </si>
  <si>
    <t>D11401</t>
    <phoneticPr fontId="14" type="noConversion"/>
  </si>
  <si>
    <t>查理布朗</t>
    <phoneticPr fontId="14" type="noConversion"/>
  </si>
  <si>
    <t>A50103</t>
  </si>
  <si>
    <t>滇草香</t>
  </si>
  <si>
    <t>XF_ITEMCATEGORY</t>
  </si>
  <si>
    <t>XF_DESCI</t>
  </si>
  <si>
    <t>D30501</t>
  </si>
  <si>
    <t>洛城极限</t>
  </si>
  <si>
    <t>D2D231</t>
  </si>
  <si>
    <t>偶耶O-YE</t>
  </si>
  <si>
    <t>A30903</t>
  </si>
  <si>
    <t>LUMI</t>
  </si>
  <si>
    <t>A512B3</t>
  </si>
  <si>
    <t>菩提树</t>
  </si>
  <si>
    <t>呷哺呷哺</t>
    <phoneticPr fontId="14" type="noConversion"/>
  </si>
  <si>
    <t>A31303</t>
  </si>
  <si>
    <t>AS-BCN</t>
  </si>
  <si>
    <t>B71405</t>
  </si>
  <si>
    <t>兰记芬芳</t>
  </si>
  <si>
    <t>累计销售（万元）</t>
    <phoneticPr fontId="2" type="noConversion"/>
  </si>
  <si>
    <t>本月计划</t>
    <phoneticPr fontId="2" type="noConversion"/>
  </si>
  <si>
    <t>完成比率</t>
    <phoneticPr fontId="2" type="noConversion"/>
  </si>
  <si>
    <t>TEENIEWEENIE</t>
  </si>
  <si>
    <t>B21403</t>
  </si>
  <si>
    <t>HI.PANDA</t>
  </si>
  <si>
    <t>C42101</t>
  </si>
  <si>
    <t>奥林冰场</t>
  </si>
  <si>
    <t>D4D411</t>
  </si>
  <si>
    <t>B20203</t>
  </si>
  <si>
    <t>A20902</t>
  </si>
  <si>
    <t>夏娃诱惑</t>
  </si>
  <si>
    <t>LESS特卖</t>
  </si>
  <si>
    <t>A20602</t>
  </si>
  <si>
    <t>MO&amp;CO</t>
  </si>
  <si>
    <t>D202B3</t>
  </si>
  <si>
    <t>蒲蒲兰绘本馆</t>
  </si>
  <si>
    <t>D71102</t>
  </si>
  <si>
    <t>璇转台球</t>
  </si>
  <si>
    <t>C70602</t>
  </si>
  <si>
    <t>TUTUANNA</t>
  </si>
  <si>
    <t>B12103</t>
  </si>
  <si>
    <t>converse</t>
  </si>
  <si>
    <t>A10303</t>
  </si>
  <si>
    <t>ALDO</t>
  </si>
  <si>
    <t>D30102</t>
  </si>
  <si>
    <t>悠游堂</t>
  </si>
  <si>
    <t>C14801</t>
  </si>
  <si>
    <t>snidel</t>
  </si>
  <si>
    <t>D30601</t>
  </si>
  <si>
    <t>身临其境7D互动体验馆</t>
  </si>
  <si>
    <t>A30603</t>
  </si>
  <si>
    <t>A31903</t>
  </si>
  <si>
    <t>AU HERS</t>
  </si>
  <si>
    <t>B21503</t>
  </si>
  <si>
    <t>PANCOAT</t>
  </si>
  <si>
    <t>B22201</t>
  </si>
  <si>
    <t>ABLE JEANS</t>
  </si>
  <si>
    <t>C20701</t>
  </si>
  <si>
    <t>E-HYPHEN</t>
  </si>
  <si>
    <t>C22601</t>
  </si>
  <si>
    <t>MURUA</t>
  </si>
  <si>
    <t>D30801</t>
  </si>
  <si>
    <t>谷子陶艺工作室</t>
  </si>
  <si>
    <t>A20701</t>
  </si>
  <si>
    <t>bread n butter</t>
  </si>
  <si>
    <t>B12303</t>
  </si>
  <si>
    <t>Onitsuka Tiger</t>
  </si>
  <si>
    <t>B21602</t>
  </si>
  <si>
    <t>paul frank</t>
  </si>
  <si>
    <t>B21702</t>
  </si>
  <si>
    <t>C127A2</t>
  </si>
  <si>
    <t>innidfree</t>
  </si>
  <si>
    <t>C24801</t>
  </si>
  <si>
    <t>Earth Music&amp;Ecology</t>
  </si>
  <si>
    <t>D21002</t>
  </si>
  <si>
    <t>爱法贝</t>
  </si>
  <si>
    <t>B70504</t>
  </si>
  <si>
    <t>阿香米线</t>
  </si>
  <si>
    <t>D11601</t>
    <phoneticPr fontId="14" type="noConversion"/>
  </si>
  <si>
    <t>憨豆咖啡</t>
    <phoneticPr fontId="14" type="noConversion"/>
  </si>
  <si>
    <t>C31802</t>
  </si>
  <si>
    <t>D21102</t>
  </si>
  <si>
    <t>C1D131</t>
  </si>
  <si>
    <t>奥蜜思</t>
  </si>
  <si>
    <t>C514B2</t>
  </si>
  <si>
    <t>云上渔乡</t>
  </si>
  <si>
    <t>D21102</t>
    <phoneticPr fontId="14" type="noConversion"/>
  </si>
  <si>
    <t>i.t</t>
    <phoneticPr fontId="14" type="noConversion"/>
  </si>
  <si>
    <t>菩提树</t>
    <phoneticPr fontId="14" type="noConversion"/>
  </si>
  <si>
    <t>橡皮特卖</t>
  </si>
  <si>
    <t>AOJO</t>
  </si>
  <si>
    <t>B72004</t>
  </si>
  <si>
    <t>C71902</t>
  </si>
  <si>
    <t>A31203</t>
  </si>
  <si>
    <t>A31601</t>
  </si>
  <si>
    <t>B22103</t>
  </si>
  <si>
    <t>vans</t>
  </si>
  <si>
    <t>D20301</t>
  </si>
  <si>
    <t>汪叔叔摄影</t>
  </si>
  <si>
    <t>B31703</t>
  </si>
  <si>
    <t>eraser</t>
  </si>
  <si>
    <t>B21602</t>
    <phoneticPr fontId="14" type="noConversion"/>
  </si>
  <si>
    <t>C34701</t>
  </si>
  <si>
    <t>CROCS</t>
  </si>
  <si>
    <t>B21503</t>
    <phoneticPr fontId="14" type="noConversion"/>
  </si>
  <si>
    <t>C34501</t>
  </si>
  <si>
    <t>DE</t>
  </si>
  <si>
    <t>C72403</t>
  </si>
  <si>
    <t>C10103</t>
  </si>
  <si>
    <t>C10302</t>
  </si>
  <si>
    <t>STEVE MADDEN</t>
  </si>
  <si>
    <t>D201B1</t>
  </si>
  <si>
    <t>乐友</t>
  </si>
  <si>
    <t>A31502</t>
  </si>
  <si>
    <t>ANOTHER</t>
  </si>
  <si>
    <t>C14701</t>
  </si>
  <si>
    <t>MINNETONKA</t>
  </si>
  <si>
    <t>C13801</t>
  </si>
  <si>
    <t>C32703</t>
  </si>
  <si>
    <t>C33001</t>
  </si>
  <si>
    <t>LALABOBO</t>
  </si>
  <si>
    <t>C34401</t>
  </si>
  <si>
    <t>AVVN</t>
  </si>
  <si>
    <t>C35001</t>
  </si>
  <si>
    <t>GXG</t>
  </si>
  <si>
    <t>D10802</t>
  </si>
  <si>
    <t>toysrus</t>
  </si>
  <si>
    <t>C11802</t>
  </si>
  <si>
    <t>CK WATCH</t>
  </si>
  <si>
    <t>C20501</t>
  </si>
  <si>
    <t>BANILACO</t>
  </si>
  <si>
    <t>C20603</t>
  </si>
  <si>
    <t>阿芙香薰</t>
  </si>
  <si>
    <t>C23601</t>
  </si>
  <si>
    <t>初妆</t>
  </si>
  <si>
    <t>C34901</t>
  </si>
  <si>
    <t>ONE MORE</t>
  </si>
  <si>
    <t>C71702</t>
  </si>
  <si>
    <t>航海王</t>
  </si>
  <si>
    <t>A50103</t>
    <phoneticPr fontId="14" type="noConversion"/>
  </si>
  <si>
    <t>滇草香</t>
    <phoneticPr fontId="14" type="noConversion"/>
  </si>
  <si>
    <t>C33001</t>
    <phoneticPr fontId="14" type="noConversion"/>
  </si>
  <si>
    <t>LALABOBO</t>
    <phoneticPr fontId="14" type="noConversion"/>
  </si>
  <si>
    <t>A31404</t>
  </si>
  <si>
    <t>neon</t>
  </si>
  <si>
    <t>A32204</t>
  </si>
  <si>
    <t>C22302</t>
  </si>
  <si>
    <t>AZONA AO2</t>
  </si>
  <si>
    <t>C31403</t>
  </si>
  <si>
    <t>ALLA SCALA</t>
  </si>
  <si>
    <t>C35101</t>
  </si>
  <si>
    <t>SEASON WIND</t>
  </si>
  <si>
    <t>C139A1</t>
  </si>
  <si>
    <t>M-GRAPH</t>
  </si>
  <si>
    <t>C139B1</t>
  </si>
  <si>
    <t>C23201</t>
  </si>
  <si>
    <t>MARIE N MARY</t>
  </si>
  <si>
    <t>A20902</t>
    <phoneticPr fontId="14" type="noConversion"/>
  </si>
  <si>
    <t>B21802</t>
  </si>
  <si>
    <t>CLARKS</t>
  </si>
  <si>
    <t>C24401</t>
  </si>
  <si>
    <t>FIVE PLUS</t>
  </si>
  <si>
    <t>C30202</t>
  </si>
  <si>
    <t>西遇</t>
  </si>
  <si>
    <t>C35301</t>
  </si>
  <si>
    <t>IMI'S</t>
  </si>
  <si>
    <t>A1Z433</t>
  </si>
  <si>
    <t>B32104</t>
  </si>
  <si>
    <t>C13501</t>
  </si>
  <si>
    <t>BOUTHENTIQUE</t>
  </si>
  <si>
    <t>C20402</t>
  </si>
  <si>
    <t>SKIN FOOD</t>
  </si>
  <si>
    <t>C71403</t>
  </si>
  <si>
    <t>cap</t>
  </si>
  <si>
    <t>D11202</t>
  </si>
  <si>
    <t>MOTHER CARE</t>
  </si>
  <si>
    <t>C30202</t>
    <phoneticPr fontId="14" type="noConversion"/>
  </si>
  <si>
    <t>西遇</t>
    <phoneticPr fontId="14" type="noConversion"/>
  </si>
  <si>
    <t>D11202</t>
    <phoneticPr fontId="14" type="noConversion"/>
  </si>
  <si>
    <t>MOTHER CARE</t>
    <phoneticPr fontId="14" type="noConversion"/>
  </si>
  <si>
    <t>C13401</t>
  </si>
  <si>
    <t>ROMAXX</t>
  </si>
  <si>
    <t>C21101</t>
  </si>
  <si>
    <t>ROUGE DIAMANT</t>
  </si>
  <si>
    <t>C32502</t>
  </si>
  <si>
    <t>lapa y-p</t>
  </si>
  <si>
    <t>吸引空间</t>
  </si>
  <si>
    <t>D30901</t>
  </si>
  <si>
    <t>D</t>
    <phoneticPr fontId="14" type="noConversion"/>
  </si>
  <si>
    <t>D21002</t>
    <phoneticPr fontId="14" type="noConversion"/>
  </si>
  <si>
    <t>爱法贝</t>
    <phoneticPr fontId="14" type="noConversion"/>
  </si>
  <si>
    <t>C10302</t>
    <phoneticPr fontId="14" type="noConversion"/>
  </si>
  <si>
    <t>STEVE MADDEN</t>
    <phoneticPr fontId="14" type="noConversion"/>
  </si>
  <si>
    <t>B32003</t>
  </si>
  <si>
    <t>C11901</t>
  </si>
  <si>
    <t>C13701</t>
  </si>
  <si>
    <t>SAMANTHA THAVASA PETIT CHOICE</t>
  </si>
  <si>
    <t>KIPLING</t>
  </si>
  <si>
    <t>C14401</t>
  </si>
  <si>
    <t>欧时力</t>
  </si>
  <si>
    <t>C15001</t>
  </si>
  <si>
    <t>Folli follie</t>
  </si>
  <si>
    <t>C21202</t>
  </si>
  <si>
    <t>MISSOUL</t>
  </si>
  <si>
    <t>C23801</t>
  </si>
  <si>
    <t>C24501</t>
  </si>
  <si>
    <t>C30102</t>
  </si>
  <si>
    <t>C32003</t>
  </si>
  <si>
    <t>C33604</t>
  </si>
  <si>
    <t>Teenieweenie</t>
  </si>
  <si>
    <t>C35201</t>
  </si>
  <si>
    <t>basic house</t>
  </si>
  <si>
    <t>C71802</t>
  </si>
  <si>
    <t>xoxo</t>
  </si>
  <si>
    <t>B21702</t>
    <phoneticPr fontId="14" type="noConversion"/>
  </si>
  <si>
    <t>D30102</t>
    <phoneticPr fontId="14" type="noConversion"/>
  </si>
  <si>
    <t>悠游堂</t>
    <phoneticPr fontId="14" type="noConversion"/>
  </si>
  <si>
    <t>C34901</t>
    <phoneticPr fontId="14" type="noConversion"/>
  </si>
  <si>
    <t>C42101</t>
    <phoneticPr fontId="14" type="noConversion"/>
  </si>
  <si>
    <t>C10103</t>
    <phoneticPr fontId="12" type="noConversion"/>
  </si>
  <si>
    <t>UNIQLO</t>
    <phoneticPr fontId="12" type="noConversion"/>
  </si>
  <si>
    <t>鲜芋仙</t>
    <phoneticPr fontId="14" type="noConversion"/>
  </si>
  <si>
    <t>万元</t>
    <phoneticPr fontId="12" type="noConversion"/>
  </si>
  <si>
    <t>鲜芋仙</t>
  </si>
  <si>
    <t>C33604</t>
    <phoneticPr fontId="14" type="noConversion"/>
  </si>
  <si>
    <t>D104B1</t>
  </si>
  <si>
    <t>焗烤大师</t>
    <phoneticPr fontId="14" type="noConversion"/>
  </si>
  <si>
    <t>toysrus</t>
    <phoneticPr fontId="14" type="noConversion"/>
  </si>
  <si>
    <t>D21402</t>
  </si>
  <si>
    <t>MINI</t>
  </si>
  <si>
    <t>Teenieweenie</t>
    <phoneticPr fontId="14" type="noConversion"/>
  </si>
  <si>
    <t>C73403</t>
  </si>
  <si>
    <t>A20802</t>
  </si>
  <si>
    <t>ONLY</t>
  </si>
  <si>
    <t>C40103</t>
  </si>
  <si>
    <t>南京人家</t>
  </si>
  <si>
    <t>C70803</t>
  </si>
  <si>
    <t>蜜蜂家红茶馆</t>
  </si>
  <si>
    <t>C50801</t>
    <phoneticPr fontId="14" type="noConversion"/>
  </si>
  <si>
    <t>C43402</t>
  </si>
  <si>
    <t>日时铁板烧</t>
  </si>
  <si>
    <t>A20802</t>
    <phoneticPr fontId="14" type="noConversion"/>
  </si>
  <si>
    <t>ONLY</t>
    <phoneticPr fontId="14" type="noConversion"/>
  </si>
  <si>
    <t>C73601</t>
  </si>
  <si>
    <t>C73701</t>
  </si>
  <si>
    <t>亚惠</t>
  </si>
  <si>
    <t>次</t>
  </si>
  <si>
    <t>C72102</t>
  </si>
  <si>
    <t>吉野家</t>
  </si>
  <si>
    <t>A3D362</t>
  </si>
  <si>
    <t>ETRE</t>
  </si>
  <si>
    <t>B42402</t>
  </si>
  <si>
    <t>三方吉</t>
  </si>
  <si>
    <t>C13202</t>
  </si>
  <si>
    <t>A31404</t>
    <phoneticPr fontId="14" type="noConversion"/>
  </si>
  <si>
    <t>neon</t>
    <phoneticPr fontId="14" type="noConversion"/>
  </si>
  <si>
    <t>ECOGOODS</t>
  </si>
  <si>
    <t>A30702</t>
  </si>
  <si>
    <t>乐町</t>
  </si>
  <si>
    <t>C70202</t>
  </si>
  <si>
    <t>咕噜家的店</t>
  </si>
  <si>
    <t>D20901</t>
  </si>
  <si>
    <t>EMOI</t>
  </si>
  <si>
    <t>D20801</t>
  </si>
  <si>
    <t>C3D341</t>
  </si>
  <si>
    <t>招福猫</t>
  </si>
  <si>
    <t>法兰克牛排</t>
  </si>
  <si>
    <t>A2D212</t>
  </si>
  <si>
    <t>A32304</t>
  </si>
  <si>
    <t>C3D352</t>
  </si>
  <si>
    <t>史提芬莎</t>
  </si>
  <si>
    <t>C3D371</t>
  </si>
  <si>
    <t>D104A1</t>
  </si>
  <si>
    <t>I'M TOAST</t>
  </si>
  <si>
    <t>C20302</t>
  </si>
  <si>
    <t>BOURJOIS</t>
  </si>
  <si>
    <t>C41302</t>
  </si>
  <si>
    <t>江边城外</t>
  </si>
  <si>
    <t>A31101</t>
  </si>
  <si>
    <t>C30703</t>
  </si>
  <si>
    <t>阪织屋</t>
  </si>
  <si>
    <t>A30302</t>
  </si>
  <si>
    <t>A30103</t>
  </si>
  <si>
    <t>秋水伊人/FAIRY</t>
  </si>
  <si>
    <t>C40602</t>
  </si>
  <si>
    <t>A21101</t>
  </si>
  <si>
    <t>B31903</t>
  </si>
  <si>
    <t>C42902</t>
  </si>
  <si>
    <t>刘一锅</t>
  </si>
  <si>
    <t>橡皮（女）</t>
    <phoneticPr fontId="14" type="noConversion"/>
  </si>
  <si>
    <t>A31601</t>
    <phoneticPr fontId="14" type="noConversion"/>
  </si>
  <si>
    <t>C13202</t>
    <phoneticPr fontId="14" type="noConversion"/>
  </si>
  <si>
    <t>Costa</t>
    <phoneticPr fontId="14" type="noConversion"/>
  </si>
  <si>
    <t>C716A1</t>
  </si>
  <si>
    <t>妯娌老鸭粉丝</t>
  </si>
  <si>
    <t>C3D341</t>
    <phoneticPr fontId="14" type="noConversion"/>
  </si>
  <si>
    <t>招财猫</t>
    <phoneticPr fontId="14" type="noConversion"/>
  </si>
  <si>
    <t>PALLADIUM</t>
  </si>
  <si>
    <t>B31302</t>
  </si>
  <si>
    <t>C33302</t>
  </si>
  <si>
    <t>YOO YI</t>
  </si>
  <si>
    <t>B12103</t>
    <phoneticPr fontId="14" type="noConversion"/>
  </si>
  <si>
    <t>亚惠美食广场</t>
  </si>
  <si>
    <t>C11802</t>
    <phoneticPr fontId="2" type="noConversion"/>
  </si>
  <si>
    <t>CK WATCH</t>
    <phoneticPr fontId="18" type="noConversion"/>
  </si>
  <si>
    <t>阪织屋</t>
    <phoneticPr fontId="18" type="noConversion"/>
  </si>
  <si>
    <t>C40103</t>
    <phoneticPr fontId="2" type="noConversion"/>
  </si>
  <si>
    <t>C40602</t>
    <phoneticPr fontId="18" type="noConversion"/>
  </si>
  <si>
    <t>乔小姐的下午茶</t>
    <phoneticPr fontId="2" type="noConversion"/>
  </si>
  <si>
    <t>C41302</t>
    <phoneticPr fontId="2" type="noConversion"/>
  </si>
  <si>
    <t>悦荟牛排</t>
    <phoneticPr fontId="18" type="noConversion"/>
  </si>
  <si>
    <t>C43402</t>
    <phoneticPr fontId="2" type="noConversion"/>
  </si>
  <si>
    <t>日时铁板烧</t>
    <phoneticPr fontId="2" type="noConversion"/>
  </si>
  <si>
    <t>C70202</t>
    <phoneticPr fontId="2" type="noConversion"/>
  </si>
  <si>
    <t>咕噜家的店</t>
    <phoneticPr fontId="18" type="noConversion"/>
  </si>
  <si>
    <t>C716A1</t>
    <phoneticPr fontId="2" type="noConversion"/>
  </si>
  <si>
    <t>妯娌鸭血粉丝</t>
    <phoneticPr fontId="2" type="noConversion"/>
  </si>
  <si>
    <t>C73701</t>
    <phoneticPr fontId="2" type="noConversion"/>
  </si>
  <si>
    <t>谷子陶艺工作室</t>
    <phoneticPr fontId="14" type="noConversion"/>
  </si>
  <si>
    <t>C514B2</t>
    <phoneticPr fontId="16" type="noConversion"/>
  </si>
  <si>
    <t>云上渔乡</t>
    <phoneticPr fontId="16" type="noConversion"/>
  </si>
  <si>
    <t>C70803</t>
    <phoneticPr fontId="14" type="noConversion"/>
  </si>
  <si>
    <t>蜜蜂家红茶馆</t>
    <phoneticPr fontId="14" type="noConversion"/>
  </si>
  <si>
    <t>A31101</t>
    <phoneticPr fontId="14" type="noConversion"/>
  </si>
  <si>
    <t>7.modifier</t>
    <phoneticPr fontId="14" type="noConversion"/>
  </si>
  <si>
    <t>C42403</t>
    <phoneticPr fontId="14" type="noConversion"/>
  </si>
  <si>
    <t>香水岛集合1</t>
  </si>
  <si>
    <t>C42403</t>
  </si>
  <si>
    <t>C74001</t>
  </si>
  <si>
    <t>八十五度C</t>
  </si>
  <si>
    <t>C30703</t>
    <phoneticPr fontId="14" type="noConversion"/>
  </si>
  <si>
    <t>C33502</t>
  </si>
  <si>
    <t>太兴</t>
  </si>
  <si>
    <t>C44901</t>
  </si>
  <si>
    <t>乔姐的鱼</t>
  </si>
  <si>
    <t>C2D241</t>
  </si>
  <si>
    <t>乌托邦摄影</t>
  </si>
  <si>
    <t>C2D251</t>
  </si>
  <si>
    <t>摩卡摄影</t>
  </si>
  <si>
    <t>乔小姐的下午茶</t>
  </si>
  <si>
    <t>安卡女包</t>
  </si>
  <si>
    <t>A2D22A</t>
  </si>
  <si>
    <t>B40202</t>
  </si>
  <si>
    <t>第二乐章</t>
  </si>
  <si>
    <t>A41202</t>
  </si>
  <si>
    <t>大树餐厅</t>
  </si>
  <si>
    <t>C14501</t>
  </si>
  <si>
    <t>TRENDIANO</t>
  </si>
  <si>
    <t>C14501</t>
    <phoneticPr fontId="14" type="noConversion"/>
  </si>
  <si>
    <t>TRENDIANO</t>
    <phoneticPr fontId="14" type="noConversion"/>
  </si>
  <si>
    <t>C7D721</t>
  </si>
  <si>
    <t>魅咔</t>
  </si>
  <si>
    <t>C7D731</t>
  </si>
  <si>
    <t>Bani Rabbit</t>
  </si>
  <si>
    <t>B71502</t>
  </si>
  <si>
    <t>酷.公社</t>
  </si>
  <si>
    <t>C20102</t>
  </si>
  <si>
    <t>B3D321</t>
  </si>
  <si>
    <t>K4</t>
  </si>
  <si>
    <t>C11002</t>
  </si>
  <si>
    <t>Monki</t>
  </si>
  <si>
    <t>C23102</t>
  </si>
  <si>
    <t>C15201</t>
  </si>
  <si>
    <t>莓西法式薄饼</t>
  </si>
  <si>
    <t>C15201</t>
    <phoneticPr fontId="14" type="noConversion"/>
  </si>
  <si>
    <t>A21304</t>
  </si>
  <si>
    <t>C7D701</t>
  </si>
  <si>
    <t>手握V比萨</t>
  </si>
  <si>
    <t>B30203</t>
  </si>
  <si>
    <t>ANY WALK</t>
  </si>
  <si>
    <t>B71601</t>
  </si>
  <si>
    <t>小乔回转寿司</t>
  </si>
  <si>
    <t>JACK&amp;JONES</t>
  </si>
  <si>
    <t>C2D261</t>
  </si>
  <si>
    <t>PHCEBE</t>
  </si>
  <si>
    <t>A、B区累计销售</t>
    <phoneticPr fontId="2" type="noConversion"/>
  </si>
  <si>
    <t>C、D区累计销售</t>
    <phoneticPr fontId="2" type="noConversion"/>
  </si>
  <si>
    <t>A、B区</t>
    <phoneticPr fontId="2" type="noConversion"/>
  </si>
  <si>
    <t>C、D区</t>
    <phoneticPr fontId="2" type="noConversion"/>
  </si>
  <si>
    <t>商户自有活动周报</t>
  </si>
  <si>
    <t>活动时间：为自然周（周一至周日）</t>
  </si>
  <si>
    <t>店铺号</t>
  </si>
  <si>
    <t>品牌</t>
  </si>
  <si>
    <t>活动内容</t>
  </si>
  <si>
    <t>B</t>
    <phoneticPr fontId="2" type="noConversion"/>
  </si>
  <si>
    <t>C30102</t>
    <phoneticPr fontId="14" type="noConversion"/>
  </si>
  <si>
    <t>C12203</t>
  </si>
  <si>
    <t>C2D212</t>
  </si>
  <si>
    <t>PHOEBE</t>
    <phoneticPr fontId="14" type="noConversion"/>
  </si>
  <si>
    <t>C12203</t>
    <phoneticPr fontId="14" type="noConversion"/>
  </si>
  <si>
    <t>Cheap Monday</t>
    <phoneticPr fontId="14" type="noConversion"/>
  </si>
  <si>
    <t>MJ面膜</t>
  </si>
  <si>
    <t>NINE WAY HOMME</t>
  </si>
  <si>
    <t>A42104</t>
  </si>
  <si>
    <t>鹿港小镇</t>
  </si>
  <si>
    <t>C33502</t>
    <phoneticPr fontId="2" type="noConversion"/>
  </si>
  <si>
    <t>太兴</t>
    <phoneticPr fontId="2" type="noConversion"/>
  </si>
  <si>
    <t>C</t>
    <phoneticPr fontId="14" type="noConversion"/>
  </si>
  <si>
    <t>C21902</t>
  </si>
  <si>
    <t>B31403</t>
  </si>
  <si>
    <t>3D产品及体验生活</t>
  </si>
  <si>
    <t>C303A3</t>
  </si>
  <si>
    <t>膜法世家1908</t>
  </si>
  <si>
    <t>B30703</t>
  </si>
  <si>
    <t>集物特GIFTOUR</t>
  </si>
  <si>
    <t>B41201</t>
  </si>
  <si>
    <t>六千馆</t>
  </si>
  <si>
    <t>A1D092</t>
  </si>
  <si>
    <t>香水集合岛1</t>
  </si>
  <si>
    <t>D30702</t>
  </si>
  <si>
    <t>趣趣屋</t>
  </si>
  <si>
    <t>B213B1</t>
  </si>
  <si>
    <t>C2D20A</t>
  </si>
  <si>
    <t>C2D222</t>
  </si>
  <si>
    <t>ANT 安特</t>
  </si>
  <si>
    <t>B213A1</t>
  </si>
  <si>
    <t>B322B2</t>
  </si>
  <si>
    <t>CRUMPLER</t>
  </si>
  <si>
    <t>A3D34D</t>
  </si>
  <si>
    <t>B11401</t>
  </si>
  <si>
    <t>FOLDER</t>
  </si>
  <si>
    <t>C34601</t>
  </si>
  <si>
    <t>亲亲袋鼠</t>
  </si>
  <si>
    <t>B324A1</t>
  </si>
  <si>
    <t>FILA斐乐</t>
  </si>
  <si>
    <t>B70304</t>
  </si>
  <si>
    <t>甜品屋</t>
  </si>
  <si>
    <t>PALLADIUM</t>
    <phoneticPr fontId="14" type="noConversion"/>
  </si>
  <si>
    <t>D1D121</t>
  </si>
  <si>
    <t>旋转木马</t>
  </si>
  <si>
    <t>D</t>
    <phoneticPr fontId="14" type="noConversion"/>
  </si>
  <si>
    <t>D1D121</t>
    <phoneticPr fontId="14" type="noConversion"/>
  </si>
  <si>
    <t>旋转木马</t>
    <phoneticPr fontId="14" type="noConversion"/>
  </si>
  <si>
    <t>BERSHKA</t>
    <phoneticPr fontId="14" type="noConversion"/>
  </si>
  <si>
    <t>A30504</t>
  </si>
  <si>
    <t>A20303</t>
  </si>
  <si>
    <t>C22504</t>
  </si>
  <si>
    <t>奢华爱</t>
  </si>
  <si>
    <t>C70402</t>
  </si>
  <si>
    <t>朴坊</t>
  </si>
  <si>
    <t>C422B1</t>
  </si>
  <si>
    <t>艾米1895电影街</t>
  </si>
  <si>
    <t>A1D122</t>
  </si>
  <si>
    <t>希多蜜</t>
  </si>
  <si>
    <t>C31103</t>
  </si>
  <si>
    <t>昂格</t>
  </si>
  <si>
    <t>C</t>
    <phoneticPr fontId="14" type="noConversion"/>
  </si>
  <si>
    <t>C34102</t>
  </si>
  <si>
    <t>A2D261</t>
  </si>
  <si>
    <t>港汇版仔护理品</t>
  </si>
  <si>
    <t>C30802</t>
  </si>
  <si>
    <t>达衣岩</t>
  </si>
  <si>
    <t>D3D371</t>
  </si>
  <si>
    <t>爱心王国</t>
  </si>
  <si>
    <t>A3D34E</t>
  </si>
  <si>
    <t>VERO MODA</t>
    <phoneticPr fontId="14" type="noConversion"/>
  </si>
  <si>
    <t>A31001</t>
  </si>
  <si>
    <t>C33103</t>
  </si>
  <si>
    <t>C303B2</t>
  </si>
  <si>
    <t>瑞可爷爷</t>
  </si>
  <si>
    <t>C3D361</t>
  </si>
  <si>
    <t>特奇诺</t>
  </si>
  <si>
    <t>C30802</t>
    <phoneticPr fontId="14" type="noConversion"/>
  </si>
  <si>
    <t>达衣岩</t>
    <phoneticPr fontId="14" type="noConversion"/>
  </si>
  <si>
    <t>A20303</t>
    <phoneticPr fontId="14" type="noConversion"/>
  </si>
  <si>
    <t>ROEM</t>
    <phoneticPr fontId="14" type="noConversion"/>
  </si>
  <si>
    <t>B11401</t>
    <phoneticPr fontId="14" type="noConversion"/>
  </si>
  <si>
    <t>B324A1</t>
    <phoneticPr fontId="14" type="noConversion"/>
  </si>
  <si>
    <t>FILA斐乐</t>
    <phoneticPr fontId="14" type="noConversion"/>
  </si>
  <si>
    <t>C2D272</t>
  </si>
  <si>
    <t>A41602</t>
  </si>
  <si>
    <t>南小馆</t>
  </si>
  <si>
    <t>A32802</t>
  </si>
  <si>
    <t>红人美睫</t>
  </si>
  <si>
    <t>D2D041</t>
  </si>
  <si>
    <t>乐奇</t>
  </si>
  <si>
    <t>蜜蜂家</t>
    <phoneticPr fontId="14" type="noConversion"/>
  </si>
  <si>
    <t>C34102</t>
    <phoneticPr fontId="14" type="noConversion"/>
  </si>
  <si>
    <t>C705A4</t>
  </si>
  <si>
    <t>它语记</t>
  </si>
  <si>
    <t>D7D031</t>
  </si>
  <si>
    <t>零夏一度</t>
  </si>
  <si>
    <t>A41102</t>
  </si>
  <si>
    <t>C15102</t>
  </si>
  <si>
    <t>BLINGHOUSE</t>
  </si>
  <si>
    <t>PLAYLOUNGE</t>
  </si>
  <si>
    <t>备注</t>
  </si>
  <si>
    <t>西提厚牛排</t>
  </si>
  <si>
    <t>A41102</t>
    <phoneticPr fontId="14" type="noConversion"/>
  </si>
  <si>
    <t>C10602</t>
  </si>
  <si>
    <t>C10702</t>
  </si>
  <si>
    <t>A1D122</t>
    <phoneticPr fontId="14" type="noConversion"/>
  </si>
  <si>
    <t>希多蜜</t>
    <phoneticPr fontId="14" type="noConversion"/>
  </si>
  <si>
    <t>C422B1</t>
    <phoneticPr fontId="14" type="noConversion"/>
  </si>
  <si>
    <t>艾米影院</t>
    <phoneticPr fontId="14" type="noConversion"/>
  </si>
  <si>
    <t>A31001</t>
    <phoneticPr fontId="14" type="noConversion"/>
  </si>
  <si>
    <t>La chapelle</t>
    <phoneticPr fontId="14" type="noConversion"/>
  </si>
  <si>
    <t>D30702</t>
    <phoneticPr fontId="14" type="noConversion"/>
  </si>
  <si>
    <t>趣趣屋</t>
    <phoneticPr fontId="14" type="noConversion"/>
  </si>
  <si>
    <t>A2D501</t>
  </si>
  <si>
    <t>A502B3</t>
  </si>
  <si>
    <t>尝健麻辣烫</t>
  </si>
  <si>
    <t>A3D34E</t>
    <phoneticPr fontId="14" type="noConversion"/>
  </si>
  <si>
    <t>昂格</t>
    <phoneticPr fontId="14" type="noConversion"/>
  </si>
  <si>
    <t>B512A3</t>
  </si>
  <si>
    <t>鱼酷烤全鱼</t>
  </si>
  <si>
    <t>C70402</t>
    <phoneticPr fontId="2" type="noConversion"/>
  </si>
  <si>
    <t>朴坊</t>
    <phoneticPr fontId="2" type="noConversion"/>
  </si>
  <si>
    <t>C33103</t>
    <phoneticPr fontId="14" type="noConversion"/>
  </si>
  <si>
    <t>阿吉豆</t>
    <phoneticPr fontId="14" type="noConversion"/>
  </si>
  <si>
    <t>SHEEPET</t>
  </si>
  <si>
    <t>当日车流：</t>
    <phoneticPr fontId="13" type="noConversion"/>
  </si>
  <si>
    <t>B40801</t>
  </si>
  <si>
    <t>蜀渝老爹</t>
  </si>
  <si>
    <t>C1D081</t>
  </si>
  <si>
    <t>U.SCEN</t>
  </si>
  <si>
    <t>C31203</t>
  </si>
  <si>
    <t>Red cloud赤芸</t>
  </si>
  <si>
    <t>博堂音动</t>
  </si>
  <si>
    <t>C516A2</t>
  </si>
  <si>
    <t>检查</t>
    <phoneticPr fontId="12" type="noConversion"/>
  </si>
  <si>
    <t>C10602</t>
    <phoneticPr fontId="14" type="noConversion"/>
  </si>
  <si>
    <t>C10702</t>
    <phoneticPr fontId="14" type="noConversion"/>
  </si>
  <si>
    <t>C11103</t>
  </si>
  <si>
    <t>C13402</t>
  </si>
  <si>
    <t>SLY</t>
  </si>
  <si>
    <t>C1D061</t>
  </si>
  <si>
    <t>C7D061</t>
  </si>
  <si>
    <t>一颗柠檬</t>
  </si>
  <si>
    <t>C1D101</t>
  </si>
  <si>
    <t>B71903</t>
  </si>
  <si>
    <t>弹丸滋地</t>
  </si>
  <si>
    <t>C</t>
    <phoneticPr fontId="14" type="noConversion"/>
  </si>
  <si>
    <t>未来日均需完成</t>
    <phoneticPr fontId="2" type="noConversion"/>
  </si>
  <si>
    <t>A11202</t>
  </si>
  <si>
    <t>D11103</t>
  </si>
  <si>
    <t>BALABALA</t>
  </si>
  <si>
    <t>D2D212</t>
  </si>
  <si>
    <t>C14002</t>
  </si>
  <si>
    <t>WASS</t>
  </si>
  <si>
    <t>D3D082</t>
  </si>
  <si>
    <t>SUNWAY糖人街</t>
  </si>
  <si>
    <t>B10202</t>
  </si>
  <si>
    <t>Adidas</t>
  </si>
  <si>
    <t>B31803</t>
  </si>
  <si>
    <t>C41901</t>
  </si>
  <si>
    <t>梵森印象</t>
    <phoneticPr fontId="14" type="noConversion"/>
  </si>
  <si>
    <t>C21902</t>
    <phoneticPr fontId="14" type="noConversion"/>
  </si>
  <si>
    <t>A1Z681</t>
  </si>
  <si>
    <t>C2D232</t>
  </si>
  <si>
    <t>C3D081</t>
  </si>
  <si>
    <t>NatKiel</t>
  </si>
  <si>
    <t>榕萃</t>
  </si>
  <si>
    <t>C2D232</t>
    <phoneticPr fontId="14" type="noConversion"/>
  </si>
  <si>
    <t>Y+</t>
    <phoneticPr fontId="14" type="noConversion"/>
  </si>
  <si>
    <t>C14002</t>
    <phoneticPr fontId="14" type="noConversion"/>
  </si>
  <si>
    <t>Wass</t>
    <phoneticPr fontId="14" type="noConversion"/>
  </si>
  <si>
    <t>B31803</t>
    <phoneticPr fontId="14" type="noConversion"/>
  </si>
  <si>
    <t>GXG</t>
    <phoneticPr fontId="14" type="noConversion"/>
  </si>
  <si>
    <t>A10802</t>
  </si>
  <si>
    <t>B30301</t>
  </si>
  <si>
    <t>A10802</t>
    <phoneticPr fontId="14" type="noConversion"/>
  </si>
  <si>
    <t>C3D021</t>
  </si>
  <si>
    <t>木村原宿</t>
  </si>
  <si>
    <t>C705B4</t>
  </si>
  <si>
    <t>彩丰行</t>
  </si>
  <si>
    <t>C1Z121</t>
  </si>
  <si>
    <t>BEST SELLER</t>
  </si>
  <si>
    <t>CHARLES</t>
  </si>
  <si>
    <t>R</t>
  </si>
  <si>
    <t>S</t>
  </si>
  <si>
    <t>BEFREUNDEN</t>
  </si>
  <si>
    <t>7.Modifier</t>
  </si>
  <si>
    <t>GEMPLUS</t>
  </si>
  <si>
    <t>鲜元素水吧</t>
  </si>
  <si>
    <t>莺谷洋食屋</t>
  </si>
  <si>
    <t>nimo可丽饼</t>
  </si>
  <si>
    <t>优衣库</t>
  </si>
  <si>
    <t>cheap monday</t>
  </si>
  <si>
    <t>zuczug</t>
  </si>
  <si>
    <t>C23401</t>
  </si>
  <si>
    <t>Tune&amp;Tune</t>
  </si>
  <si>
    <t>江南布衣</t>
  </si>
  <si>
    <t>木村原宿/AHERE</t>
  </si>
  <si>
    <t>悦荟牛排</t>
  </si>
  <si>
    <t>嘉泰美食广场</t>
  </si>
  <si>
    <t>B11301</t>
  </si>
  <si>
    <t>凯撒旅游</t>
  </si>
  <si>
    <t>梵森印象</t>
  </si>
  <si>
    <t>Y+摄影</t>
  </si>
  <si>
    <t>派特森</t>
  </si>
  <si>
    <t>A32101</t>
  </si>
  <si>
    <t>汤姆熊</t>
  </si>
  <si>
    <t>A32102</t>
  </si>
  <si>
    <t>A42402</t>
  </si>
  <si>
    <t>B41101</t>
  </si>
  <si>
    <t>汤姆熊投篮贩卖机</t>
  </si>
  <si>
    <t>B50801</t>
  </si>
  <si>
    <t>魔术吧</t>
  </si>
  <si>
    <t>B70102</t>
  </si>
  <si>
    <t>丰悦台球俱乐部</t>
  </si>
  <si>
    <t>B70502</t>
  </si>
  <si>
    <t>新动漫</t>
  </si>
  <si>
    <t>B7D742</t>
  </si>
  <si>
    <t>帝豪斯健身</t>
  </si>
  <si>
    <t>B7Z052</t>
  </si>
  <si>
    <t>斯豪斯</t>
  </si>
  <si>
    <t>C2D231</t>
  </si>
  <si>
    <t>木子摄影</t>
  </si>
  <si>
    <t>C34801</t>
  </si>
  <si>
    <t>品东西</t>
  </si>
  <si>
    <t>C42901</t>
  </si>
  <si>
    <t>C4D461</t>
  </si>
  <si>
    <t>eedoo</t>
  </si>
  <si>
    <t>D30701</t>
  </si>
  <si>
    <t>几画</t>
  </si>
  <si>
    <t>D3D321</t>
  </si>
  <si>
    <t>汤米小岛</t>
  </si>
  <si>
    <t>西易国际陈列</t>
  </si>
  <si>
    <t>A10301</t>
  </si>
  <si>
    <t>A10302</t>
  </si>
  <si>
    <t>Guess</t>
  </si>
  <si>
    <t>A10402</t>
  </si>
  <si>
    <t>A10501</t>
  </si>
  <si>
    <t>BENETTON</t>
  </si>
  <si>
    <t>A10801</t>
  </si>
  <si>
    <t>ADIDAS ORIGINALS</t>
  </si>
  <si>
    <t>A11201</t>
  </si>
  <si>
    <t>A121A1</t>
  </si>
  <si>
    <t>NIKE SHOES</t>
  </si>
  <si>
    <t>A121B1</t>
  </si>
  <si>
    <t>VISAVIS</t>
  </si>
  <si>
    <t>A12201</t>
  </si>
  <si>
    <t>CITIZEN</t>
  </si>
  <si>
    <t>A1D001</t>
  </si>
  <si>
    <t>office</t>
  </si>
  <si>
    <t>A1D091</t>
  </si>
  <si>
    <t>VISAVIS眼镜</t>
  </si>
  <si>
    <t>A1D101</t>
  </si>
  <si>
    <t>眼镜名品集合岛</t>
  </si>
  <si>
    <t>A1D102</t>
  </si>
  <si>
    <t>香水集合岛2</t>
  </si>
  <si>
    <t>A1D111</t>
  </si>
  <si>
    <t>BURBERRY</t>
  </si>
  <si>
    <t>A1D121</t>
  </si>
  <si>
    <t>MAX FACTOR</t>
  </si>
  <si>
    <t>A1D131</t>
  </si>
  <si>
    <t>VVA</t>
  </si>
  <si>
    <t>A1D141</t>
  </si>
  <si>
    <t>Log in</t>
  </si>
  <si>
    <t>A1Z011</t>
  </si>
  <si>
    <t>PUMA</t>
  </si>
  <si>
    <t>A1Z012</t>
  </si>
  <si>
    <t>上海丽姿商贸</t>
  </si>
  <si>
    <t>A1Z013</t>
  </si>
  <si>
    <t>VISAVIS特卖</t>
  </si>
  <si>
    <t>A1Z014</t>
  </si>
  <si>
    <t>Burberry香水特卖</t>
  </si>
  <si>
    <t>A1Z015</t>
  </si>
  <si>
    <t>李宁特卖</t>
  </si>
  <si>
    <t>A1Z016</t>
  </si>
  <si>
    <t>名品特卖</t>
  </si>
  <si>
    <t>A1Z017</t>
  </si>
  <si>
    <t>BELLE MAISON</t>
  </si>
  <si>
    <t>A1Z018</t>
  </si>
  <si>
    <t>LEE COOPER特卖</t>
  </si>
  <si>
    <t>A1Z019</t>
  </si>
  <si>
    <t>蔻凯</t>
  </si>
  <si>
    <t>A1Z021</t>
  </si>
  <si>
    <t>Newblance</t>
  </si>
  <si>
    <t>A1Z022</t>
  </si>
  <si>
    <t>NIKE包特卖</t>
  </si>
  <si>
    <t>A1Z023</t>
  </si>
  <si>
    <t>蜜丝佛陀特卖2</t>
  </si>
  <si>
    <t>A1Z024</t>
  </si>
  <si>
    <t>帕加尼</t>
  </si>
  <si>
    <t>A1Z025</t>
  </si>
  <si>
    <t>ME&amp;CITY特卖</t>
  </si>
  <si>
    <t>A1Z026</t>
  </si>
  <si>
    <t>A1Z027</t>
  </si>
  <si>
    <t>converse特卖</t>
  </si>
  <si>
    <t>A1Z031</t>
  </si>
  <si>
    <t>Kappa</t>
  </si>
  <si>
    <t>A1Z032</t>
  </si>
  <si>
    <t>KAPPA特卖</t>
  </si>
  <si>
    <t>A1Z033</t>
  </si>
  <si>
    <t>VISVAS眼镜特卖</t>
  </si>
  <si>
    <t>A1Z035</t>
  </si>
  <si>
    <t>tonytown特</t>
  </si>
  <si>
    <t>A1Z036</t>
  </si>
  <si>
    <t>LEE特卖</t>
  </si>
  <si>
    <t>A1Z037</t>
  </si>
  <si>
    <t>云帝尼</t>
  </si>
  <si>
    <t>A1Z038</t>
  </si>
  <si>
    <t>A区A312特卖</t>
  </si>
  <si>
    <t>A1Z041</t>
  </si>
  <si>
    <t>adidas</t>
  </si>
  <si>
    <t>A1Z042</t>
  </si>
  <si>
    <t>A1Z043</t>
  </si>
  <si>
    <t>WHO.A.U</t>
  </si>
  <si>
    <t>A1Z044</t>
  </si>
  <si>
    <t>ELAND.KIDS特卖</t>
  </si>
  <si>
    <t>A1Z045</t>
  </si>
  <si>
    <t>JACK&amp;JONES特卖</t>
  </si>
  <si>
    <t>A1Z051</t>
  </si>
  <si>
    <t>NIKE</t>
  </si>
  <si>
    <t>A1Z052</t>
  </si>
  <si>
    <t>A1Z053</t>
  </si>
  <si>
    <t>SO BASIC</t>
  </si>
  <si>
    <t>A1Z054</t>
  </si>
  <si>
    <t>博士蛙百货特卖</t>
  </si>
  <si>
    <t>A1Z055</t>
  </si>
  <si>
    <t>VAKKA特卖</t>
  </si>
  <si>
    <t>A1Z061</t>
  </si>
  <si>
    <t>PONY</t>
  </si>
  <si>
    <t>A1Z062</t>
  </si>
  <si>
    <t>PONY特卖</t>
  </si>
  <si>
    <t>A1Z063</t>
  </si>
  <si>
    <t>A1Z064</t>
  </si>
  <si>
    <t>多样屋特卖</t>
  </si>
  <si>
    <t>A1Z067</t>
  </si>
  <si>
    <t>亮视点特卖</t>
  </si>
  <si>
    <t>A1Z071</t>
  </si>
  <si>
    <t>玛丽嘉宝</t>
  </si>
  <si>
    <t>A1Z072</t>
  </si>
  <si>
    <t>TEENIE WEENIE</t>
  </si>
  <si>
    <t>A1Z073</t>
  </si>
  <si>
    <t>灵动卡通特卖</t>
  </si>
  <si>
    <t>A1Z074</t>
  </si>
  <si>
    <t>衣念特卖</t>
  </si>
  <si>
    <t>A1Z081</t>
  </si>
  <si>
    <t>爵士鹰</t>
  </si>
  <si>
    <t>A1Z082</t>
  </si>
  <si>
    <t>A1Z083</t>
  </si>
  <si>
    <t>Louistocool特卖</t>
  </si>
  <si>
    <t>A1Z084</t>
  </si>
  <si>
    <t>衣恋特卖</t>
  </si>
  <si>
    <t>A1Z085</t>
  </si>
  <si>
    <t>SHES特卖</t>
  </si>
  <si>
    <t>A1Z091</t>
  </si>
  <si>
    <t>华人杰</t>
  </si>
  <si>
    <t>A1Z092</t>
  </si>
  <si>
    <t>SCAT</t>
  </si>
  <si>
    <t>A1Z093</t>
  </si>
  <si>
    <t>WHO.A.U特卖</t>
  </si>
  <si>
    <t>A1Z094</t>
  </si>
  <si>
    <t>依恋特卖</t>
  </si>
  <si>
    <t>A1Z101</t>
  </si>
  <si>
    <t>玛妮奴</t>
  </si>
  <si>
    <t>A1Z102</t>
  </si>
  <si>
    <t>PLORY特卖</t>
  </si>
  <si>
    <t>A1Z111</t>
  </si>
  <si>
    <t>SELECTED特卖1</t>
  </si>
  <si>
    <t>A1Z112</t>
  </si>
  <si>
    <t>E-LAND特卖</t>
  </si>
  <si>
    <t>A1Z113</t>
  </si>
  <si>
    <t>OCHIRLY特卖</t>
  </si>
  <si>
    <t>A1Z121</t>
  </si>
  <si>
    <t>VEROMODA特卖1</t>
  </si>
  <si>
    <t>A1Z122</t>
  </si>
  <si>
    <t>TEENIE WEENIE特卖</t>
  </si>
  <si>
    <t>A1Z131</t>
  </si>
  <si>
    <t>MAX FACTOR特卖1</t>
  </si>
  <si>
    <t>A1Z132</t>
  </si>
  <si>
    <t>A1Z133</t>
  </si>
  <si>
    <t>A1Z141</t>
  </si>
  <si>
    <t>ONLY特卖1</t>
  </si>
  <si>
    <t>A1Z142</t>
  </si>
  <si>
    <t>PRICH特卖</t>
  </si>
  <si>
    <t>A1Z143</t>
  </si>
  <si>
    <t>A1Z151</t>
  </si>
  <si>
    <t>MAX FACTOR特卖2</t>
  </si>
  <si>
    <t>A1Z152</t>
  </si>
  <si>
    <t>K2特卖</t>
  </si>
  <si>
    <t>A1Z161</t>
  </si>
  <si>
    <t>K2特卖1</t>
  </si>
  <si>
    <t>A1Z162</t>
  </si>
  <si>
    <t>OHOO</t>
  </si>
  <si>
    <t>A1Z163</t>
  </si>
  <si>
    <t>VERO MODA特卖</t>
  </si>
  <si>
    <t>A1Z171</t>
  </si>
  <si>
    <t>CELDEN</t>
  </si>
  <si>
    <t>A1Z172</t>
  </si>
  <si>
    <t>A1Z181</t>
  </si>
  <si>
    <t>PAW IN PAW</t>
  </si>
  <si>
    <t>A1Z191</t>
  </si>
  <si>
    <t>乐扣</t>
  </si>
  <si>
    <t>A1Z192</t>
  </si>
  <si>
    <t>ONLY特卖</t>
  </si>
  <si>
    <t>A1Z193</t>
  </si>
  <si>
    <t>帕加尼特卖</t>
  </si>
  <si>
    <t>A1Z201</t>
  </si>
  <si>
    <t>扬基蜡烛</t>
  </si>
  <si>
    <t>A1Z202</t>
  </si>
  <si>
    <t>VEROMODA特卖</t>
  </si>
  <si>
    <t>A1Z203</t>
  </si>
  <si>
    <t>A1Z204</t>
  </si>
  <si>
    <t>A1Z211</t>
  </si>
  <si>
    <t>buildingbeauty特卖</t>
  </si>
  <si>
    <t>A1Z212</t>
  </si>
  <si>
    <t>SELECTED特卖</t>
  </si>
  <si>
    <t>A1Z213</t>
  </si>
  <si>
    <t>A1Z214</t>
  </si>
  <si>
    <t>A1Z221</t>
  </si>
  <si>
    <t>BOSAMAGINE</t>
  </si>
  <si>
    <t>A1Z222</t>
  </si>
  <si>
    <t>JACKJONES特卖</t>
  </si>
  <si>
    <t>A1Z223</t>
  </si>
  <si>
    <t>A1Z231</t>
  </si>
  <si>
    <t>曼陀妮特卖</t>
  </si>
  <si>
    <t>A1Z232</t>
  </si>
  <si>
    <t>蔻凯特卖</t>
  </si>
  <si>
    <t>A1Z233</t>
  </si>
  <si>
    <t>木九十展卖</t>
  </si>
  <si>
    <t>A1Z241</t>
  </si>
  <si>
    <t>竹叶青特卖</t>
  </si>
  <si>
    <t>A1Z242</t>
  </si>
  <si>
    <t>VAAKAV特卖</t>
  </si>
  <si>
    <t>A1Z251</t>
  </si>
  <si>
    <t>inzooe特卖</t>
  </si>
  <si>
    <t>A1Z261</t>
  </si>
  <si>
    <t>优安童鞋</t>
  </si>
  <si>
    <t>A1Z271</t>
  </si>
  <si>
    <t>自然派</t>
  </si>
  <si>
    <t>A1Z281</t>
  </si>
  <si>
    <t>光合作用</t>
  </si>
  <si>
    <t>A1Z282</t>
  </si>
  <si>
    <t>A1Z291</t>
  </si>
  <si>
    <t>randa特卖</t>
  </si>
  <si>
    <t>A1Z292</t>
  </si>
  <si>
    <t>who a u  plory特卖</t>
  </si>
  <si>
    <t>A1Z301</t>
  </si>
  <si>
    <t>ood特卖</t>
  </si>
  <si>
    <t>A1Z302</t>
  </si>
  <si>
    <t>MUX特卖</t>
  </si>
  <si>
    <t>A1Z311</t>
  </si>
  <si>
    <t>lavie特卖</t>
  </si>
  <si>
    <t>A1Z312</t>
  </si>
  <si>
    <t>PLORY、PALLADIUM特卖</t>
  </si>
  <si>
    <t>A1Z321</t>
  </si>
  <si>
    <t>宝人特卖</t>
  </si>
  <si>
    <t>A1Z322</t>
  </si>
  <si>
    <t>PRICH、E-LAND、TEENIEWEEINE特</t>
  </si>
  <si>
    <t>A1Z331</t>
  </si>
  <si>
    <t>RIME特卖</t>
  </si>
  <si>
    <t>A1Z332</t>
  </si>
  <si>
    <t>美即面膜</t>
  </si>
  <si>
    <t>A1Z341</t>
  </si>
  <si>
    <t>ELLE特卖</t>
  </si>
  <si>
    <t>A1Z35</t>
  </si>
  <si>
    <t>lee/devil unl 特卖</t>
  </si>
  <si>
    <t>A1Z361</t>
  </si>
  <si>
    <t>A1Z371</t>
  </si>
  <si>
    <t>A1Z381</t>
  </si>
  <si>
    <t>BODY POPS特卖</t>
  </si>
  <si>
    <t>A1Z382</t>
  </si>
  <si>
    <t>WHO.A.U&amp;PLORY特卖</t>
  </si>
  <si>
    <t>A1Z383</t>
  </si>
  <si>
    <t>E-LAND&amp;TEENIE特卖</t>
  </si>
  <si>
    <t>A1Z391</t>
  </si>
  <si>
    <t>A1Z392</t>
  </si>
  <si>
    <t>A1Z393</t>
  </si>
  <si>
    <t>SKINNY SKIN</t>
  </si>
  <si>
    <t>A1Z394</t>
  </si>
  <si>
    <t>A1Z395</t>
  </si>
  <si>
    <t>6IXTY8GIGHT</t>
  </si>
  <si>
    <t>A1Z396</t>
  </si>
  <si>
    <t>MERRY  ME</t>
  </si>
  <si>
    <t>A1Z397</t>
  </si>
  <si>
    <t>A1Z398</t>
  </si>
  <si>
    <t>she’s</t>
  </si>
  <si>
    <t>A1Z399</t>
  </si>
  <si>
    <t>寇凯</t>
  </si>
  <si>
    <t>A1Z401</t>
  </si>
  <si>
    <t>MIIOW' SECRET</t>
  </si>
  <si>
    <t>A1Z402</t>
  </si>
  <si>
    <t>A1Z403</t>
  </si>
  <si>
    <t>A1Z404</t>
  </si>
  <si>
    <t>cottiny&amp;payeasy</t>
  </si>
  <si>
    <t>A1Z405</t>
  </si>
  <si>
    <t>美宝莲</t>
  </si>
  <si>
    <t>A1Z406</t>
  </si>
  <si>
    <t>A1Z407</t>
  </si>
  <si>
    <t>BODY POPS</t>
  </si>
  <si>
    <t>A1Z408</t>
  </si>
  <si>
    <t>A1Z409</t>
  </si>
  <si>
    <t>A1Z410</t>
  </si>
  <si>
    <t>立酷派特卖</t>
  </si>
  <si>
    <t>A1Z411</t>
  </si>
  <si>
    <t>A1Z413</t>
  </si>
  <si>
    <t>集合特卖</t>
  </si>
  <si>
    <t>A1Z414</t>
  </si>
  <si>
    <t>DOONO-1特卖</t>
  </si>
  <si>
    <t>A1Z415</t>
  </si>
  <si>
    <t>江南布衣特卖</t>
  </si>
  <si>
    <t>A1Z416</t>
  </si>
  <si>
    <t>A1Z417</t>
  </si>
  <si>
    <t>A1Z418</t>
  </si>
  <si>
    <t>JACK JONES特卖</t>
  </si>
  <si>
    <t>A1Z419</t>
  </si>
  <si>
    <t>A1Z420</t>
  </si>
  <si>
    <t>A1Z422</t>
  </si>
  <si>
    <t>A1Z423</t>
  </si>
  <si>
    <t>A1Z424</t>
  </si>
  <si>
    <t>A1Z425</t>
  </si>
  <si>
    <t>VERO MODA</t>
  </si>
  <si>
    <t>A1Z426</t>
  </si>
  <si>
    <t>A1Z427</t>
  </si>
  <si>
    <t>A1Z428</t>
  </si>
  <si>
    <t>A1Z429</t>
  </si>
  <si>
    <t>A1Z430</t>
  </si>
  <si>
    <t>ERASER特卖</t>
  </si>
  <si>
    <t>A1Z431</t>
  </si>
  <si>
    <t>A1Z432</t>
  </si>
  <si>
    <t>ANOTHER特卖</t>
  </si>
  <si>
    <t>A1Z434</t>
  </si>
  <si>
    <t>nike特卖</t>
  </si>
  <si>
    <t>A1Z441</t>
  </si>
  <si>
    <t>集迦特卖</t>
  </si>
  <si>
    <t>A1Z451</t>
  </si>
  <si>
    <t>拉夏贝尔特卖</t>
  </si>
  <si>
    <t>A1Z461</t>
  </si>
  <si>
    <t>A1Z462</t>
  </si>
  <si>
    <t>A1Z471</t>
  </si>
  <si>
    <t>A1Z481</t>
  </si>
  <si>
    <t>A1Z491</t>
  </si>
  <si>
    <t>夏娃诱惑特卖</t>
  </si>
  <si>
    <t>A1Z501</t>
  </si>
  <si>
    <t>A1Z511</t>
  </si>
  <si>
    <t>ELAND、TEENIEWEEINE、PRICH特卖</t>
  </si>
  <si>
    <t>A1Z531</t>
  </si>
  <si>
    <t>A1Z541</t>
  </si>
  <si>
    <t>M-GRAPH特卖</t>
  </si>
  <si>
    <t>A1Z551</t>
  </si>
  <si>
    <t>WHO A U特卖</t>
  </si>
  <si>
    <t>A1Z561</t>
  </si>
  <si>
    <t>A1Z581</t>
  </si>
  <si>
    <t>A1Z591</t>
  </si>
  <si>
    <t>LACHAPELLE、7.MODIFIER特卖</t>
  </si>
  <si>
    <t>A1Z601</t>
  </si>
  <si>
    <t>tutuanna特卖</t>
  </si>
  <si>
    <t>A1Z611</t>
  </si>
  <si>
    <t>ABLE JEANS、DEVIL NUT特卖</t>
  </si>
  <si>
    <t>A1Z621</t>
  </si>
  <si>
    <t>A1Z631</t>
  </si>
  <si>
    <t>A1Z641</t>
  </si>
  <si>
    <t>PRICH、ROEM特卖</t>
  </si>
  <si>
    <t>A1Z651</t>
  </si>
  <si>
    <t>A1Z661</t>
  </si>
  <si>
    <t>A20101</t>
  </si>
  <si>
    <t>ETAM</t>
  </si>
  <si>
    <t>A20201</t>
  </si>
  <si>
    <t>A20301</t>
  </si>
  <si>
    <t>A20302</t>
  </si>
  <si>
    <t>MOTIVI</t>
  </si>
  <si>
    <t>A20501</t>
  </si>
  <si>
    <t>MULIT BRANDING</t>
  </si>
  <si>
    <t>A20502</t>
  </si>
  <si>
    <t>Multi-Bramdoing</t>
  </si>
  <si>
    <t>A20503</t>
  </si>
  <si>
    <t>玛利嘉宝</t>
  </si>
  <si>
    <t>A20601</t>
  </si>
  <si>
    <t>A20801</t>
  </si>
  <si>
    <t>E LAND</t>
  </si>
  <si>
    <t>A20901</t>
  </si>
  <si>
    <t>BODYPOPS</t>
  </si>
  <si>
    <t>A21001</t>
  </si>
  <si>
    <t>轩TERRACE</t>
  </si>
  <si>
    <t>A21201</t>
  </si>
  <si>
    <t>A21301</t>
  </si>
  <si>
    <t>CNE</t>
  </si>
  <si>
    <t>A21302</t>
  </si>
  <si>
    <t>夏娃诱惑、嘉人</t>
  </si>
  <si>
    <t>A21303</t>
  </si>
  <si>
    <t>A21901</t>
  </si>
  <si>
    <t>A21903</t>
  </si>
  <si>
    <t>A22001</t>
  </si>
  <si>
    <t>COSA DIMODA</t>
  </si>
  <si>
    <t>A22101</t>
  </si>
  <si>
    <t>A2D211</t>
  </si>
  <si>
    <t>she's</t>
  </si>
  <si>
    <t>A2D221</t>
  </si>
  <si>
    <t>COTTINY</t>
  </si>
  <si>
    <t>A2Z001</t>
  </si>
  <si>
    <t>DOONO-1</t>
  </si>
  <si>
    <t>A2Z011</t>
  </si>
  <si>
    <t>ZARA临时库房</t>
  </si>
  <si>
    <t>A2Z021</t>
  </si>
  <si>
    <t>dazzle</t>
  </si>
  <si>
    <t>A2Z031</t>
  </si>
  <si>
    <t>LACHAPELLE特卖</t>
  </si>
  <si>
    <t>A2Z041</t>
  </si>
  <si>
    <t>LEVVV特卖</t>
  </si>
  <si>
    <t>A2Z081</t>
  </si>
  <si>
    <t>INDU HOMME</t>
  </si>
  <si>
    <t>A30101</t>
  </si>
  <si>
    <t>CABBEEN</t>
  </si>
  <si>
    <t>A30102</t>
  </si>
  <si>
    <t>A30201</t>
  </si>
  <si>
    <t>WRANGLER</t>
  </si>
  <si>
    <t>A30202</t>
  </si>
  <si>
    <t>玛卡西尼</t>
  </si>
  <si>
    <t>A30301</t>
  </si>
  <si>
    <t>LEE</t>
  </si>
  <si>
    <t>A30501</t>
  </si>
  <si>
    <t>BICO</t>
  </si>
  <si>
    <t>A30502</t>
  </si>
  <si>
    <t>COTTON REPUBLIC</t>
  </si>
  <si>
    <t>A30503</t>
  </si>
  <si>
    <t>贩殿</t>
  </si>
  <si>
    <t>A30601</t>
  </si>
  <si>
    <t>QUIKSILVER</t>
  </si>
  <si>
    <t>A30602</t>
  </si>
  <si>
    <t>HP</t>
  </si>
  <si>
    <t>A30701</t>
  </si>
  <si>
    <t>A30801</t>
  </si>
  <si>
    <t>ME CITY</t>
  </si>
  <si>
    <t>A30902</t>
  </si>
  <si>
    <t>A31201</t>
  </si>
  <si>
    <t>I M DAVID</t>
  </si>
  <si>
    <t>A31202</t>
  </si>
  <si>
    <t>LeeCooper</t>
  </si>
  <si>
    <t>A31301</t>
  </si>
  <si>
    <t>EHOMME</t>
  </si>
  <si>
    <t>A31302</t>
  </si>
  <si>
    <t>A31401</t>
  </si>
  <si>
    <t>OAKLEY</t>
  </si>
  <si>
    <t>A31402</t>
  </si>
  <si>
    <t>ONIARAI</t>
  </si>
  <si>
    <t>A31403</t>
  </si>
  <si>
    <t>SEA SOUL</t>
  </si>
  <si>
    <t>A31501</t>
  </si>
  <si>
    <t>A31901</t>
  </si>
  <si>
    <t>D STYLE LAB</t>
  </si>
  <si>
    <t>A31902</t>
  </si>
  <si>
    <t>HOLL WILL</t>
  </si>
  <si>
    <t>A32001</t>
  </si>
  <si>
    <t>G STAR</t>
  </si>
  <si>
    <t>A32201</t>
  </si>
  <si>
    <t>夏娃诱惑 嘉人</t>
  </si>
  <si>
    <t>A32202</t>
  </si>
  <si>
    <t>THE NORTH FACE</t>
  </si>
  <si>
    <t>A32203</t>
  </si>
  <si>
    <t>A32301</t>
  </si>
  <si>
    <t>A32302</t>
  </si>
  <si>
    <t>LEVVV</t>
  </si>
  <si>
    <t>A3D321</t>
  </si>
  <si>
    <t>OSIRIS</t>
  </si>
  <si>
    <t>A3D322</t>
  </si>
  <si>
    <t>A3D342</t>
  </si>
  <si>
    <t>A3D346</t>
  </si>
  <si>
    <t>scentchips</t>
  </si>
  <si>
    <t>A3D34A</t>
  </si>
  <si>
    <t>A3D34B</t>
  </si>
  <si>
    <t>A3D34C</t>
  </si>
  <si>
    <t>LAMY</t>
  </si>
  <si>
    <t>A3Z011</t>
  </si>
  <si>
    <t>ME&amp;CITY特卖1</t>
  </si>
  <si>
    <t>A3Z012</t>
  </si>
  <si>
    <t>速写特卖</t>
  </si>
  <si>
    <t>A40101</t>
  </si>
  <si>
    <t>ID.FIX</t>
  </si>
  <si>
    <t>A40102</t>
  </si>
  <si>
    <t>A40104</t>
  </si>
  <si>
    <t>AMORE PIZZA</t>
  </si>
  <si>
    <t>A40201</t>
  </si>
  <si>
    <t>JACKWALK</t>
  </si>
  <si>
    <t>A40202</t>
  </si>
  <si>
    <t>A40203</t>
  </si>
  <si>
    <t>New Balance</t>
  </si>
  <si>
    <t>A40301</t>
  </si>
  <si>
    <t>A40401</t>
  </si>
  <si>
    <t>SH</t>
  </si>
  <si>
    <t>A40402</t>
  </si>
  <si>
    <t>棉花共和国</t>
  </si>
  <si>
    <t>A40403</t>
  </si>
  <si>
    <t>A40404</t>
  </si>
  <si>
    <t>MM</t>
  </si>
  <si>
    <t>A40501</t>
  </si>
  <si>
    <t>ODM</t>
  </si>
  <si>
    <t>A40601</t>
  </si>
  <si>
    <t>A40602</t>
  </si>
  <si>
    <t>NIKE服饰</t>
  </si>
  <si>
    <t>A40901</t>
  </si>
  <si>
    <t>HERIOC RENDEZVOUS</t>
  </si>
  <si>
    <t>A40902</t>
  </si>
  <si>
    <t>HERIOC</t>
  </si>
  <si>
    <t>A40903</t>
  </si>
  <si>
    <t>5 Family</t>
  </si>
  <si>
    <t>A41001</t>
  </si>
  <si>
    <t>GOCH</t>
  </si>
  <si>
    <t>A41201</t>
  </si>
  <si>
    <t>K2</t>
  </si>
  <si>
    <t>A41401</t>
  </si>
  <si>
    <t>HONEYS</t>
  </si>
  <si>
    <t>A41402</t>
  </si>
  <si>
    <t>三友吉列猪排</t>
  </si>
  <si>
    <t>A41601</t>
  </si>
  <si>
    <t>JASONWOOD</t>
  </si>
  <si>
    <t>A41701</t>
  </si>
  <si>
    <t>A42101</t>
  </si>
  <si>
    <t>COCOLULU</t>
  </si>
  <si>
    <t>A42102</t>
  </si>
  <si>
    <t>JACK&amp;JILL</t>
  </si>
  <si>
    <t>A42103</t>
  </si>
  <si>
    <t>NIKE BASKETBALL</t>
  </si>
  <si>
    <t>A42201</t>
  </si>
  <si>
    <t>YES</t>
  </si>
  <si>
    <t>A42301</t>
  </si>
  <si>
    <t>GIFTOUR</t>
  </si>
  <si>
    <t>A42302</t>
  </si>
  <si>
    <t>HOSA</t>
  </si>
  <si>
    <t>A42401</t>
  </si>
  <si>
    <t>爱丽思</t>
  </si>
  <si>
    <t>A42601</t>
  </si>
  <si>
    <t>几米</t>
  </si>
  <si>
    <t>A42602</t>
  </si>
  <si>
    <t>SKECHERS</t>
  </si>
  <si>
    <t>A4D411</t>
  </si>
  <si>
    <t>ARCTIC FOX/OUTDO</t>
  </si>
  <si>
    <t>A4D421</t>
  </si>
  <si>
    <t>Winnie Lady</t>
  </si>
  <si>
    <t>ABL302</t>
  </si>
  <si>
    <t>沈阳新特区家居饰品生活馆</t>
  </si>
  <si>
    <t>B10201</t>
  </si>
  <si>
    <t>SEPHORA</t>
  </si>
  <si>
    <t>B10601</t>
  </si>
  <si>
    <t>TOYWACTH手表</t>
  </si>
  <si>
    <t>B10602</t>
  </si>
  <si>
    <t>TOY WATCH</t>
  </si>
  <si>
    <t>B10603</t>
  </si>
  <si>
    <t>艾维NELVIS</t>
  </si>
  <si>
    <t>B10701</t>
  </si>
  <si>
    <t>B10901</t>
  </si>
  <si>
    <t>APPLE</t>
  </si>
  <si>
    <t>B10902</t>
  </si>
  <si>
    <t>Apple</t>
  </si>
  <si>
    <t>B11001</t>
  </si>
  <si>
    <t>雷朋</t>
  </si>
  <si>
    <t>B11201</t>
  </si>
  <si>
    <t>KORRES</t>
  </si>
  <si>
    <t>B11501</t>
  </si>
  <si>
    <t>SISLEY</t>
  </si>
  <si>
    <t>B11601</t>
  </si>
  <si>
    <t>ADIDAS LINEAR</t>
  </si>
  <si>
    <t>B11602</t>
  </si>
  <si>
    <t>BURANDO ENO</t>
  </si>
  <si>
    <t>B11702</t>
  </si>
  <si>
    <t>B12101</t>
  </si>
  <si>
    <t>B12102</t>
  </si>
  <si>
    <t>motivi</t>
  </si>
  <si>
    <t>B12201</t>
  </si>
  <si>
    <t>NIKE360</t>
  </si>
  <si>
    <t>B12301</t>
  </si>
  <si>
    <t>MABELLE</t>
  </si>
  <si>
    <t>B12302</t>
  </si>
  <si>
    <t>B1Z011</t>
  </si>
  <si>
    <t>ASOBIO特卖</t>
  </si>
  <si>
    <t>B1Z021</t>
  </si>
  <si>
    <t>B20102</t>
  </si>
  <si>
    <t>emoi</t>
  </si>
  <si>
    <t>B20201</t>
  </si>
  <si>
    <t>SU</t>
  </si>
  <si>
    <t>B20202</t>
  </si>
  <si>
    <t>Payeasy</t>
  </si>
  <si>
    <t>B20301</t>
  </si>
  <si>
    <t>B20302</t>
  </si>
  <si>
    <t>B20303</t>
  </si>
  <si>
    <t>B20304</t>
  </si>
  <si>
    <t>B20601</t>
  </si>
  <si>
    <t>OYEA</t>
  </si>
  <si>
    <t>B20701</t>
  </si>
  <si>
    <t>B20801</t>
  </si>
  <si>
    <t>W Doubleudot</t>
  </si>
  <si>
    <t>B20901</t>
  </si>
  <si>
    <t>B20902</t>
  </si>
  <si>
    <t>B21001</t>
  </si>
  <si>
    <t>X MOOM</t>
  </si>
  <si>
    <t>B21201</t>
  </si>
  <si>
    <t>B21401</t>
  </si>
  <si>
    <t>ELLASSAY鞋</t>
  </si>
  <si>
    <t>B21402</t>
  </si>
  <si>
    <t>VIFILLE</t>
  </si>
  <si>
    <t>B21501</t>
  </si>
  <si>
    <t>ELLASSAY</t>
  </si>
  <si>
    <t>B21502</t>
  </si>
  <si>
    <t>B21601</t>
  </si>
  <si>
    <t>MANO</t>
  </si>
  <si>
    <t>B21701</t>
  </si>
  <si>
    <t xml:space="preserve">SCOFIELD </t>
  </si>
  <si>
    <t>B21801</t>
  </si>
  <si>
    <t>S V</t>
  </si>
  <si>
    <t>B22101</t>
  </si>
  <si>
    <t>B22102</t>
  </si>
  <si>
    <t>B222A1</t>
  </si>
  <si>
    <t>B222A2</t>
  </si>
  <si>
    <t>B222B1</t>
  </si>
  <si>
    <t>REBECCA</t>
  </si>
  <si>
    <t>B222B2</t>
  </si>
  <si>
    <t>CASA CARINO</t>
  </si>
  <si>
    <t>B2D212</t>
  </si>
  <si>
    <t>梅花</t>
  </si>
  <si>
    <t>B301A1</t>
  </si>
  <si>
    <t>B30601</t>
  </si>
  <si>
    <t>艾铂蓝</t>
  </si>
  <si>
    <t>B30602</t>
  </si>
  <si>
    <t>郡是</t>
  </si>
  <si>
    <t>B30603</t>
  </si>
  <si>
    <t>a&amp;i</t>
  </si>
  <si>
    <t>B30701</t>
  </si>
  <si>
    <t>MU</t>
  </si>
  <si>
    <t>B30702</t>
  </si>
  <si>
    <t>D:ESPINA</t>
  </si>
  <si>
    <t>B30801</t>
  </si>
  <si>
    <t>MIGAINO</t>
  </si>
  <si>
    <t>B30901</t>
  </si>
  <si>
    <t>墨达人</t>
  </si>
  <si>
    <t>B31001</t>
  </si>
  <si>
    <t>GAASTRA</t>
  </si>
  <si>
    <t>B31002</t>
  </si>
  <si>
    <t>不折不扣</t>
  </si>
  <si>
    <t>B31301</t>
  </si>
  <si>
    <t>EXPRESS</t>
  </si>
  <si>
    <t>B31401</t>
  </si>
  <si>
    <t>ABYSS HABIDECOR</t>
  </si>
  <si>
    <t>B31402</t>
  </si>
  <si>
    <t>拾全十美</t>
  </si>
  <si>
    <t>B31501</t>
  </si>
  <si>
    <t>LAMB</t>
  </si>
  <si>
    <t>B31502</t>
  </si>
  <si>
    <t>masoeur玛素</t>
  </si>
  <si>
    <t>B31503</t>
  </si>
  <si>
    <t>AMASMA</t>
  </si>
  <si>
    <t>B31701</t>
  </si>
  <si>
    <t>CALIR</t>
  </si>
  <si>
    <t>B31702</t>
  </si>
  <si>
    <t>BELLE MASION</t>
  </si>
  <si>
    <t>B31801</t>
  </si>
  <si>
    <t>B31802</t>
  </si>
  <si>
    <t>B31901</t>
  </si>
  <si>
    <t>GEN</t>
  </si>
  <si>
    <t>B31902</t>
  </si>
  <si>
    <t>NAIVEE</t>
  </si>
  <si>
    <t>B32001</t>
  </si>
  <si>
    <t>B32002</t>
  </si>
  <si>
    <t>B32101</t>
  </si>
  <si>
    <t>LASENZA</t>
  </si>
  <si>
    <t>B32102</t>
  </si>
  <si>
    <t>JOLIE&amp;DEEN</t>
  </si>
  <si>
    <t>B32103</t>
  </si>
  <si>
    <t>B32201</t>
  </si>
  <si>
    <t>PRIMROSE</t>
  </si>
  <si>
    <t>B322B1</t>
  </si>
  <si>
    <t>D:FUSE</t>
  </si>
  <si>
    <t>B32401</t>
  </si>
  <si>
    <t>COCOON、FIRST VIEW</t>
  </si>
  <si>
    <t>B32402</t>
  </si>
  <si>
    <t>潮汇</t>
  </si>
  <si>
    <t>B3D301</t>
  </si>
  <si>
    <t>B3D361</t>
  </si>
  <si>
    <t>SIWEIQI</t>
  </si>
  <si>
    <t>B3D601</t>
  </si>
  <si>
    <t>帽立方</t>
  </si>
  <si>
    <t>B3K24A</t>
  </si>
  <si>
    <t>APPLE办公室</t>
  </si>
  <si>
    <t>B3Z011</t>
  </si>
  <si>
    <t>佐丹奴特卖</t>
  </si>
  <si>
    <t>B40201</t>
  </si>
  <si>
    <t>LOTTO</t>
  </si>
  <si>
    <t>B40401</t>
  </si>
  <si>
    <t>B40501</t>
  </si>
  <si>
    <t>L.L.BEAN</t>
  </si>
  <si>
    <t>B40601</t>
  </si>
  <si>
    <t>NIKE篮球</t>
  </si>
  <si>
    <t>B40701</t>
  </si>
  <si>
    <t>NIKE包</t>
  </si>
  <si>
    <t>B40901</t>
  </si>
  <si>
    <t>NEW BALANCE</t>
  </si>
  <si>
    <t>B41301</t>
  </si>
  <si>
    <t>B41302</t>
  </si>
  <si>
    <t>B41401</t>
  </si>
  <si>
    <t>TOREAD</t>
  </si>
  <si>
    <t>B41701</t>
  </si>
  <si>
    <t>HUMMEL</t>
  </si>
  <si>
    <t>B41801</t>
  </si>
  <si>
    <t>KAPPA</t>
  </si>
  <si>
    <t>B41901</t>
  </si>
  <si>
    <t>B42001</t>
  </si>
  <si>
    <t>NIKE SPORT</t>
  </si>
  <si>
    <t>B42101</t>
  </si>
  <si>
    <t>B42201</t>
  </si>
  <si>
    <t>crocs</t>
  </si>
  <si>
    <t>B42203</t>
  </si>
  <si>
    <t>长寿亭</t>
  </si>
  <si>
    <t>B42401</t>
  </si>
  <si>
    <t>李宁</t>
  </si>
  <si>
    <t>B42602</t>
  </si>
  <si>
    <t>集萃</t>
  </si>
  <si>
    <t>B70103</t>
  </si>
  <si>
    <t>禾立皇后</t>
  </si>
  <si>
    <t>B70301</t>
  </si>
  <si>
    <t>美舍雅阁</t>
  </si>
  <si>
    <t>B70302</t>
  </si>
  <si>
    <t>艾派时间收藏馆</t>
  </si>
  <si>
    <t>B70303</t>
  </si>
  <si>
    <t>B70401</t>
  </si>
  <si>
    <t>DHC</t>
  </si>
  <si>
    <t>B70701</t>
  </si>
  <si>
    <t>SOAP OPERA</t>
  </si>
  <si>
    <t>B70703</t>
  </si>
  <si>
    <t>M&amp;S爱之语</t>
  </si>
  <si>
    <t>B71401</t>
  </si>
  <si>
    <t>鸿晔茗品</t>
  </si>
  <si>
    <t>B71403</t>
  </si>
  <si>
    <t>B71404</t>
  </si>
  <si>
    <t>爱伦娜</t>
  </si>
  <si>
    <t>B71501</t>
  </si>
  <si>
    <t>B71701</t>
  </si>
  <si>
    <t>妍丽</t>
  </si>
  <si>
    <t>B71702</t>
  </si>
  <si>
    <t>B718A1</t>
  </si>
  <si>
    <t>尚品轩</t>
  </si>
  <si>
    <t>B718A3</t>
  </si>
  <si>
    <t>土豆心愿</t>
  </si>
  <si>
    <t>B719A1</t>
  </si>
  <si>
    <t>本一</t>
  </si>
  <si>
    <t>B719A2</t>
  </si>
  <si>
    <t>查理的糖果</t>
  </si>
  <si>
    <t>B72001</t>
  </si>
  <si>
    <t>HOYA BOBY</t>
  </si>
  <si>
    <t>B72002</t>
  </si>
  <si>
    <t>B72003</t>
  </si>
  <si>
    <t>B72104</t>
  </si>
  <si>
    <t>炸鸡情侣</t>
  </si>
  <si>
    <t>B72302</t>
  </si>
  <si>
    <t>江原春川</t>
  </si>
  <si>
    <t>B7D714</t>
  </si>
  <si>
    <t>B7D715</t>
  </si>
  <si>
    <t>B7D731</t>
  </si>
  <si>
    <t>蒂巴蕾</t>
  </si>
  <si>
    <t>B7Z011</t>
  </si>
  <si>
    <t>B7Z012</t>
  </si>
  <si>
    <t>B7Z013</t>
  </si>
  <si>
    <t>ONLY特2</t>
  </si>
  <si>
    <t>B7Z021</t>
  </si>
  <si>
    <t>爱丽思特卖</t>
  </si>
  <si>
    <t>B7Z022</t>
  </si>
  <si>
    <t>B7Z031</t>
  </si>
  <si>
    <t>夏娃的诱惑特卖</t>
  </si>
  <si>
    <t>B7Z032</t>
  </si>
  <si>
    <t>B7Z041</t>
  </si>
  <si>
    <t>提籁雅</t>
  </si>
  <si>
    <t>B7Z042</t>
  </si>
  <si>
    <t>B7Z051</t>
  </si>
  <si>
    <t>亚派特卖</t>
  </si>
  <si>
    <t>B7Z061</t>
  </si>
  <si>
    <t>FILON VIRO</t>
  </si>
  <si>
    <t>B7Z071</t>
  </si>
  <si>
    <t>时尚女包</t>
  </si>
  <si>
    <t>B7Z081</t>
  </si>
  <si>
    <t>帕兰帝</t>
  </si>
  <si>
    <t>B7Z091</t>
  </si>
  <si>
    <t>pony特卖</t>
  </si>
  <si>
    <t>C10101</t>
  </si>
  <si>
    <t>TONY TOWN</t>
  </si>
  <si>
    <t>C10102</t>
  </si>
  <si>
    <t>C10301</t>
  </si>
  <si>
    <t>C10401</t>
  </si>
  <si>
    <t>YELLOW EARTH</t>
  </si>
  <si>
    <t>C10601</t>
  </si>
  <si>
    <t>C10701</t>
  </si>
  <si>
    <t>C10901</t>
  </si>
  <si>
    <t>Strellson Sportswear</t>
  </si>
  <si>
    <t>C11001</t>
  </si>
  <si>
    <t>LACOSTE</t>
  </si>
  <si>
    <t>C11102</t>
  </si>
  <si>
    <t>CK PERFOR MANCE</t>
  </si>
  <si>
    <t>C11301</t>
  </si>
  <si>
    <t>尚泰百货</t>
  </si>
  <si>
    <t>C113B1</t>
  </si>
  <si>
    <t>Y3</t>
  </si>
  <si>
    <t>C11401</t>
  </si>
  <si>
    <t>LONGINES</t>
  </si>
  <si>
    <t>C11402</t>
  </si>
  <si>
    <t>C114A1</t>
  </si>
  <si>
    <t>fossil</t>
  </si>
  <si>
    <t>C114B1</t>
  </si>
  <si>
    <t>GUESS手表</t>
  </si>
  <si>
    <t>C11701</t>
  </si>
  <si>
    <t>Banilaco</t>
  </si>
  <si>
    <t>C11801</t>
  </si>
  <si>
    <t>JORYA WEEKEND</t>
  </si>
  <si>
    <t>C12001</t>
  </si>
  <si>
    <t>Vas Gallery</t>
  </si>
  <si>
    <t>C12002</t>
  </si>
  <si>
    <t>C12101</t>
  </si>
  <si>
    <t>C12201</t>
  </si>
  <si>
    <t>Lesportsac</t>
  </si>
  <si>
    <t>C12202</t>
  </si>
  <si>
    <t>MORELLATO</t>
  </si>
  <si>
    <t>C12301</t>
  </si>
  <si>
    <t>DKNY JEANS</t>
  </si>
  <si>
    <t>C127A1</t>
  </si>
  <si>
    <t>AGATHA</t>
  </si>
  <si>
    <t>C127B1</t>
  </si>
  <si>
    <t>SWATCH</t>
  </si>
  <si>
    <t>C127B2</t>
  </si>
  <si>
    <t>C12801</t>
  </si>
  <si>
    <t>TIMBERLAND</t>
  </si>
  <si>
    <t>C13502</t>
  </si>
  <si>
    <t>单农</t>
  </si>
  <si>
    <t>C14001</t>
  </si>
  <si>
    <t>鞋区</t>
  </si>
  <si>
    <t>C1D071</t>
  </si>
  <si>
    <t>FOSSIL</t>
  </si>
  <si>
    <t>C1D111</t>
  </si>
  <si>
    <t>安格尔花苑</t>
  </si>
  <si>
    <t>C1D112</t>
  </si>
  <si>
    <t>C1D122</t>
  </si>
  <si>
    <t>香水岛集合2</t>
  </si>
  <si>
    <t>C1D161</t>
  </si>
  <si>
    <t>C1Z011</t>
  </si>
  <si>
    <t>C1Z012</t>
  </si>
  <si>
    <t>C1Z013</t>
  </si>
  <si>
    <t>C1Z014</t>
  </si>
  <si>
    <t>TEENIEWEENIE特卖</t>
  </si>
  <si>
    <t>C1Z015</t>
  </si>
  <si>
    <t>C1Z016</t>
  </si>
  <si>
    <t>哈森/卡迪娜/诺贝达/邓肯/派高雁</t>
  </si>
  <si>
    <t>C1Z017</t>
  </si>
  <si>
    <t>奥卡索/傲巴斯/奥乐斯/艾迪米斯</t>
  </si>
  <si>
    <t>C1Z018</t>
  </si>
  <si>
    <t>百丽/百思图/森达/天美意/他她</t>
  </si>
  <si>
    <t>C1Z091</t>
  </si>
  <si>
    <t>路伴</t>
  </si>
  <si>
    <t>C1Z101</t>
  </si>
  <si>
    <t>千百度/伊伴/太阳舞/娜然/米奥</t>
  </si>
  <si>
    <t>C1Z111</t>
  </si>
  <si>
    <t>AOJO特卖</t>
  </si>
  <si>
    <t>C20101</t>
  </si>
  <si>
    <t>C20201</t>
  </si>
  <si>
    <t>EVA JEWELRY</t>
  </si>
  <si>
    <t>C20301</t>
  </si>
  <si>
    <t>蔓陀妮</t>
  </si>
  <si>
    <t>C20401</t>
  </si>
  <si>
    <t>Building Beauty</t>
  </si>
  <si>
    <t>C20601</t>
  </si>
  <si>
    <t>MAXSTUDIO</t>
  </si>
  <si>
    <t>C20602</t>
  </si>
  <si>
    <t>暗溯</t>
  </si>
  <si>
    <t>C20801</t>
  </si>
  <si>
    <t>LAMPO</t>
  </si>
  <si>
    <t>C21001</t>
  </si>
  <si>
    <t>GIVH SHYH</t>
  </si>
  <si>
    <t>C21002</t>
  </si>
  <si>
    <t>SMACKY GLAM</t>
  </si>
  <si>
    <t>C21003</t>
  </si>
  <si>
    <t>IN:UOT BLUE</t>
  </si>
  <si>
    <t>C21401</t>
  </si>
  <si>
    <t>ROBYN</t>
  </si>
  <si>
    <t>C21402</t>
  </si>
  <si>
    <t>C21601</t>
  </si>
  <si>
    <t>E/A WATCH</t>
  </si>
  <si>
    <t>C21602</t>
  </si>
  <si>
    <t>Time+Style</t>
  </si>
  <si>
    <t>C21603</t>
  </si>
  <si>
    <t>C21702</t>
  </si>
  <si>
    <t>C21901</t>
  </si>
  <si>
    <t>SAMSONITE</t>
  </si>
  <si>
    <t>C22101</t>
  </si>
  <si>
    <t>VERSINO CLUB</t>
  </si>
  <si>
    <t>C22301</t>
  </si>
  <si>
    <t>CAROLINE</t>
  </si>
  <si>
    <t>C22501</t>
  </si>
  <si>
    <t>BOSA MAGINE</t>
  </si>
  <si>
    <t>C22502</t>
  </si>
  <si>
    <t>C22503</t>
  </si>
  <si>
    <t>LESPORTSAC</t>
  </si>
  <si>
    <t>C22701</t>
  </si>
  <si>
    <t>C22702</t>
  </si>
  <si>
    <t>C23101</t>
  </si>
  <si>
    <t>EXCEPTION</t>
  </si>
  <si>
    <t>C23701</t>
  </si>
  <si>
    <t>C2D221</t>
  </si>
  <si>
    <t>AIDONG</t>
  </si>
  <si>
    <t>C2Z011</t>
  </si>
  <si>
    <t>品东西特卖</t>
  </si>
  <si>
    <t>C2Z012</t>
  </si>
  <si>
    <t>YESCODE特卖</t>
  </si>
  <si>
    <t>C2Z021</t>
  </si>
  <si>
    <t>寇凯特卖</t>
  </si>
  <si>
    <t>C2Z031</t>
  </si>
  <si>
    <t>MERRY ME 特卖</t>
  </si>
  <si>
    <t>C2Z041</t>
  </si>
  <si>
    <t>MARRY ME特卖</t>
  </si>
  <si>
    <t>C2Z09A</t>
  </si>
  <si>
    <t>C2Z111</t>
  </si>
  <si>
    <t>SMACKY GLAM特卖</t>
  </si>
  <si>
    <t>C2Z121</t>
  </si>
  <si>
    <t>E-LAND、Teenie weenie特卖</t>
  </si>
  <si>
    <t>C30101</t>
  </si>
  <si>
    <t>品东西the piin shop</t>
  </si>
  <si>
    <t>C30201</t>
  </si>
  <si>
    <t>玺美</t>
  </si>
  <si>
    <t>C303A1</t>
  </si>
  <si>
    <t>杨基蜡烛</t>
  </si>
  <si>
    <t>C303A2</t>
  </si>
  <si>
    <t>流行美</t>
  </si>
  <si>
    <t>C303B1</t>
  </si>
  <si>
    <t>crumpler</t>
  </si>
  <si>
    <t>C30401</t>
  </si>
  <si>
    <t>C30501</t>
  </si>
  <si>
    <t>ENRICO COVERI</t>
  </si>
  <si>
    <t>C30502</t>
  </si>
  <si>
    <t>CHABER</t>
  </si>
  <si>
    <t>C30503</t>
  </si>
  <si>
    <t>MERRY ME</t>
  </si>
  <si>
    <t>C30701</t>
  </si>
  <si>
    <t>LOVE&amp;LOVE</t>
  </si>
  <si>
    <t>C30702</t>
  </si>
  <si>
    <t>C30801</t>
  </si>
  <si>
    <t>MOVEUP</t>
  </si>
  <si>
    <t>C31001</t>
  </si>
  <si>
    <t>RIVER STONE</t>
  </si>
  <si>
    <t>C31101</t>
  </si>
  <si>
    <t>ZUKKA</t>
  </si>
  <si>
    <t>C31102</t>
  </si>
  <si>
    <t>BLUEMAMORY</t>
  </si>
  <si>
    <t>C31201</t>
  </si>
  <si>
    <t>EIN</t>
  </si>
  <si>
    <t>C31202</t>
  </si>
  <si>
    <t>DONOO-1</t>
  </si>
  <si>
    <t>C31401</t>
  </si>
  <si>
    <t>FESDA</t>
  </si>
  <si>
    <t>C31402</t>
  </si>
  <si>
    <t>C31601</t>
  </si>
  <si>
    <t>C31603</t>
  </si>
  <si>
    <t>C31801</t>
  </si>
  <si>
    <t>OSE</t>
  </si>
  <si>
    <t>C31902</t>
  </si>
  <si>
    <t>内</t>
  </si>
  <si>
    <t>C32001</t>
  </si>
  <si>
    <t>哥伦比亚</t>
  </si>
  <si>
    <t>C32002</t>
  </si>
  <si>
    <t>C32201</t>
  </si>
  <si>
    <t>AIGLE</t>
  </si>
  <si>
    <t>C32301</t>
  </si>
  <si>
    <t>C32601</t>
  </si>
  <si>
    <t>欧西亚</t>
  </si>
  <si>
    <t>C32701</t>
  </si>
  <si>
    <t>SEVEN STARS</t>
  </si>
  <si>
    <t>C32702</t>
  </si>
  <si>
    <t>Nine way</t>
  </si>
  <si>
    <t>C32901</t>
  </si>
  <si>
    <t>YIGUE</t>
  </si>
  <si>
    <t>C33101</t>
  </si>
  <si>
    <t>BABEI</t>
  </si>
  <si>
    <t>C33102</t>
  </si>
  <si>
    <t>DOTACOKO</t>
  </si>
  <si>
    <t>C33301</t>
  </si>
  <si>
    <t>吉祥斋</t>
  </si>
  <si>
    <t>C33602</t>
  </si>
  <si>
    <t>ODBO</t>
  </si>
  <si>
    <t>C33603</t>
  </si>
  <si>
    <t>C33901</t>
  </si>
  <si>
    <t>INZOOE</t>
  </si>
  <si>
    <t>C340A1</t>
  </si>
  <si>
    <t>HAFACE</t>
  </si>
  <si>
    <t>C340A2</t>
  </si>
  <si>
    <t>C34802</t>
  </si>
  <si>
    <t>C3D091</t>
  </si>
  <si>
    <t>REEMOOR</t>
  </si>
  <si>
    <t>C3D321</t>
  </si>
  <si>
    <t>C3D351</t>
  </si>
  <si>
    <t>C3Z011</t>
  </si>
  <si>
    <t>BOURJOIS特卖</t>
  </si>
  <si>
    <t>C40301</t>
  </si>
  <si>
    <t>C40302</t>
  </si>
  <si>
    <t>balabala</t>
  </si>
  <si>
    <t>C40501</t>
  </si>
  <si>
    <t>KUNERT&amp;HUDSON</t>
  </si>
  <si>
    <t>C40601</t>
  </si>
  <si>
    <t>迪斯尼文具精品馆</t>
  </si>
  <si>
    <t>C40701</t>
  </si>
  <si>
    <t>OCTMAMI</t>
  </si>
  <si>
    <t>C40901</t>
  </si>
  <si>
    <t>LAQ</t>
  </si>
  <si>
    <t>C41001</t>
  </si>
  <si>
    <t>SNOOPY</t>
  </si>
  <si>
    <t>C41101</t>
  </si>
  <si>
    <t>NIKE KIDS</t>
  </si>
  <si>
    <t>C41201</t>
  </si>
  <si>
    <t>E-LANDS KIDS</t>
  </si>
  <si>
    <t>C41301</t>
  </si>
  <si>
    <t>FANAPAL</t>
  </si>
  <si>
    <t>C41401</t>
  </si>
  <si>
    <t>C41501</t>
  </si>
  <si>
    <t>喜洋洋与灰太狼</t>
  </si>
  <si>
    <t>C41601</t>
  </si>
  <si>
    <t>杰米熊</t>
  </si>
  <si>
    <t>C41701</t>
  </si>
  <si>
    <t>铁骑兵团</t>
  </si>
  <si>
    <t>C41702</t>
  </si>
  <si>
    <t>C42301</t>
  </si>
  <si>
    <t>C42401</t>
  </si>
  <si>
    <t>GREAT DREAMS</t>
  </si>
  <si>
    <t>C42402</t>
  </si>
  <si>
    <t>C42501</t>
  </si>
  <si>
    <t>LINING KIDS</t>
  </si>
  <si>
    <t>C42601</t>
  </si>
  <si>
    <t>COTTON SHOP</t>
  </si>
  <si>
    <t>C42701</t>
  </si>
  <si>
    <t>KIDS LAND</t>
  </si>
  <si>
    <t>C43001</t>
  </si>
  <si>
    <t>卡拉猫</t>
  </si>
  <si>
    <t>C43101</t>
  </si>
  <si>
    <t>OKAIDI</t>
  </si>
  <si>
    <t>C43201</t>
  </si>
  <si>
    <t>多样屋</t>
  </si>
  <si>
    <t>C43601</t>
  </si>
  <si>
    <t>C43701</t>
  </si>
  <si>
    <t>ADIDAS KIDS</t>
  </si>
  <si>
    <t>C43801</t>
  </si>
  <si>
    <t>C43901</t>
  </si>
  <si>
    <t>Louistocool</t>
  </si>
  <si>
    <t>C43903</t>
  </si>
  <si>
    <t>万岁料理</t>
  </si>
  <si>
    <t>C44001</t>
  </si>
  <si>
    <t>鞋品集合店</t>
  </si>
  <si>
    <t>C44101</t>
  </si>
  <si>
    <t>灵动卡通</t>
  </si>
  <si>
    <t>C44201</t>
  </si>
  <si>
    <t>C44501</t>
  </si>
  <si>
    <t>Maison maison</t>
  </si>
  <si>
    <t>C44601</t>
  </si>
  <si>
    <t>头大玩具</t>
  </si>
  <si>
    <t>C44701</t>
  </si>
  <si>
    <t>哈贝比</t>
  </si>
  <si>
    <t>C4D431</t>
  </si>
  <si>
    <t>C4D451</t>
  </si>
  <si>
    <t>乐智小天地（巧虎）</t>
  </si>
  <si>
    <t>C70201</t>
  </si>
  <si>
    <t>玫瑰人生</t>
  </si>
  <si>
    <t>C70301</t>
  </si>
  <si>
    <t>渔夫堡</t>
  </si>
  <si>
    <t>C70302</t>
  </si>
  <si>
    <t>谭木匠</t>
  </si>
  <si>
    <t>C70305</t>
  </si>
  <si>
    <t>BD&amp;BF</t>
  </si>
  <si>
    <t>C70401</t>
  </si>
  <si>
    <t>C705A1</t>
  </si>
  <si>
    <t>express</t>
  </si>
  <si>
    <t>C705A2</t>
  </si>
  <si>
    <t>w.2 杂货王国</t>
  </si>
  <si>
    <t>C705A3</t>
  </si>
  <si>
    <t>MISS WANGS SHOP</t>
  </si>
  <si>
    <t>C705B3</t>
  </si>
  <si>
    <t>yescode</t>
  </si>
  <si>
    <t>C70601</t>
  </si>
  <si>
    <t>ELLE</t>
  </si>
  <si>
    <t>C71101</t>
  </si>
  <si>
    <t>宝岛眼镜</t>
  </si>
  <si>
    <t>C71201</t>
  </si>
  <si>
    <t>HHgirl</t>
  </si>
  <si>
    <t>C71202</t>
  </si>
  <si>
    <t>八六子</t>
  </si>
  <si>
    <t>C71301</t>
  </si>
  <si>
    <t>LOCK&amp;LOCK</t>
  </si>
  <si>
    <t>C713A1</t>
  </si>
  <si>
    <t>C713A2</t>
  </si>
  <si>
    <t>启路</t>
  </si>
  <si>
    <t>C713B1</t>
  </si>
  <si>
    <t>棉花公主</t>
  </si>
  <si>
    <t>C71401</t>
  </si>
  <si>
    <t>C71402</t>
  </si>
  <si>
    <t>RANDA</t>
  </si>
  <si>
    <t>C71501</t>
  </si>
  <si>
    <t>Central Department Store</t>
  </si>
  <si>
    <t>C71601</t>
  </si>
  <si>
    <t>瑀歌</t>
  </si>
  <si>
    <t>C71701</t>
  </si>
  <si>
    <t>la vie</t>
  </si>
  <si>
    <t>C71801</t>
  </si>
  <si>
    <t>RIME</t>
  </si>
  <si>
    <t>C720A1</t>
  </si>
  <si>
    <t>RICH-LIFE</t>
  </si>
  <si>
    <t>C72101</t>
  </si>
  <si>
    <t>NOKIA概念店</t>
  </si>
  <si>
    <t>C72301</t>
  </si>
  <si>
    <t>光和作用</t>
  </si>
  <si>
    <t>C72401</t>
  </si>
  <si>
    <t>马连奴奥兰迪</t>
  </si>
  <si>
    <t>C72402</t>
  </si>
  <si>
    <t>Miiow's secret</t>
  </si>
  <si>
    <t>C72601</t>
  </si>
  <si>
    <t>VAAKAV</t>
  </si>
  <si>
    <t>C72602</t>
  </si>
  <si>
    <t>C727A1</t>
  </si>
  <si>
    <t>时尚生活</t>
  </si>
  <si>
    <t>C727A2</t>
  </si>
  <si>
    <t>It's skin</t>
  </si>
  <si>
    <t>C727B1</t>
  </si>
  <si>
    <t>佰草集</t>
  </si>
  <si>
    <t>C73401</t>
  </si>
  <si>
    <t>BOREE</t>
  </si>
  <si>
    <t>C73402</t>
  </si>
  <si>
    <t>C74002</t>
  </si>
  <si>
    <t>知念快乐甜品</t>
  </si>
  <si>
    <t>C74401</t>
  </si>
  <si>
    <t>皇后先生</t>
  </si>
  <si>
    <t>C7D081</t>
  </si>
  <si>
    <t>天晟</t>
  </si>
  <si>
    <t>C7D091</t>
  </si>
  <si>
    <t>樱布一品</t>
  </si>
  <si>
    <t>C7D141</t>
  </si>
  <si>
    <t>OOd</t>
  </si>
  <si>
    <t>C7D142</t>
  </si>
  <si>
    <t>倍轻松</t>
  </si>
  <si>
    <t>C7D151</t>
  </si>
  <si>
    <t>odm</t>
  </si>
  <si>
    <t>C7D152</t>
  </si>
  <si>
    <t>C7Z011</t>
  </si>
  <si>
    <t>C7Z012</t>
  </si>
  <si>
    <t>ELAND、TW、PRICH特卖</t>
  </si>
  <si>
    <t>C7Z021</t>
  </si>
  <si>
    <t>GUCCI/PRADA等名品特卖</t>
  </si>
  <si>
    <t>C7Z022</t>
  </si>
  <si>
    <t>C7Z023</t>
  </si>
  <si>
    <t>WHO A YOU特卖</t>
  </si>
  <si>
    <t>C7Z031</t>
  </si>
  <si>
    <t>名品特卖（C）</t>
  </si>
  <si>
    <t>C7Z041</t>
  </si>
  <si>
    <t>KIDSLAND LEGO</t>
  </si>
  <si>
    <t>C7Z051</t>
  </si>
  <si>
    <t>C7Z061</t>
  </si>
  <si>
    <t>7.MODIFIER\CANDIE'S</t>
  </si>
  <si>
    <t>C7Z071</t>
  </si>
  <si>
    <t>C7Z081</t>
  </si>
  <si>
    <t>玩具反斗城特卖</t>
  </si>
  <si>
    <t>C7Z091</t>
  </si>
  <si>
    <t>爱法贝特卖</t>
  </si>
  <si>
    <t>C7Z101</t>
  </si>
  <si>
    <t>ELAND、TeenieWeenie、PRICH特卖</t>
  </si>
  <si>
    <t>C7Z111</t>
  </si>
  <si>
    <t>D10201</t>
  </si>
  <si>
    <t>FOSS YOUTH</t>
  </si>
  <si>
    <t>D10202</t>
  </si>
  <si>
    <t>FOSSYOUTH</t>
  </si>
  <si>
    <t>D10701</t>
  </si>
  <si>
    <t>DENIZEN</t>
  </si>
  <si>
    <t>D10801</t>
  </si>
  <si>
    <t>WE</t>
  </si>
  <si>
    <t>D11001</t>
  </si>
  <si>
    <t>D-MOP</t>
  </si>
  <si>
    <t>D11101</t>
  </si>
  <si>
    <t>D11102</t>
  </si>
  <si>
    <t>MLB.KIDS</t>
  </si>
  <si>
    <t>D11201</t>
  </si>
  <si>
    <t>STORM</t>
  </si>
  <si>
    <t>D202A1</t>
  </si>
  <si>
    <t>KORAKU BLUE</t>
  </si>
  <si>
    <t>D202A2</t>
  </si>
  <si>
    <t>D202B1</t>
  </si>
  <si>
    <t>COLORFORME</t>
  </si>
  <si>
    <t>D202B2</t>
  </si>
  <si>
    <t xml:space="preserve">VILLA BY SEA </t>
  </si>
  <si>
    <t>D204A1</t>
  </si>
  <si>
    <t>ASKOMI</t>
  </si>
  <si>
    <t>D204B1</t>
  </si>
  <si>
    <t>D208A1</t>
  </si>
  <si>
    <t>D21001</t>
  </si>
  <si>
    <t>ANYWALK</t>
  </si>
  <si>
    <t>D21101</t>
  </si>
  <si>
    <t>气味图书馆</t>
  </si>
  <si>
    <t>D21401</t>
  </si>
  <si>
    <t>The Thing</t>
  </si>
  <si>
    <t>D2D221</t>
  </si>
  <si>
    <t>D30101</t>
  </si>
  <si>
    <t>苏宁电器</t>
  </si>
  <si>
    <t>D702A1</t>
  </si>
  <si>
    <t>LACKPARD</t>
  </si>
  <si>
    <t>D702B1</t>
  </si>
  <si>
    <t>EASTPAK</t>
  </si>
  <si>
    <t>三星、苹果维修服务</t>
  </si>
  <si>
    <t>D70301</t>
  </si>
  <si>
    <t>HOZ</t>
  </si>
  <si>
    <t>D70401</t>
  </si>
  <si>
    <t>BLUMENOVUM</t>
  </si>
  <si>
    <t>D704A1</t>
  </si>
  <si>
    <t>D70501</t>
  </si>
  <si>
    <t>TWICE</t>
  </si>
  <si>
    <t>D707A1</t>
  </si>
  <si>
    <t>缤果动漫</t>
  </si>
  <si>
    <t>Z00101</t>
  </si>
  <si>
    <t>Z00102</t>
  </si>
  <si>
    <t>A32801</t>
  </si>
  <si>
    <t>商通卡</t>
  </si>
  <si>
    <t>Q</t>
  </si>
  <si>
    <t>其他</t>
  </si>
  <si>
    <t>A3K011</t>
  </si>
  <si>
    <t>B71402</t>
  </si>
  <si>
    <t>B7D7A1</t>
  </si>
  <si>
    <t>叶馨花卉</t>
  </si>
  <si>
    <t>B7D7B1</t>
  </si>
  <si>
    <t>一合商贸</t>
  </si>
  <si>
    <t>B7D7D1</t>
  </si>
  <si>
    <t>悄悄话饮食</t>
  </si>
  <si>
    <t>A10401</t>
  </si>
  <si>
    <t>ICHIDO</t>
  </si>
  <si>
    <t>A1Z421</t>
  </si>
  <si>
    <t>凝香阁乐特卖</t>
  </si>
  <si>
    <t>A3D311</t>
  </si>
  <si>
    <t>A40103</t>
  </si>
  <si>
    <t>板长寿司</t>
  </si>
  <si>
    <t>A40603</t>
  </si>
  <si>
    <t>香榭丽舍</t>
  </si>
  <si>
    <t>A41101</t>
  </si>
  <si>
    <t>A50101</t>
  </si>
  <si>
    <t>禾绿回转寿司</t>
  </si>
  <si>
    <t>A50102</t>
  </si>
  <si>
    <t>樱花回转寿司</t>
  </si>
  <si>
    <t>A50201</t>
  </si>
  <si>
    <t>南京大排档</t>
  </si>
  <si>
    <t>A502A1</t>
  </si>
  <si>
    <t>赛百味咖啡</t>
  </si>
  <si>
    <t>A502A2</t>
  </si>
  <si>
    <t>格林圣雪</t>
  </si>
  <si>
    <t>A502B1</t>
  </si>
  <si>
    <t>食乐品味</t>
  </si>
  <si>
    <t>A502B2</t>
  </si>
  <si>
    <t>唐面屋</t>
  </si>
  <si>
    <t>A50401</t>
  </si>
  <si>
    <t>甜品工坊</t>
  </si>
  <si>
    <t>A50501</t>
  </si>
  <si>
    <t>麻辣诱惑</t>
  </si>
  <si>
    <t>A512B1</t>
  </si>
  <si>
    <t>北海道</t>
  </si>
  <si>
    <t>A512B2</t>
  </si>
  <si>
    <t>中州铁板烧</t>
  </si>
  <si>
    <t>A5D511</t>
  </si>
  <si>
    <t>喫茶易</t>
  </si>
  <si>
    <t>A5D512</t>
  </si>
  <si>
    <t>凝萫阁乐</t>
  </si>
  <si>
    <t>B20101</t>
  </si>
  <si>
    <t>芒果/芒果</t>
  </si>
  <si>
    <t>B20501</t>
  </si>
  <si>
    <t>B30201</t>
  </si>
  <si>
    <t>凡情蒂诺</t>
  </si>
  <si>
    <t>B30501</t>
  </si>
  <si>
    <t>真锅咖啡</t>
  </si>
  <si>
    <t>B30502</t>
  </si>
  <si>
    <t>鱼眼</t>
  </si>
  <si>
    <t>B31101</t>
  </si>
  <si>
    <t>香港美食粗粮菜馆</t>
  </si>
  <si>
    <t>B41402</t>
  </si>
  <si>
    <t>茗记甜品</t>
  </si>
  <si>
    <t>B41702</t>
  </si>
  <si>
    <t>astons烤肉</t>
  </si>
  <si>
    <t>B42002</t>
  </si>
  <si>
    <t>astons牛排</t>
  </si>
  <si>
    <t>B42102</t>
  </si>
  <si>
    <t>江南鱼鼎府</t>
  </si>
  <si>
    <t>B42202</t>
  </si>
  <si>
    <t>那边鱼</t>
  </si>
  <si>
    <t>B42601</t>
  </si>
  <si>
    <t>阿叉炖品</t>
  </si>
  <si>
    <t>B50101</t>
  </si>
  <si>
    <t>巴贝拉</t>
  </si>
  <si>
    <t>B50201</t>
  </si>
  <si>
    <t>思湘馆</t>
  </si>
  <si>
    <t>B50202</t>
  </si>
  <si>
    <t>老蒋私房菜</t>
  </si>
  <si>
    <t>B50601</t>
  </si>
  <si>
    <t>争鲜回转火锅</t>
  </si>
  <si>
    <t>B50701</t>
  </si>
  <si>
    <t>争鲜回转寿司</t>
  </si>
  <si>
    <t>B50802</t>
  </si>
  <si>
    <t>高丽长寿参鸡汤</t>
  </si>
  <si>
    <t>B50901</t>
  </si>
  <si>
    <t>花漾年滑</t>
  </si>
  <si>
    <t>B51001</t>
  </si>
  <si>
    <t>B51101</t>
  </si>
  <si>
    <t>茶太屋</t>
  </si>
  <si>
    <t>B512A1</t>
  </si>
  <si>
    <t>台北1+1</t>
  </si>
  <si>
    <t>B512A2</t>
  </si>
  <si>
    <t>B512B2</t>
  </si>
  <si>
    <t>B512C1</t>
  </si>
  <si>
    <t>北京汉拿山烧烤</t>
  </si>
  <si>
    <t>B70201</t>
  </si>
  <si>
    <t>柠檬Q</t>
  </si>
  <si>
    <t>B70503</t>
  </si>
  <si>
    <t>B70602</t>
  </si>
  <si>
    <t>鲜面仙</t>
  </si>
  <si>
    <t>B71201</t>
  </si>
  <si>
    <t>桂林人</t>
  </si>
  <si>
    <t>B71801</t>
  </si>
  <si>
    <t>优格兰</t>
  </si>
  <si>
    <t>B718A2</t>
  </si>
  <si>
    <t>茶物语</t>
  </si>
  <si>
    <t>B71902</t>
  </si>
  <si>
    <t>B72102</t>
  </si>
  <si>
    <t>莎拉</t>
  </si>
  <si>
    <t>B72103</t>
  </si>
  <si>
    <t>B72201</t>
  </si>
  <si>
    <t>卤肉饭</t>
  </si>
  <si>
    <t>B72301</t>
  </si>
  <si>
    <t>真功夫</t>
  </si>
  <si>
    <t>B7D712</t>
  </si>
  <si>
    <t>沈阳大成食品有限公司</t>
  </si>
  <si>
    <t>B7D713</t>
  </si>
  <si>
    <t>非常泡芙</t>
  </si>
  <si>
    <t>C11101</t>
  </si>
  <si>
    <t>C13201</t>
  </si>
  <si>
    <t>85度C</t>
  </si>
  <si>
    <t>C15101</t>
  </si>
  <si>
    <t>C21201</t>
  </si>
  <si>
    <t>竹叶青</t>
  </si>
  <si>
    <t>C21701</t>
  </si>
  <si>
    <t>灌水乐园</t>
  </si>
  <si>
    <t>C32501</t>
  </si>
  <si>
    <t>涂图休闲驿站</t>
  </si>
  <si>
    <t>C33501</t>
  </si>
  <si>
    <t>丽豪茶餐厅</t>
  </si>
  <si>
    <t>C34101</t>
  </si>
  <si>
    <t>C43401</t>
  </si>
  <si>
    <t>C43902</t>
  </si>
  <si>
    <t>龙记餐厅</t>
  </si>
  <si>
    <t>C51301</t>
  </si>
  <si>
    <t>C514B1</t>
  </si>
  <si>
    <t>狮城娘惹菜馆</t>
  </si>
  <si>
    <t>C51501</t>
  </si>
  <si>
    <t>花袭人干锅</t>
  </si>
  <si>
    <t>C516A1</t>
  </si>
  <si>
    <t>1987时尚演绎铁板烧</t>
  </si>
  <si>
    <t>C516B1</t>
  </si>
  <si>
    <t>沸腾鱼乡</t>
  </si>
  <si>
    <t>C70303</t>
  </si>
  <si>
    <t>爱必顿</t>
  </si>
  <si>
    <t>C70304</t>
  </si>
  <si>
    <t>SUGARPOVA</t>
  </si>
  <si>
    <t>C705B2</t>
  </si>
  <si>
    <t>恩芭萨</t>
  </si>
  <si>
    <t>C70701</t>
  </si>
  <si>
    <t>C70801</t>
  </si>
  <si>
    <t>找茶</t>
  </si>
  <si>
    <t>C70802</t>
  </si>
  <si>
    <t>灵芝妹子</t>
  </si>
  <si>
    <t>C70901</t>
  </si>
  <si>
    <t>米旗面包</t>
  </si>
  <si>
    <t>C71102</t>
  </si>
  <si>
    <t>安东尼幸福</t>
  </si>
  <si>
    <t>C71901</t>
  </si>
  <si>
    <t>爱尔兰薯仔</t>
  </si>
  <si>
    <t>C720B1</t>
  </si>
  <si>
    <t>C72501</t>
  </si>
  <si>
    <t>天福茗茶</t>
  </si>
  <si>
    <t>小和和西式小吃</t>
  </si>
  <si>
    <t>C74101</t>
  </si>
  <si>
    <t>风车小镇</t>
  </si>
  <si>
    <t>C74201</t>
  </si>
  <si>
    <t>进口零食</t>
  </si>
  <si>
    <t>C74301</t>
  </si>
  <si>
    <t>港铁快饮</t>
  </si>
  <si>
    <t>C7D161</t>
  </si>
  <si>
    <t>水舞功夫</t>
  </si>
  <si>
    <t>C7D162</t>
  </si>
  <si>
    <t>酷巴克</t>
  </si>
  <si>
    <t>C7D761</t>
  </si>
  <si>
    <t>妈咪丸面</t>
  </si>
  <si>
    <t>D2D211</t>
  </si>
  <si>
    <t>D30201</t>
  </si>
  <si>
    <t>开心果芬</t>
  </si>
  <si>
    <t>D30202</t>
  </si>
  <si>
    <t>KISS MANGO水果捞</t>
  </si>
  <si>
    <t>D70601</t>
  </si>
  <si>
    <t>D70901</t>
  </si>
  <si>
    <t>味道食街美食广场</t>
  </si>
  <si>
    <t>D71101</t>
  </si>
  <si>
    <t>龙心大悦</t>
  </si>
  <si>
    <t>A12401</t>
  </si>
  <si>
    <t>兴业银行</t>
  </si>
  <si>
    <t>A22601</t>
  </si>
  <si>
    <t>光明修表</t>
  </si>
  <si>
    <t>A2D231</t>
  </si>
  <si>
    <t>金时尚摄影</t>
  </si>
  <si>
    <t>A2D251</t>
  </si>
  <si>
    <t>艾维</t>
  </si>
  <si>
    <t>A2D34A</t>
  </si>
  <si>
    <t>爱尼尔</t>
  </si>
  <si>
    <t>A2D34B</t>
  </si>
  <si>
    <t>A3D341</t>
  </si>
  <si>
    <t>卡特摄影</t>
  </si>
  <si>
    <t>A3D351</t>
  </si>
  <si>
    <t>施华洛婚纱摄影</t>
  </si>
  <si>
    <t>A3D352</t>
  </si>
  <si>
    <t>山上摄影</t>
  </si>
  <si>
    <t>A3D35A</t>
  </si>
  <si>
    <t>安特摄影</t>
  </si>
  <si>
    <t>A3D35B</t>
  </si>
  <si>
    <t>A3D35D</t>
  </si>
  <si>
    <t>A视觉</t>
  </si>
  <si>
    <t>A3D35F</t>
  </si>
  <si>
    <t>A3D361</t>
  </si>
  <si>
    <t>爱尼尔美甲</t>
  </si>
  <si>
    <t>A42701</t>
  </si>
  <si>
    <t>花之恋</t>
  </si>
  <si>
    <t>A42801</t>
  </si>
  <si>
    <t>爱.尼尔美甲</t>
  </si>
  <si>
    <t>A4D412</t>
  </si>
  <si>
    <t>A4D422</t>
  </si>
  <si>
    <t>ANT安特摄影</t>
  </si>
  <si>
    <t>A4D431</t>
  </si>
  <si>
    <t>A4D441</t>
  </si>
  <si>
    <t>A视觉摄影</t>
  </si>
  <si>
    <t>A51301</t>
  </si>
  <si>
    <t>美发沙龙YOUNG2</t>
  </si>
  <si>
    <t>A70101</t>
  </si>
  <si>
    <t>美车堂</t>
  </si>
  <si>
    <t>ABL311</t>
  </si>
  <si>
    <t>施华洛摄影</t>
  </si>
  <si>
    <t>ABL331</t>
  </si>
  <si>
    <t>山上</t>
  </si>
  <si>
    <t>ABL341</t>
  </si>
  <si>
    <t>倾城</t>
  </si>
  <si>
    <t>ABL351</t>
  </si>
  <si>
    <t>奇域</t>
  </si>
  <si>
    <t>ABL361</t>
  </si>
  <si>
    <t>米拉</t>
  </si>
  <si>
    <t>ABL371</t>
  </si>
  <si>
    <t>新派视觉摄影</t>
  </si>
  <si>
    <t>B2D211</t>
  </si>
  <si>
    <t>时尚经典</t>
  </si>
  <si>
    <t>B2D221</t>
  </si>
  <si>
    <t>B2D231</t>
  </si>
  <si>
    <t>芭之黎春天婚纱摄影</t>
  </si>
  <si>
    <t>B30202</t>
  </si>
  <si>
    <t>B70501</t>
  </si>
  <si>
    <t>NOKIA维修</t>
  </si>
  <si>
    <t>B71301</t>
  </si>
  <si>
    <t>B71901</t>
  </si>
  <si>
    <t>潘多拉生活创意馆</t>
  </si>
  <si>
    <t>B72101</t>
  </si>
  <si>
    <t>NOKIA</t>
  </si>
  <si>
    <t>B7D721</t>
  </si>
  <si>
    <t>悦悦美手护足沙龙</t>
  </si>
  <si>
    <t>B7D743</t>
  </si>
  <si>
    <t>B80101</t>
  </si>
  <si>
    <t>C14301</t>
  </si>
  <si>
    <t>三星</t>
  </si>
  <si>
    <t>C1D121</t>
  </si>
  <si>
    <t>交行ATM</t>
  </si>
  <si>
    <t>C2D211</t>
  </si>
  <si>
    <t>索菲亚</t>
  </si>
  <si>
    <t>C2D271</t>
  </si>
  <si>
    <t>C31901</t>
  </si>
  <si>
    <t>可织美甲</t>
  </si>
  <si>
    <t>C33601</t>
  </si>
  <si>
    <t>小鬼当佳</t>
  </si>
  <si>
    <t>C34201</t>
  </si>
  <si>
    <t>爱乐游</t>
  </si>
  <si>
    <t>C40101</t>
  </si>
  <si>
    <t>机智宝贝</t>
  </si>
  <si>
    <t>C40102</t>
  </si>
  <si>
    <t>姜鹏</t>
  </si>
  <si>
    <t>C41602</t>
  </si>
  <si>
    <t>ZOE-HOME</t>
  </si>
  <si>
    <t>C41801</t>
  </si>
  <si>
    <t>格林童趣</t>
  </si>
  <si>
    <t>C43102</t>
  </si>
  <si>
    <t>欧华</t>
  </si>
  <si>
    <t>C43501</t>
  </si>
  <si>
    <t>旧金山美甲</t>
  </si>
  <si>
    <t>C44002</t>
  </si>
  <si>
    <t>月宝贝</t>
  </si>
  <si>
    <t>C705B1</t>
  </si>
  <si>
    <t>C7D153</t>
  </si>
  <si>
    <t>哈你小孩</t>
  </si>
  <si>
    <t>C7D711</t>
  </si>
  <si>
    <t>C81101</t>
  </si>
  <si>
    <t>格林美车居</t>
  </si>
  <si>
    <t>D11502</t>
  </si>
  <si>
    <t>七十二家房客</t>
  </si>
  <si>
    <t>D1D111</t>
  </si>
  <si>
    <t>D1D15A</t>
  </si>
  <si>
    <t>D20501</t>
  </si>
  <si>
    <t>D3D341</t>
  </si>
  <si>
    <t>D3D381</t>
  </si>
  <si>
    <t>巧虎</t>
  </si>
  <si>
    <t>西易国际陈列培训机构展位</t>
  </si>
  <si>
    <t>D702B2</t>
  </si>
  <si>
    <t>联想售后</t>
  </si>
  <si>
    <t>D70602</t>
  </si>
  <si>
    <t>海豚湾</t>
  </si>
  <si>
    <t>C340B1</t>
  </si>
  <si>
    <t>IiI</t>
  </si>
  <si>
    <t>A40502</t>
  </si>
  <si>
    <t>LESS</t>
    <phoneticPr fontId="14" type="noConversion"/>
  </si>
  <si>
    <t>C21702</t>
    <phoneticPr fontId="14" type="noConversion"/>
  </si>
  <si>
    <t>靓甲坊</t>
    <phoneticPr fontId="14" type="noConversion"/>
  </si>
  <si>
    <t>FISIMOLA</t>
  </si>
  <si>
    <t>C2D031</t>
  </si>
  <si>
    <t>HERA赫拉</t>
  </si>
  <si>
    <t>C2D081</t>
  </si>
  <si>
    <t>C340A4</t>
  </si>
  <si>
    <t>C40902</t>
  </si>
  <si>
    <t>韩都黑牛</t>
  </si>
  <si>
    <t>C44301</t>
  </si>
  <si>
    <t>筷道</t>
  </si>
  <si>
    <t>C23702</t>
  </si>
  <si>
    <t>beyond top</t>
  </si>
  <si>
    <t>A1Z691</t>
  </si>
  <si>
    <t>B11603</t>
  </si>
  <si>
    <t>the class</t>
  </si>
  <si>
    <t>D702A2</t>
  </si>
  <si>
    <t>A21002</t>
  </si>
  <si>
    <t>CROWN</t>
  </si>
  <si>
    <t>A2D011</t>
  </si>
  <si>
    <t>C3D091</t>
    <phoneticPr fontId="14" type="noConversion"/>
  </si>
  <si>
    <t>C41702</t>
    <phoneticPr fontId="14" type="noConversion"/>
  </si>
  <si>
    <t>凯撒旅游</t>
    <phoneticPr fontId="14" type="noConversion"/>
  </si>
  <si>
    <t>XF_TOTALAMT</t>
  </si>
  <si>
    <t>XF_TATOLCOUNT</t>
  </si>
  <si>
    <t>XF_ROWNO</t>
  </si>
  <si>
    <t>XF_AREA</t>
  </si>
  <si>
    <t>A1D001</t>
    <phoneticPr fontId="14" type="noConversion"/>
  </si>
  <si>
    <t>office</t>
    <phoneticPr fontId="14" type="noConversion"/>
  </si>
  <si>
    <t>A1D071</t>
  </si>
  <si>
    <t>A30904</t>
  </si>
  <si>
    <t>OKEY THANK YOU</t>
  </si>
  <si>
    <t>A3D031</t>
  </si>
  <si>
    <t>SISSI WANG VINTAGE BOUTIQUE</t>
  </si>
  <si>
    <t>B10102</t>
  </si>
  <si>
    <t>C2K011</t>
  </si>
  <si>
    <t>C2Z131</t>
  </si>
  <si>
    <t>Rounge Diament</t>
  </si>
  <si>
    <t>D702B3</t>
  </si>
  <si>
    <t>A51303</t>
  </si>
  <si>
    <t>动手GAGA</t>
  </si>
  <si>
    <t>B501A1</t>
  </si>
  <si>
    <t>渝城味都</t>
  </si>
  <si>
    <t>C1Z01A</t>
  </si>
  <si>
    <t>C2D121</t>
  </si>
  <si>
    <t>茶与布朗</t>
  </si>
  <si>
    <t>C3D101</t>
  </si>
  <si>
    <t>THE FACE SHOP</t>
  </si>
  <si>
    <t>C71103</t>
  </si>
  <si>
    <t>Waffle Bant</t>
  </si>
  <si>
    <t>C71404</t>
  </si>
  <si>
    <t>玛辛吉</t>
  </si>
  <si>
    <t>A1D081</t>
  </si>
  <si>
    <t>Fairwhale</t>
  </si>
  <si>
    <t>A3D051</t>
  </si>
  <si>
    <t>B1D031</t>
  </si>
  <si>
    <t>CAP</t>
  </si>
  <si>
    <t>B2D011</t>
  </si>
  <si>
    <t>FX</t>
  </si>
  <si>
    <t>B31504</t>
  </si>
  <si>
    <t>罗宾汉.RH</t>
  </si>
  <si>
    <t>A32303</t>
  </si>
  <si>
    <t>A21002</t>
    <phoneticPr fontId="14" type="noConversion"/>
  </si>
  <si>
    <t>A21101</t>
    <phoneticPr fontId="14" type="noConversion"/>
  </si>
  <si>
    <t>A1D082</t>
  </si>
  <si>
    <t>HOTWIND</t>
  </si>
  <si>
    <t>B10203</t>
  </si>
  <si>
    <t>B124A1</t>
  </si>
  <si>
    <t>JAKET</t>
  </si>
  <si>
    <t>B20502</t>
  </si>
  <si>
    <t>H.D.Cateing</t>
  </si>
  <si>
    <t>C139A2</t>
  </si>
  <si>
    <t>TONYMOLY</t>
  </si>
  <si>
    <t>C21604</t>
  </si>
  <si>
    <t>glad news mart</t>
  </si>
  <si>
    <t>C24402</t>
  </si>
  <si>
    <t>百武西</t>
  </si>
  <si>
    <t>A4D011</t>
  </si>
  <si>
    <t>CANDY</t>
  </si>
  <si>
    <t>B70402</t>
  </si>
  <si>
    <t>DQ</t>
  </si>
  <si>
    <t>A313A1</t>
  </si>
  <si>
    <t>INTREX</t>
  </si>
  <si>
    <t>A1D083</t>
  </si>
  <si>
    <t>A1Z701</t>
  </si>
  <si>
    <t>J.D.V</t>
  </si>
  <si>
    <t>A3D091</t>
  </si>
  <si>
    <t>原</t>
  </si>
  <si>
    <t>B30101</t>
  </si>
  <si>
    <t>C2D011</t>
  </si>
  <si>
    <t>C2D071</t>
  </si>
  <si>
    <t>佟梦锡</t>
  </si>
  <si>
    <t>A1D084</t>
  </si>
  <si>
    <t>JACK&amp;JONES(A特）</t>
  </si>
  <si>
    <t>A32103</t>
  </si>
  <si>
    <t>C4D011</t>
  </si>
  <si>
    <t>天狼星</t>
  </si>
  <si>
    <t>B10203</t>
    <phoneticPr fontId="14" type="noConversion"/>
  </si>
  <si>
    <t>B10604</t>
  </si>
  <si>
    <t>C11201</t>
  </si>
  <si>
    <t>C1D041</t>
  </si>
  <si>
    <t>FOREO</t>
  </si>
  <si>
    <t>本日总销售</t>
    <phoneticPr fontId="12" type="noConversion"/>
  </si>
  <si>
    <t>万元，其中餐饮业态销售</t>
    <phoneticPr fontId="12" type="noConversion"/>
  </si>
  <si>
    <t>万元，占比</t>
    <phoneticPr fontId="12" type="noConversion"/>
  </si>
  <si>
    <t>，非餐饮业态销售</t>
    <phoneticPr fontId="12" type="noConversion"/>
  </si>
  <si>
    <t>；</t>
    <phoneticPr fontId="12" type="noConversion"/>
  </si>
  <si>
    <t>万元，完成当月销售计划</t>
    <phoneticPr fontId="12" type="noConversion"/>
  </si>
  <si>
    <t>（</t>
    <phoneticPr fontId="12" type="noConversion"/>
  </si>
  <si>
    <t>万元）的</t>
    <phoneticPr fontId="12" type="noConversion"/>
  </si>
  <si>
    <t xml:space="preserve">        1、</t>
    <phoneticPr fontId="12" type="noConversion"/>
  </si>
  <si>
    <t>排序</t>
    <phoneticPr fontId="12" type="noConversion"/>
  </si>
  <si>
    <t>排名</t>
    <phoneticPr fontId="18" type="noConversion"/>
  </si>
  <si>
    <t>店铺名</t>
    <phoneticPr fontId="18" type="noConversion"/>
  </si>
  <si>
    <t>符号</t>
    <phoneticPr fontId="18" type="noConversion"/>
  </si>
  <si>
    <t>销售额（万元）</t>
    <phoneticPr fontId="18" type="noConversion"/>
  </si>
  <si>
    <t>字符</t>
    <phoneticPr fontId="18" type="noConversion"/>
  </si>
  <si>
    <t>：</t>
    <phoneticPr fontId="18" type="noConversion"/>
  </si>
  <si>
    <t>万</t>
    <phoneticPr fontId="18" type="noConversion"/>
  </si>
  <si>
    <t>；</t>
    <phoneticPr fontId="18" type="noConversion"/>
  </si>
  <si>
    <t>：</t>
    <phoneticPr fontId="18" type="noConversion"/>
  </si>
  <si>
    <t>万</t>
    <phoneticPr fontId="18" type="noConversion"/>
  </si>
  <si>
    <t>；</t>
    <phoneticPr fontId="18" type="noConversion"/>
  </si>
  <si>
    <t>：</t>
    <phoneticPr fontId="18" type="noConversion"/>
  </si>
  <si>
    <t>万</t>
    <phoneticPr fontId="18" type="noConversion"/>
  </si>
  <si>
    <t>；</t>
    <phoneticPr fontId="18" type="noConversion"/>
  </si>
  <si>
    <t>本月销售排名前十：</t>
    <phoneticPr fontId="18" type="noConversion"/>
  </si>
  <si>
    <t>万；</t>
    <phoneticPr fontId="18" type="noConversion"/>
  </si>
  <si>
    <t>本日销售排名前十：</t>
    <phoneticPr fontId="18" type="noConversion"/>
  </si>
  <si>
    <t>A1Z711</t>
  </si>
  <si>
    <t>B41403</t>
  </si>
  <si>
    <t>来趣黑椒厨房</t>
  </si>
  <si>
    <t>C23602</t>
  </si>
  <si>
    <t>C3D981</t>
  </si>
  <si>
    <t>jane’s hat</t>
  </si>
  <si>
    <t>万</t>
    <phoneticPr fontId="18" type="noConversion"/>
  </si>
  <si>
    <t xml:space="preserve">       2、</t>
    <phoneticPr fontId="12" type="noConversion"/>
  </si>
  <si>
    <t xml:space="preserve">       3、</t>
    <phoneticPr fontId="12" type="noConversion"/>
  </si>
  <si>
    <t>A2D021</t>
  </si>
  <si>
    <t>A4D031</t>
  </si>
  <si>
    <t>猫山王</t>
  </si>
  <si>
    <t>C80101</t>
  </si>
  <si>
    <t>哇噻</t>
  </si>
  <si>
    <t>B70402</t>
    <phoneticPr fontId="14" type="noConversion"/>
  </si>
  <si>
    <t>DQ</t>
    <phoneticPr fontId="14" type="noConversion"/>
  </si>
  <si>
    <t>C40902</t>
    <phoneticPr fontId="14" type="noConversion"/>
  </si>
  <si>
    <t>韩都黑牛</t>
    <phoneticPr fontId="14" type="noConversion"/>
  </si>
  <si>
    <t>A3D061</t>
  </si>
  <si>
    <t>八点咖啡</t>
  </si>
  <si>
    <t>C2D131</t>
  </si>
  <si>
    <t>BANI RABBIT</t>
  </si>
  <si>
    <t>REEMOOR</t>
    <phoneticPr fontId="14" type="noConversion"/>
  </si>
  <si>
    <t>手机衣橱</t>
    <phoneticPr fontId="14" type="noConversion"/>
  </si>
  <si>
    <t>B10604</t>
    <phoneticPr fontId="14" type="noConversion"/>
  </si>
  <si>
    <t>手机衣橱</t>
  </si>
  <si>
    <t>beyond top特卖</t>
  </si>
  <si>
    <t>A11203</t>
  </si>
  <si>
    <t>M.A.C.</t>
  </si>
  <si>
    <t>C2D151</t>
  </si>
  <si>
    <t>A1D051</t>
  </si>
  <si>
    <t>A20702</t>
  </si>
  <si>
    <t>A40604</t>
  </si>
  <si>
    <t>斗牛士</t>
  </si>
  <si>
    <t>C2D041</t>
  </si>
  <si>
    <t>原创工场</t>
  </si>
  <si>
    <t>C51303</t>
  </si>
  <si>
    <t>安东鸡</t>
  </si>
  <si>
    <t>C74102</t>
  </si>
  <si>
    <t>詹姆士芝士排骨</t>
  </si>
  <si>
    <t>D3D011</t>
  </si>
  <si>
    <t>迷你美珠</t>
  </si>
  <si>
    <t>D71501</t>
  </si>
  <si>
    <t>趣相世界</t>
  </si>
  <si>
    <t>A42603</t>
  </si>
  <si>
    <t>诚</t>
  </si>
  <si>
    <t>B501A2</t>
  </si>
  <si>
    <t>熊喵来了</t>
  </si>
  <si>
    <t>C114A2</t>
  </si>
  <si>
    <t>GODIVA</t>
  </si>
  <si>
    <t>D3D021</t>
  </si>
  <si>
    <t>淘乐堂</t>
  </si>
  <si>
    <t>A10503</t>
  </si>
  <si>
    <t>A3D101</t>
  </si>
  <si>
    <t>黑爵士</t>
  </si>
  <si>
    <t>A3D121</t>
  </si>
  <si>
    <t>开物志</t>
  </si>
  <si>
    <t>A3D191</t>
  </si>
  <si>
    <t>C20303</t>
  </si>
  <si>
    <t>韩束</t>
  </si>
  <si>
    <t>A1D051</t>
    <phoneticPr fontId="14" type="noConversion"/>
  </si>
  <si>
    <t>歌德席勒</t>
  </si>
  <si>
    <t>A3D061</t>
    <phoneticPr fontId="14" type="noConversion"/>
  </si>
  <si>
    <t>八点咖啡</t>
    <phoneticPr fontId="14" type="noConversion"/>
  </si>
  <si>
    <t>A22402</t>
  </si>
  <si>
    <t>A3D111</t>
  </si>
  <si>
    <t>A3D181</t>
  </si>
  <si>
    <t>小熊座</t>
  </si>
  <si>
    <t>B21803</t>
  </si>
  <si>
    <t>K SWISS</t>
  </si>
  <si>
    <t>B42403</t>
  </si>
  <si>
    <t>客瑞吉祥</t>
  </si>
  <si>
    <t>B70305</t>
  </si>
  <si>
    <t>雷迪肋</t>
  </si>
  <si>
    <t>C14702</t>
  </si>
  <si>
    <t>A10503</t>
    <phoneticPr fontId="14" type="noConversion"/>
  </si>
  <si>
    <t>妍丽</t>
    <phoneticPr fontId="14" type="noConversion"/>
  </si>
  <si>
    <t>A102B1</t>
  </si>
  <si>
    <t>TOUS</t>
  </si>
  <si>
    <t>A3D171</t>
  </si>
  <si>
    <t>墨里花</t>
  </si>
  <si>
    <t>B30204</t>
  </si>
  <si>
    <t>翠园阁</t>
  </si>
  <si>
    <t>C1D031</t>
  </si>
  <si>
    <t>C1D132</t>
  </si>
  <si>
    <t>C705B5</t>
  </si>
  <si>
    <t>靓妆护肤品</t>
  </si>
  <si>
    <t>D20802</t>
  </si>
  <si>
    <t>美恒致品</t>
  </si>
  <si>
    <t>mo mo brother</t>
  </si>
  <si>
    <t>A22402</t>
    <phoneticPr fontId="14" type="noConversion"/>
  </si>
  <si>
    <t>A3D101</t>
    <phoneticPr fontId="14" type="noConversion"/>
  </si>
  <si>
    <t>A2Z091</t>
  </si>
  <si>
    <t>LOVELACE</t>
  </si>
  <si>
    <t>A42403</t>
  </si>
  <si>
    <t>曼SALON</t>
  </si>
  <si>
    <t>A4D021</t>
  </si>
  <si>
    <t>贡茶</t>
  </si>
  <si>
    <t>K SWISS</t>
    <phoneticPr fontId="14" type="noConversion"/>
  </si>
  <si>
    <r>
      <t>C</t>
    </r>
    <r>
      <rPr>
        <sz val="10"/>
        <color indexed="8"/>
        <rFont val="Arial"/>
        <family val="2"/>
      </rPr>
      <t>2D011</t>
    </r>
    <phoneticPr fontId="2" type="noConversion"/>
  </si>
  <si>
    <t>C3D051</t>
    <phoneticPr fontId="2" type="noConversion"/>
  </si>
  <si>
    <t>A3D081</t>
  </si>
  <si>
    <t>N2STRANGEGELATO</t>
  </si>
  <si>
    <t>A3D131</t>
  </si>
  <si>
    <t>A3D161</t>
  </si>
  <si>
    <t>卞卡</t>
  </si>
  <si>
    <t>A3D221</t>
  </si>
  <si>
    <t>比安卡</t>
  </si>
  <si>
    <t>B11302</t>
  </si>
  <si>
    <t>ONITSUKA TIGER</t>
  </si>
  <si>
    <t>B12203</t>
  </si>
  <si>
    <t>B30503</t>
  </si>
  <si>
    <t>斯凯奇</t>
  </si>
  <si>
    <t>C1D051</t>
  </si>
  <si>
    <t>C212B1</t>
  </si>
  <si>
    <t>C50701</t>
  </si>
  <si>
    <t>小韩猪</t>
  </si>
  <si>
    <t>D2D051</t>
  </si>
  <si>
    <t>A31904</t>
  </si>
  <si>
    <t>C1D151</t>
  </si>
  <si>
    <t>CASIO</t>
  </si>
  <si>
    <t>C</t>
    <phoneticPr fontId="14" type="noConversion"/>
  </si>
  <si>
    <t>C1D031</t>
    <phoneticPr fontId="14" type="noConversion"/>
  </si>
  <si>
    <t>BANILACO</t>
    <phoneticPr fontId="14" type="noConversion"/>
  </si>
  <si>
    <t>B1D021</t>
  </si>
  <si>
    <t>HAVAIANAS</t>
  </si>
  <si>
    <t>C21004</t>
  </si>
  <si>
    <t>恋玫莎</t>
  </si>
  <si>
    <t>B30503</t>
    <phoneticPr fontId="14" type="noConversion"/>
  </si>
  <si>
    <t>斯凯奇</t>
    <phoneticPr fontId="14" type="noConversion"/>
  </si>
  <si>
    <t>零售购物</t>
    <phoneticPr fontId="24" type="noConversion"/>
  </si>
  <si>
    <t>死亡奇迹</t>
  </si>
  <si>
    <t>C23202</t>
  </si>
  <si>
    <t>畹町</t>
  </si>
  <si>
    <t>D3D051</t>
  </si>
  <si>
    <t>儿童钓鱼</t>
  </si>
  <si>
    <t>D3D061</t>
  </si>
  <si>
    <t>儿童沙池、绘画</t>
  </si>
  <si>
    <t>C1D181</t>
  </si>
  <si>
    <t>C34502</t>
  </si>
  <si>
    <t>blablabra</t>
  </si>
  <si>
    <t>A30104</t>
  </si>
  <si>
    <t>D21403</t>
  </si>
  <si>
    <t>维拉妮卡</t>
  </si>
  <si>
    <t>A2Z010</t>
  </si>
  <si>
    <t>K.SWISS、PLORY特卖</t>
  </si>
  <si>
    <t>B1D011</t>
  </si>
  <si>
    <t>C1D082</t>
  </si>
  <si>
    <t>ORGANIC+</t>
  </si>
  <si>
    <t>C7D021</t>
  </si>
  <si>
    <t>梅概念</t>
  </si>
  <si>
    <t>C1Z161</t>
  </si>
  <si>
    <t>妍丽特卖</t>
  </si>
  <si>
    <t>B71804</t>
  </si>
  <si>
    <t>雪冰元素</t>
  </si>
  <si>
    <t>B71904</t>
  </si>
  <si>
    <t>椰语堂</t>
  </si>
  <si>
    <t>B72005</t>
  </si>
  <si>
    <t>C1D011</t>
  </si>
  <si>
    <t>A31204</t>
  </si>
  <si>
    <t>A.R.Q.</t>
  </si>
  <si>
    <t>B720A2</t>
  </si>
  <si>
    <t>A22501</t>
  </si>
  <si>
    <t>奇加网咖</t>
  </si>
  <si>
    <t>A1Z741</t>
  </si>
  <si>
    <t>A1Z751</t>
  </si>
  <si>
    <t>MO&amp;CO特卖</t>
  </si>
  <si>
    <t>A2Z111</t>
  </si>
  <si>
    <t>C14702</t>
    <phoneticPr fontId="14" type="noConversion"/>
  </si>
  <si>
    <t>CLARKS</t>
    <phoneticPr fontId="14" type="noConversion"/>
  </si>
  <si>
    <t>A2D021</t>
    <phoneticPr fontId="2" type="noConversion"/>
  </si>
  <si>
    <r>
      <t>C</t>
    </r>
    <r>
      <rPr>
        <sz val="10"/>
        <color indexed="8"/>
        <rFont val="Arial"/>
        <family val="2"/>
      </rPr>
      <t>PU</t>
    </r>
    <phoneticPr fontId="2" type="noConversion"/>
  </si>
  <si>
    <t>B10604</t>
    <phoneticPr fontId="2" type="noConversion"/>
  </si>
  <si>
    <t>C11201</t>
    <phoneticPr fontId="2" type="noConversion"/>
  </si>
  <si>
    <t>MANGO</t>
    <phoneticPr fontId="2" type="noConversion"/>
  </si>
  <si>
    <t>A3Z031</t>
    <phoneticPr fontId="2" type="noConversion"/>
  </si>
  <si>
    <t>beyond top特卖</t>
    <phoneticPr fontId="2" type="noConversion"/>
  </si>
  <si>
    <t>港汇版仔护理品</t>
    <phoneticPr fontId="2" type="noConversion"/>
  </si>
  <si>
    <t>C1D031</t>
    <phoneticPr fontId="24" type="noConversion"/>
  </si>
  <si>
    <t>BANILACO</t>
    <phoneticPr fontId="24" type="noConversion"/>
  </si>
  <si>
    <t>B30503</t>
    <phoneticPr fontId="24" type="noConversion"/>
  </si>
  <si>
    <t>休闲娱乐类</t>
    <phoneticPr fontId="24" type="noConversion"/>
  </si>
  <si>
    <t>A42403</t>
    <phoneticPr fontId="14" type="noConversion"/>
  </si>
  <si>
    <t>曼SALON</t>
    <phoneticPr fontId="24" type="noConversion"/>
  </si>
  <si>
    <t>曼SALON</t>
    <phoneticPr fontId="14" type="noConversion"/>
  </si>
  <si>
    <t>零售购物</t>
    <phoneticPr fontId="24" type="noConversion"/>
  </si>
  <si>
    <t>A3D231</t>
  </si>
  <si>
    <t>梅来梅去</t>
  </si>
  <si>
    <t>C1D141</t>
  </si>
  <si>
    <t>coach/Ferrari/JuicyCouture</t>
  </si>
  <si>
    <t>C3D121</t>
  </si>
  <si>
    <t>C51503</t>
  </si>
  <si>
    <t>多嘴肉蟹煲</t>
  </si>
  <si>
    <t>C1Z171</t>
  </si>
  <si>
    <t>CROWN特卖</t>
  </si>
  <si>
    <t>C1D072</t>
  </si>
  <si>
    <t>tendence</t>
  </si>
  <si>
    <t>C1Z181</t>
  </si>
  <si>
    <t>盛视国际眼镜特卖</t>
  </si>
  <si>
    <t>CASIO拍照神器</t>
  </si>
  <si>
    <t>A2D051</t>
  </si>
  <si>
    <t>LOHO</t>
  </si>
  <si>
    <t>C50402</t>
  </si>
  <si>
    <t>I HOLIC</t>
  </si>
  <si>
    <t>零售购物</t>
    <phoneticPr fontId="24" type="noConversion"/>
  </si>
  <si>
    <t>C20604</t>
  </si>
  <si>
    <t>BODY STYLE</t>
  </si>
  <si>
    <t>C35102</t>
  </si>
  <si>
    <t>木铭西</t>
  </si>
  <si>
    <t>A1D031</t>
  </si>
  <si>
    <t>FINE</t>
  </si>
  <si>
    <t>C22401</t>
  </si>
  <si>
    <t>依思Q</t>
  </si>
  <si>
    <t>零售购物</t>
    <phoneticPr fontId="24" type="noConversion"/>
  </si>
  <si>
    <t>C10903</t>
  </si>
  <si>
    <t>Mila Owen</t>
  </si>
  <si>
    <t>C1D021</t>
  </si>
  <si>
    <t>薇姿/理肤泉</t>
  </si>
  <si>
    <t>C3D171</t>
  </si>
  <si>
    <t>羽西</t>
  </si>
  <si>
    <t>C71104</t>
  </si>
  <si>
    <t>A1Z761</t>
  </si>
  <si>
    <t>A1Z771</t>
  </si>
  <si>
    <t>HI.PANDA特卖</t>
  </si>
  <si>
    <t>A50602</t>
  </si>
  <si>
    <t>黄记煌</t>
  </si>
  <si>
    <t>B3Z021</t>
  </si>
  <si>
    <t>C2D262</t>
  </si>
  <si>
    <t>A31904</t>
    <phoneticPr fontId="14" type="noConversion"/>
  </si>
  <si>
    <t>满记甜品</t>
    <phoneticPr fontId="14" type="noConversion"/>
  </si>
  <si>
    <t>B11302</t>
    <phoneticPr fontId="14" type="noConversion"/>
  </si>
  <si>
    <t>B3D032</t>
  </si>
  <si>
    <t>優果压缩包</t>
  </si>
  <si>
    <t>下雪的村庄</t>
  </si>
  <si>
    <t>C2D262</t>
    <phoneticPr fontId="14" type="noConversion"/>
  </si>
  <si>
    <t>A32205</t>
  </si>
  <si>
    <t>招财猫</t>
  </si>
  <si>
    <t>A3D151</t>
  </si>
  <si>
    <t>海乐</t>
  </si>
  <si>
    <t>C3D082</t>
  </si>
  <si>
    <t>汤斯敦</t>
  </si>
  <si>
    <t>C3D151</t>
  </si>
  <si>
    <t>C7D082</t>
  </si>
  <si>
    <t>蒲缇</t>
  </si>
  <si>
    <t>餐饮</t>
    <phoneticPr fontId="24" type="noConversion"/>
  </si>
  <si>
    <t>C32704</t>
  </si>
  <si>
    <t>NICE CLAUP</t>
  </si>
  <si>
    <t>C7D062</t>
  </si>
  <si>
    <t>鲜果乃乃</t>
  </si>
  <si>
    <t>C32303</t>
  </si>
  <si>
    <t>MY MIX</t>
  </si>
  <si>
    <t>C3D131</t>
  </si>
  <si>
    <t>MIROCO</t>
  </si>
  <si>
    <t>C7Z121</t>
  </si>
  <si>
    <t>N2冰淇淋</t>
  </si>
  <si>
    <t>C7Z131</t>
  </si>
  <si>
    <t>黑爵士特卖</t>
  </si>
  <si>
    <t>A2D502</t>
  </si>
  <si>
    <t>eau FLORA</t>
  </si>
  <si>
    <t>C73404</t>
  </si>
  <si>
    <t>EUHO</t>
  </si>
  <si>
    <t>零售购物</t>
    <phoneticPr fontId="24" type="noConversion"/>
  </si>
  <si>
    <t>茶与布朗特卖</t>
    <phoneticPr fontId="24" type="noConversion"/>
  </si>
  <si>
    <t>餐饮</t>
    <phoneticPr fontId="24" type="noConversion"/>
  </si>
  <si>
    <r>
      <t>C7</t>
    </r>
    <r>
      <rPr>
        <sz val="11"/>
        <color indexed="8"/>
        <rFont val="宋体"/>
        <family val="3"/>
        <charset val="134"/>
      </rPr>
      <t>Z</t>
    </r>
    <r>
      <rPr>
        <sz val="11"/>
        <color indexed="8"/>
        <rFont val="宋体"/>
        <family val="3"/>
        <charset val="134"/>
      </rPr>
      <t>141</t>
    </r>
    <phoneticPr fontId="24" type="noConversion"/>
  </si>
  <si>
    <t>B32202</t>
  </si>
  <si>
    <t>C30601</t>
  </si>
  <si>
    <t>miomi</t>
  </si>
  <si>
    <t>C71203</t>
  </si>
  <si>
    <t>名创优品</t>
  </si>
  <si>
    <t>鲜果乃乃</t>
    <phoneticPr fontId="14" type="noConversion"/>
  </si>
  <si>
    <t>A10304</t>
  </si>
  <si>
    <t>PANDORA</t>
  </si>
  <si>
    <t>B1D012</t>
  </si>
  <si>
    <t>丹尼尔惠灵顿</t>
  </si>
  <si>
    <t>A3D092</t>
  </si>
  <si>
    <t>Vape Master</t>
  </si>
  <si>
    <t>C3D171</t>
    <phoneticPr fontId="14" type="noConversion"/>
  </si>
  <si>
    <t>C3D121</t>
    <phoneticPr fontId="14" type="noConversion"/>
  </si>
  <si>
    <t>A30604</t>
  </si>
  <si>
    <t>B1D041</t>
  </si>
  <si>
    <t>C20502</t>
  </si>
  <si>
    <t>爱斯即膜</t>
  </si>
  <si>
    <t>C21605</t>
  </si>
  <si>
    <t>沙林形象</t>
  </si>
  <si>
    <t>C2D201</t>
  </si>
  <si>
    <t>C3D181</t>
  </si>
  <si>
    <t>C7D092</t>
  </si>
  <si>
    <t>贝尼泰迪</t>
  </si>
  <si>
    <t>C7D041</t>
  </si>
  <si>
    <t>餐饮</t>
    <phoneticPr fontId="24" type="noConversion"/>
  </si>
  <si>
    <t>零售购物</t>
    <phoneticPr fontId="24" type="noConversion"/>
  </si>
  <si>
    <t>餐饮</t>
    <phoneticPr fontId="24" type="noConversion"/>
  </si>
  <si>
    <t>A2D041</t>
  </si>
  <si>
    <t>ooh Dear</t>
  </si>
  <si>
    <t>C74202</t>
  </si>
  <si>
    <t>芗芗面馆</t>
  </si>
  <si>
    <t>D1Z011</t>
  </si>
  <si>
    <t>盛视眼镜特卖</t>
  </si>
  <si>
    <t>A1Z791</t>
  </si>
  <si>
    <t>A2Z131</t>
  </si>
  <si>
    <t>乐町特卖</t>
  </si>
  <si>
    <t>A3D241</t>
  </si>
  <si>
    <t>A3Z061</t>
  </si>
  <si>
    <t>A.R.Q特卖</t>
  </si>
  <si>
    <t>B20503</t>
  </si>
  <si>
    <t>NEW BALANCE /NB</t>
  </si>
  <si>
    <t>C22902</t>
  </si>
  <si>
    <t>6IXTY8IGHT</t>
  </si>
  <si>
    <t>C30505</t>
  </si>
  <si>
    <t>etre par lee</t>
  </si>
  <si>
    <t>C516A3</t>
  </si>
  <si>
    <t>满圆薄</t>
  </si>
  <si>
    <t>零售购物</t>
    <phoneticPr fontId="24" type="noConversion"/>
  </si>
  <si>
    <t>B70305</t>
    <phoneticPr fontId="2" type="noConversion"/>
  </si>
  <si>
    <t>雷迪肋</t>
    <phoneticPr fontId="2" type="noConversion"/>
  </si>
  <si>
    <t>C7D781</t>
  </si>
  <si>
    <t>多那之</t>
  </si>
  <si>
    <t>零售购物</t>
    <phoneticPr fontId="24" type="noConversion"/>
  </si>
  <si>
    <t>B1Z031</t>
  </si>
  <si>
    <t>其乐特卖</t>
  </si>
  <si>
    <t>C212A1</t>
  </si>
  <si>
    <t>迪普菲琳</t>
  </si>
  <si>
    <t>休闲娱乐类</t>
    <phoneticPr fontId="24" type="noConversion"/>
  </si>
  <si>
    <t>A1D011</t>
  </si>
  <si>
    <t>格兰玛弗兰</t>
  </si>
  <si>
    <t>A1D072</t>
  </si>
  <si>
    <t>TOP BEAUTY</t>
  </si>
  <si>
    <t>B1Z041</t>
  </si>
  <si>
    <t>who a u特卖</t>
  </si>
  <si>
    <t>C13802</t>
  </si>
  <si>
    <t>倜傥</t>
  </si>
  <si>
    <t>无</t>
  </si>
  <si>
    <t>全场6折起</t>
  </si>
  <si>
    <t>全场3折起</t>
  </si>
  <si>
    <t>全场2-6折</t>
  </si>
  <si>
    <t>大悦城会员享受9折</t>
  </si>
  <si>
    <t>A1Z811</t>
  </si>
  <si>
    <t>A.R.Q.特卖</t>
  </si>
  <si>
    <t>A40801</t>
  </si>
  <si>
    <t>Bacius</t>
  </si>
  <si>
    <t>B31201</t>
  </si>
  <si>
    <t>死神的迷宫</t>
  </si>
  <si>
    <t>ARQ特卖</t>
  </si>
  <si>
    <t>零售购物</t>
    <phoneticPr fontId="24" type="noConversion"/>
  </si>
  <si>
    <t>A31304</t>
  </si>
  <si>
    <t>除苹果销售</t>
    <phoneticPr fontId="12" type="noConversion"/>
  </si>
  <si>
    <t>，</t>
    <phoneticPr fontId="12" type="noConversion"/>
  </si>
  <si>
    <t>B区除苹果销售</t>
    <phoneticPr fontId="12" type="noConversion"/>
  </si>
  <si>
    <t>二级业态</t>
    <phoneticPr fontId="24" type="noConversion"/>
  </si>
  <si>
    <t>特卖</t>
  </si>
  <si>
    <t>主力百货</t>
  </si>
  <si>
    <t>特卖</t>
    <phoneticPr fontId="24" type="noConversion"/>
  </si>
  <si>
    <t>糖人街</t>
  </si>
  <si>
    <t>餐饮</t>
    <phoneticPr fontId="24" type="noConversion"/>
  </si>
  <si>
    <t>非正餐</t>
    <phoneticPr fontId="24" type="noConversion"/>
  </si>
  <si>
    <t>特卖</t>
    <phoneticPr fontId="24" type="noConversion"/>
  </si>
  <si>
    <t>C7D041</t>
    <phoneticPr fontId="2" type="noConversion"/>
  </si>
  <si>
    <t>下雪的村庄</t>
    <phoneticPr fontId="2" type="noConversion"/>
  </si>
  <si>
    <t>A20202</t>
  </si>
  <si>
    <t>A10304</t>
    <phoneticPr fontId="2" type="noConversion"/>
  </si>
  <si>
    <t>PANDORA</t>
    <phoneticPr fontId="2" type="noConversion"/>
  </si>
  <si>
    <t>配饰</t>
    <phoneticPr fontId="24" type="noConversion"/>
  </si>
  <si>
    <t>PANDORA</t>
    <phoneticPr fontId="2" type="noConversion"/>
  </si>
  <si>
    <t>零售购物</t>
    <phoneticPr fontId="24" type="noConversion"/>
  </si>
  <si>
    <t>服装</t>
    <phoneticPr fontId="24" type="noConversion"/>
  </si>
  <si>
    <t>全场5折起</t>
  </si>
  <si>
    <t>A1D072</t>
    <phoneticPr fontId="2" type="noConversion"/>
  </si>
  <si>
    <t>TOP BEAUTY</t>
    <phoneticPr fontId="2" type="noConversion"/>
  </si>
  <si>
    <t>零售购物</t>
    <phoneticPr fontId="24" type="noConversion"/>
  </si>
  <si>
    <t>皮具</t>
    <phoneticPr fontId="24" type="noConversion"/>
  </si>
  <si>
    <t>A12402</t>
  </si>
  <si>
    <t>B31102</t>
  </si>
  <si>
    <t>AGame</t>
  </si>
  <si>
    <t>C2D032</t>
  </si>
  <si>
    <t>3 CONCEPT EYES</t>
  </si>
  <si>
    <t>C71803</t>
  </si>
  <si>
    <t>OIWAS爱华仕</t>
  </si>
  <si>
    <t>配饰</t>
    <phoneticPr fontId="24" type="noConversion"/>
  </si>
  <si>
    <t>精选商品低至5折</t>
  </si>
  <si>
    <t>餐饮</t>
    <phoneticPr fontId="24" type="noConversion"/>
  </si>
  <si>
    <t>非正餐</t>
    <phoneticPr fontId="24" type="noConversion"/>
  </si>
  <si>
    <t>零售购物</t>
    <phoneticPr fontId="24" type="noConversion"/>
  </si>
  <si>
    <t>生活服务类</t>
    <phoneticPr fontId="24" type="noConversion"/>
  </si>
  <si>
    <t>化妆品</t>
    <phoneticPr fontId="24" type="noConversion"/>
  </si>
  <si>
    <t>专项服务</t>
    <phoneticPr fontId="24" type="noConversion"/>
  </si>
  <si>
    <t>服装</t>
    <phoneticPr fontId="24" type="noConversion"/>
  </si>
  <si>
    <t>全场五折起</t>
  </si>
  <si>
    <t>全场商品低至3折</t>
  </si>
  <si>
    <t>全场商品5折起</t>
  </si>
  <si>
    <t>全场5折7折</t>
  </si>
  <si>
    <t>C1Z211</t>
  </si>
  <si>
    <t>A1Z851</t>
  </si>
  <si>
    <t>A20103</t>
  </si>
  <si>
    <t>FEXATA</t>
  </si>
  <si>
    <t>A21305</t>
  </si>
  <si>
    <t>ERAL NORTH</t>
  </si>
  <si>
    <t>A22102</t>
  </si>
  <si>
    <t>A22301</t>
  </si>
  <si>
    <t>BESELF</t>
  </si>
  <si>
    <t>A30803</t>
  </si>
  <si>
    <t>aG/AG-VIP</t>
  </si>
  <si>
    <t>A3D211</t>
  </si>
  <si>
    <t>梦星堂</t>
  </si>
  <si>
    <t>A3Z081</t>
  </si>
  <si>
    <t>B30704</t>
  </si>
  <si>
    <t>未来世界</t>
  </si>
  <si>
    <t>B70505</t>
  </si>
  <si>
    <t>咖ka龙虾</t>
  </si>
  <si>
    <t>B71406</t>
  </si>
  <si>
    <t>大通冰室</t>
  </si>
  <si>
    <t>C10403</t>
  </si>
  <si>
    <t>MAKE UP FOREVER</t>
  </si>
  <si>
    <t>C1Z221</t>
  </si>
  <si>
    <r>
      <t>A1Z8</t>
    </r>
    <r>
      <rPr>
        <sz val="11"/>
        <color indexed="8"/>
        <rFont val="宋体"/>
        <family val="3"/>
        <charset val="134"/>
      </rPr>
      <t>41</t>
    </r>
    <phoneticPr fontId="12" type="noConversion"/>
  </si>
  <si>
    <t>特卖</t>
    <phoneticPr fontId="24" type="noConversion"/>
  </si>
  <si>
    <t>休闲娱乐</t>
    <phoneticPr fontId="24" type="noConversion"/>
  </si>
  <si>
    <t>皮具</t>
    <phoneticPr fontId="24" type="noConversion"/>
  </si>
  <si>
    <t>B</t>
    <phoneticPr fontId="2" type="noConversion"/>
  </si>
  <si>
    <t>B20503</t>
    <phoneticPr fontId="2" type="noConversion"/>
  </si>
  <si>
    <t>NEW BALANCE</t>
    <phoneticPr fontId="2" type="noConversion"/>
  </si>
  <si>
    <t>全场低至5折</t>
  </si>
  <si>
    <t>满300减100，满500减200，满1000减400，满2000减800</t>
  </si>
  <si>
    <t>全场低至五折</t>
  </si>
  <si>
    <t>满额赠礼</t>
  </si>
  <si>
    <t>会员换购</t>
  </si>
  <si>
    <t>C2D051</t>
  </si>
  <si>
    <t>INCOCO</t>
  </si>
  <si>
    <t>FEXATA</t>
    <phoneticPr fontId="24" type="noConversion"/>
  </si>
  <si>
    <t>服装</t>
    <phoneticPr fontId="24" type="noConversion"/>
  </si>
  <si>
    <t>服装</t>
    <phoneticPr fontId="24" type="noConversion"/>
  </si>
  <si>
    <t>化妆品</t>
    <phoneticPr fontId="24" type="noConversion"/>
  </si>
  <si>
    <t>正餐</t>
    <phoneticPr fontId="24" type="noConversion"/>
  </si>
  <si>
    <t>非正餐</t>
    <phoneticPr fontId="24" type="noConversion"/>
  </si>
  <si>
    <t>特卖</t>
    <phoneticPr fontId="24" type="noConversion"/>
  </si>
  <si>
    <t>配饰</t>
    <phoneticPr fontId="24" type="noConversion"/>
  </si>
  <si>
    <t>全场商品7折起</t>
  </si>
  <si>
    <t>1000送500</t>
  </si>
  <si>
    <t>全场商品99元起</t>
  </si>
  <si>
    <t>A1Z881</t>
  </si>
  <si>
    <t>another特卖</t>
  </si>
  <si>
    <t>A1Z871</t>
  </si>
  <si>
    <t>DEVIL NUT特卖</t>
  </si>
  <si>
    <t>A3Z091</t>
  </si>
  <si>
    <t>beyond top 特卖</t>
  </si>
  <si>
    <t>C1Z222</t>
  </si>
  <si>
    <t>沙林印象特卖</t>
  </si>
  <si>
    <t>C7Z151</t>
  </si>
  <si>
    <t>blablabra特卖</t>
  </si>
  <si>
    <t>C7Z161</t>
  </si>
  <si>
    <t>朴坊特卖</t>
  </si>
  <si>
    <t>C7Z171</t>
  </si>
  <si>
    <t>OMI特卖</t>
  </si>
  <si>
    <t>C7Z181</t>
  </si>
  <si>
    <t>恋玫莎特卖</t>
  </si>
  <si>
    <t>C7Z191</t>
  </si>
  <si>
    <t>百武西特卖</t>
  </si>
  <si>
    <t>C7Z201</t>
  </si>
  <si>
    <t>乐友特卖</t>
  </si>
  <si>
    <t>C7Z211</t>
  </si>
  <si>
    <t>阪织屋特卖</t>
  </si>
  <si>
    <t>C7Z221</t>
  </si>
  <si>
    <t>椰语堂特卖</t>
  </si>
  <si>
    <t>特卖</t>
    <phoneticPr fontId="24" type="noConversion"/>
  </si>
  <si>
    <t>休闲娱乐</t>
    <phoneticPr fontId="24" type="noConversion"/>
  </si>
  <si>
    <t>A21305</t>
    <phoneticPr fontId="2" type="noConversion"/>
  </si>
  <si>
    <t>服装</t>
    <phoneticPr fontId="24" type="noConversion"/>
  </si>
  <si>
    <t>皮具</t>
    <phoneticPr fontId="24" type="noConversion"/>
  </si>
  <si>
    <t xml:space="preserve">     4、</t>
    <phoneticPr fontId="12" type="noConversion"/>
  </si>
  <si>
    <t>餐饮</t>
    <phoneticPr fontId="24" type="noConversion"/>
  </si>
  <si>
    <t>零售购物</t>
    <phoneticPr fontId="24" type="noConversion"/>
  </si>
  <si>
    <t>非正餐</t>
    <phoneticPr fontId="24" type="noConversion"/>
  </si>
  <si>
    <t>部分指定款特价</t>
  </si>
  <si>
    <t>全场冬款8.5折</t>
  </si>
  <si>
    <t>全场商品8折起</t>
  </si>
  <si>
    <t>满598元减168元</t>
  </si>
  <si>
    <t>特价套盒优惠</t>
  </si>
  <si>
    <t>进店免费送面膜</t>
  </si>
  <si>
    <t>家居服一件7两件5折，冬季连裤袜一件9两件7折，杂货一件8两件6折三件5折</t>
  </si>
  <si>
    <t>全场包类、围巾5折。</t>
  </si>
  <si>
    <t>雪蜜买一赠一</t>
  </si>
  <si>
    <t>明星商品买一送一</t>
  </si>
  <si>
    <t>套盒优惠</t>
  </si>
  <si>
    <t>无</t>
    <phoneticPr fontId="2" type="noConversion"/>
  </si>
  <si>
    <t>A1Z891</t>
  </si>
  <si>
    <t>欧时力特卖</t>
  </si>
  <si>
    <t>A1Z901</t>
  </si>
  <si>
    <t>特卖</t>
    <phoneticPr fontId="24" type="noConversion"/>
  </si>
  <si>
    <t>零售购物</t>
    <phoneticPr fontId="24" type="noConversion"/>
  </si>
  <si>
    <t>服装</t>
    <phoneticPr fontId="24" type="noConversion"/>
  </si>
  <si>
    <t>森田面膜100元3盒</t>
  </si>
  <si>
    <t>购DETOX WATER送奶茶</t>
  </si>
  <si>
    <t>男：全场7折   女;全场5-9折</t>
  </si>
  <si>
    <t>一件6折。二件5折</t>
  </si>
  <si>
    <t>交通银行信用可周五，周六，日。50买100元代金券每张卡每天只能买2张卡。建行信用卡，周六使用刷卡满200减100元。在店消费满100元送50元代金券。糯米新用新用户到店扫二维码减20元</t>
  </si>
  <si>
    <t>支付宝满100减5元，满200元减10元，招商银行卡90元低100元代金券。</t>
  </si>
  <si>
    <t>无</t>
    <phoneticPr fontId="2" type="noConversion"/>
  </si>
  <si>
    <t>化妆品</t>
    <phoneticPr fontId="24" type="noConversion"/>
  </si>
  <si>
    <t>无</t>
    <phoneticPr fontId="2" type="noConversion"/>
  </si>
  <si>
    <t>非正餐</t>
    <phoneticPr fontId="24" type="noConversion"/>
  </si>
  <si>
    <t>无</t>
    <phoneticPr fontId="2" type="noConversion"/>
  </si>
  <si>
    <t>Wass</t>
  </si>
  <si>
    <t>Y+</t>
  </si>
  <si>
    <t>PHOEBE</t>
  </si>
  <si>
    <t>B</t>
  </si>
  <si>
    <t>正餐</t>
    <phoneticPr fontId="24" type="noConversion"/>
  </si>
  <si>
    <t>无</t>
    <phoneticPr fontId="2" type="noConversion"/>
  </si>
  <si>
    <t xml:space="preserve">Bacius </t>
  </si>
  <si>
    <t>海底捞</t>
  </si>
  <si>
    <t>马克华菲</t>
  </si>
  <si>
    <t>春川铁板小厨</t>
  </si>
  <si>
    <t>cheap Monday</t>
  </si>
  <si>
    <t xml:space="preserve">TONY MOLY </t>
  </si>
  <si>
    <t>薇姿</t>
  </si>
  <si>
    <t xml:space="preserve">ORGANIC+ </t>
  </si>
  <si>
    <t>tutuanna</t>
  </si>
  <si>
    <t>H&amp;M、hm home1</t>
  </si>
  <si>
    <t>旋转台球</t>
  </si>
  <si>
    <t>太平洋咖啡</t>
  </si>
  <si>
    <t>eau flora</t>
  </si>
  <si>
    <t>JDV</t>
  </si>
  <si>
    <t>Ag/AG-VIP</t>
  </si>
  <si>
    <t>A.R.Q</t>
  </si>
  <si>
    <t>N2</t>
  </si>
  <si>
    <t>mo mo broeher</t>
  </si>
  <si>
    <t>塔基文化</t>
  </si>
  <si>
    <t>加乐比</t>
  </si>
  <si>
    <t>gxg</t>
  </si>
  <si>
    <t>重庆鸡公煲</t>
  </si>
  <si>
    <t>咖KA龙虾</t>
  </si>
  <si>
    <t>CK U</t>
  </si>
  <si>
    <t>innisfree</t>
  </si>
  <si>
    <t xml:space="preserve">SAMANTHA </t>
  </si>
  <si>
    <t>coach</t>
  </si>
  <si>
    <t>自拍神器</t>
  </si>
  <si>
    <t>爱斯基膜</t>
  </si>
  <si>
    <t>6IXTY 8IGHT</t>
  </si>
  <si>
    <t>Earth Music</t>
  </si>
  <si>
    <t>3CE</t>
  </si>
  <si>
    <t>原创工厂</t>
  </si>
  <si>
    <t>MIOMI</t>
  </si>
  <si>
    <t>NINE WAY</t>
  </si>
  <si>
    <t>jane's hat</t>
  </si>
  <si>
    <t>奥林运动汇</t>
  </si>
  <si>
    <t>玛玛咪哑披萨</t>
  </si>
  <si>
    <t>优禾生活</t>
  </si>
  <si>
    <t>詹姆仕芝士排骨</t>
  </si>
  <si>
    <t>哇噻洗车</t>
  </si>
  <si>
    <t xml:space="preserve">七十二家房客 </t>
  </si>
  <si>
    <t>儿童沙画</t>
  </si>
  <si>
    <t>爱华仕</t>
  </si>
  <si>
    <t>全场四折起</t>
  </si>
  <si>
    <t>300送50</t>
  </si>
  <si>
    <t>全场一折起</t>
  </si>
  <si>
    <t>部分商品特价</t>
  </si>
  <si>
    <t>秋冬商品全场7折</t>
  </si>
  <si>
    <t>全场商品买一赠一</t>
  </si>
  <si>
    <t>全场商品599元起</t>
  </si>
  <si>
    <t>部分5折</t>
  </si>
  <si>
    <t>全场冬装一口价199-599元</t>
  </si>
  <si>
    <t>部分商品38折</t>
  </si>
  <si>
    <t>会员9折</t>
  </si>
  <si>
    <t>美团：35元抵50元，29.9套餐、19.9套餐。大众点评：14.9单人套餐</t>
  </si>
  <si>
    <t>全场商品3折起</t>
  </si>
  <si>
    <t>全场太阳镜5折</t>
  </si>
  <si>
    <t>A1Z911</t>
  </si>
  <si>
    <t>特卖</t>
    <phoneticPr fontId="24" type="noConversion"/>
  </si>
  <si>
    <t>A3Z101</t>
  </si>
  <si>
    <t>WHO A U(特卖)</t>
  </si>
  <si>
    <t>全场低至7折</t>
  </si>
  <si>
    <t>微信支付摇一摇领代金券</t>
  </si>
  <si>
    <t>节日礼盒系列第二盒6折
大众点评满5减3元（另有随机立减活动）</t>
  </si>
  <si>
    <t>买二送一</t>
  </si>
  <si>
    <t>支付宝8.8折优惠</t>
  </si>
  <si>
    <t>满额送礼</t>
  </si>
  <si>
    <t>支付宝全单8折
水瓶座3人同行一人免单，第二次2人同行一人免单，满百送代金券，100减50，第二次可用，一次最多用2张，98元，套餐68元，48元套餐</t>
  </si>
  <si>
    <t>全场低至3折</t>
  </si>
  <si>
    <t>20元/位/人</t>
  </si>
  <si>
    <t>8种口味的热狗同等价位第二个半价</t>
  </si>
  <si>
    <t>办卡充值满500赠送50元洗衣券或100元家居券
办卡充值1000元送100元洗衣券或200元家居券</t>
  </si>
  <si>
    <t>全场低至4折</t>
  </si>
  <si>
    <t>一件8折两件6.8折三件5折</t>
  </si>
  <si>
    <t>全场商品低至五折，周二会员新品服装88折</t>
  </si>
  <si>
    <t>部分商品买一送一</t>
  </si>
  <si>
    <t>参与官方微信互动，免费领取灵芝套装</t>
  </si>
  <si>
    <t>周三、六中信信用卡满100减50元</t>
  </si>
  <si>
    <t>团购89抵100元代金券</t>
  </si>
  <si>
    <t>Apple</t>
    <phoneticPr fontId="12" type="noConversion"/>
  </si>
  <si>
    <t>业态</t>
    <phoneticPr fontId="12" type="noConversion"/>
  </si>
  <si>
    <t>区域</t>
    <phoneticPr fontId="12" type="noConversion"/>
  </si>
  <si>
    <t>全馆</t>
    <phoneticPr fontId="2" type="noConversion"/>
  </si>
  <si>
    <t>C31604</t>
  </si>
  <si>
    <t>谜底</t>
  </si>
  <si>
    <t>零售购物</t>
    <phoneticPr fontId="24" type="noConversion"/>
  </si>
  <si>
    <t>服装</t>
    <phoneticPr fontId="24" type="noConversion"/>
  </si>
  <si>
    <t>无</t>
    <phoneticPr fontId="2" type="noConversion"/>
  </si>
  <si>
    <t>销售</t>
  </si>
  <si>
    <t>笔数</t>
  </si>
  <si>
    <t>C12004</t>
  </si>
  <si>
    <t>潮宏基</t>
  </si>
  <si>
    <t>C3D312</t>
  </si>
  <si>
    <t>WAKE UP</t>
  </si>
  <si>
    <t>无</t>
    <phoneticPr fontId="2" type="noConversion"/>
  </si>
  <si>
    <t>配饰</t>
    <phoneticPr fontId="24" type="noConversion"/>
  </si>
  <si>
    <t>家居生活</t>
    <phoneticPr fontId="24" type="noConversion"/>
  </si>
  <si>
    <t>A21903</t>
    <phoneticPr fontId="2" type="noConversion"/>
  </si>
  <si>
    <t>全场7折起</t>
  </si>
  <si>
    <t>床品7折，家居饰品满300元9.5折</t>
  </si>
  <si>
    <t>部分商品7折起</t>
  </si>
  <si>
    <t>秋冬款8折</t>
  </si>
  <si>
    <t>冬款五折</t>
  </si>
  <si>
    <t>部分商品满200减100，部分商品满99减36.</t>
  </si>
  <si>
    <t>全场商品9折</t>
  </si>
  <si>
    <t>全场商品满500减50</t>
  </si>
  <si>
    <t>包类68折，鞋品6折</t>
  </si>
  <si>
    <t>春装会员9折，冬装5-6折</t>
  </si>
  <si>
    <t>部分商品5-7折</t>
  </si>
  <si>
    <t>部分商品85折</t>
  </si>
  <si>
    <t>NICE CLAUP：春款两件8折，冬款5折
CUBE SUGAR:一件5折两件4折三件3折</t>
  </si>
  <si>
    <t>2件商品88折</t>
  </si>
  <si>
    <t>Charles&amp;Keith</t>
  </si>
  <si>
    <t>momo brother</t>
  </si>
  <si>
    <t>尝健麻辣拌</t>
  </si>
  <si>
    <t>加乐比意式餐厅</t>
  </si>
  <si>
    <t>Apple R534</t>
  </si>
  <si>
    <t>莫鱼淳皇后</t>
  </si>
  <si>
    <t>弗雷迪肋</t>
  </si>
  <si>
    <t>CK UNDEWEAR</t>
  </si>
  <si>
    <t>AO2</t>
  </si>
  <si>
    <t>IMI’S</t>
  </si>
  <si>
    <t>wake up</t>
  </si>
  <si>
    <t>I‘M TOAST</t>
  </si>
  <si>
    <t>六安鲜果水吧</t>
  </si>
  <si>
    <t>D21403</t>
    <phoneticPr fontId="2" type="noConversion"/>
  </si>
  <si>
    <t>维拉妮卡</t>
    <phoneticPr fontId="2" type="noConversion"/>
  </si>
  <si>
    <t>无</t>
    <phoneticPr fontId="2" type="noConversion"/>
  </si>
  <si>
    <t>B42003</t>
  </si>
  <si>
    <t>大喜</t>
  </si>
  <si>
    <t>C1Z231</t>
  </si>
  <si>
    <t>C1Z241</t>
  </si>
  <si>
    <t>FISIMOLA特卖</t>
  </si>
  <si>
    <t>C1Z261</t>
  </si>
  <si>
    <t>酷公社特卖</t>
  </si>
  <si>
    <t>C1Z281</t>
  </si>
  <si>
    <t>PHOEBE特卖</t>
  </si>
  <si>
    <t>C1Z291</t>
  </si>
  <si>
    <t>依思Q特卖</t>
  </si>
  <si>
    <t>C1Z301</t>
  </si>
  <si>
    <t>迪普菲琳特卖</t>
  </si>
  <si>
    <t>C33303</t>
  </si>
  <si>
    <t>Baizhuo</t>
  </si>
  <si>
    <t>正餐</t>
    <phoneticPr fontId="24" type="noConversion"/>
  </si>
  <si>
    <t>特卖</t>
    <phoneticPr fontId="24" type="noConversion"/>
  </si>
  <si>
    <t>服装</t>
    <phoneticPr fontId="24" type="noConversion"/>
  </si>
  <si>
    <t>无</t>
    <phoneticPr fontId="2" type="noConversion"/>
  </si>
  <si>
    <t>C33303</t>
    <phoneticPr fontId="2" type="noConversion"/>
  </si>
  <si>
    <t>B512A2</t>
    <phoneticPr fontId="2" type="noConversion"/>
  </si>
  <si>
    <t>C1Z331</t>
  </si>
  <si>
    <t>C1Z311</t>
  </si>
  <si>
    <t>特卖</t>
    <phoneticPr fontId="24" type="noConversion"/>
  </si>
  <si>
    <t>C50602</t>
  </si>
  <si>
    <t>蓉李记</t>
  </si>
  <si>
    <t>正餐</t>
    <phoneticPr fontId="24" type="noConversion"/>
  </si>
  <si>
    <t>无</t>
    <phoneticPr fontId="2" type="noConversion"/>
  </si>
  <si>
    <t>开业期间消费小票年后当代金券用</t>
    <phoneticPr fontId="2" type="noConversion"/>
  </si>
  <si>
    <t>Touch IT/摸摸</t>
  </si>
  <si>
    <t>D3D501</t>
  </si>
  <si>
    <t xml:space="preserve">全民射击 </t>
  </si>
  <si>
    <t>无</t>
    <phoneticPr fontId="2" type="noConversion"/>
  </si>
  <si>
    <t>休闲娱乐类</t>
    <phoneticPr fontId="24" type="noConversion"/>
  </si>
  <si>
    <t>休闲娱乐</t>
    <phoneticPr fontId="24" type="noConversion"/>
  </si>
  <si>
    <t>信服到家</t>
  </si>
  <si>
    <t>专项服务</t>
    <phoneticPr fontId="24" type="noConversion"/>
  </si>
  <si>
    <t>品牌名</t>
  </si>
  <si>
    <t>购物即送品牌水杯/笔记本</t>
  </si>
  <si>
    <t>妍丽套盒优惠</t>
  </si>
  <si>
    <t>撤铺</t>
  </si>
  <si>
    <t>一件8折三件7折</t>
  </si>
  <si>
    <t>会员超值换购</t>
  </si>
  <si>
    <t>全场低至6折</t>
  </si>
  <si>
    <t>第三件8折</t>
  </si>
  <si>
    <t>300减100</t>
  </si>
  <si>
    <t>全场春季新品凭以下电子券立减50元</t>
  </si>
  <si>
    <t>春款持卡打九折，秋冬六折</t>
  </si>
  <si>
    <t>部分七折</t>
  </si>
  <si>
    <t>A1Z931</t>
  </si>
  <si>
    <t>LaChapelle</t>
  </si>
  <si>
    <t>A1Z931</t>
    <phoneticPr fontId="2" type="noConversion"/>
  </si>
  <si>
    <t>特卖</t>
    <phoneticPr fontId="24" type="noConversion"/>
  </si>
  <si>
    <t>零售购物</t>
    <phoneticPr fontId="24" type="noConversion"/>
  </si>
  <si>
    <t>A1Z921</t>
  </si>
  <si>
    <t>JACK&amp;JONES</t>
    <phoneticPr fontId="2" type="noConversion"/>
  </si>
  <si>
    <t>摸摸</t>
  </si>
  <si>
    <t>MILA OWEN</t>
  </si>
  <si>
    <t xml:space="preserve">OMI </t>
  </si>
  <si>
    <t>全民射击</t>
  </si>
  <si>
    <t>精选牛仔裤9折</t>
  </si>
  <si>
    <t>两件商品满1188加188或满1888加88换购价值699元拉杆箱，女装满999立减300元或1499立减500元</t>
  </si>
  <si>
    <t>全场商品7折</t>
  </si>
  <si>
    <t>新款85折</t>
  </si>
  <si>
    <t>冬款5折 春款会员8.5折</t>
  </si>
  <si>
    <t>部分8折</t>
  </si>
  <si>
    <t>部分五折</t>
  </si>
  <si>
    <t>部分商品低至五折</t>
  </si>
  <si>
    <t>部分冬款特价2折起，新款满200享9折</t>
  </si>
  <si>
    <t>部分商品满500减100，部分商品满500减200。</t>
  </si>
  <si>
    <t>满1000-300，满2000-700，满3000-1200,4000-1800，,5000减2500</t>
  </si>
  <si>
    <t xml:space="preserve">冬款4折 </t>
  </si>
  <si>
    <t>全场3.8折起</t>
  </si>
  <si>
    <t>储值卡满300件100，店内特价套餐（75/88元）</t>
  </si>
  <si>
    <t>交行信用卡周五周六周日5折（限购两张）</t>
  </si>
  <si>
    <t>点评闪惠随机折扣，支付宝随机折扣，饮品第二杯半价，注册会员换购甜汤，微信摇一摇</t>
  </si>
  <si>
    <t>涮品6.8折，支付宝支付全单6.8折</t>
  </si>
  <si>
    <t>交行信用卡50抵100，招行信用卡85抵100，美团闪惠满100减10元
会员卡9折，芝心披萨6.8折，</t>
  </si>
  <si>
    <t>美团代金券满200减20（团购套餐）</t>
  </si>
  <si>
    <t>25-228日部分新品55折</t>
  </si>
  <si>
    <t>部分商品84折起</t>
  </si>
  <si>
    <t>彩色镜片立减100元</t>
  </si>
  <si>
    <t>购买牛仔裤加任意商品全单享85折</t>
  </si>
  <si>
    <t>特供款399元起</t>
  </si>
  <si>
    <t>全场低至三折</t>
  </si>
  <si>
    <t>全场商品88折</t>
  </si>
  <si>
    <t>部分7折</t>
  </si>
  <si>
    <t>冬季商品低至3折</t>
  </si>
  <si>
    <t>部分商品3折-7折</t>
  </si>
  <si>
    <t>新品满1688赠送价值565元潮鞋，精选冬季商品五折</t>
  </si>
  <si>
    <t>45元/位/人</t>
  </si>
  <si>
    <t>秋冬商品五折</t>
  </si>
  <si>
    <t>指定商品一口价199-399元</t>
  </si>
  <si>
    <t>秋冬商品两件5折</t>
  </si>
  <si>
    <t>秋冬商品68折</t>
  </si>
  <si>
    <t>涮品8折</t>
  </si>
  <si>
    <t>撤</t>
  </si>
  <si>
    <t>满100减50，菜品可享受8.8折，微信活动代金券</t>
  </si>
  <si>
    <t>全单8.8折</t>
  </si>
  <si>
    <t>网上团购代金券，美团闪惠</t>
  </si>
  <si>
    <t>涮品5折优惠</t>
  </si>
  <si>
    <t>9折套餐
美团85团100</t>
  </si>
  <si>
    <t>全单8.8折，周一到周五饮品免费续杯一次，周三招商信用卡5折</t>
  </si>
  <si>
    <t>代金券38元抵100
全单6.8折</t>
  </si>
  <si>
    <t>每周五刷浦发信用卡满88立减40</t>
  </si>
  <si>
    <t>招行信用卡40团50，美团42.5团50
美团双人套餐79.9团101</t>
  </si>
  <si>
    <t>糯米到店付满100减11
美团买单满100减11
会员卡享4款甜品38元2个</t>
  </si>
  <si>
    <t>周一至周五下午茶任意西点送饮品</t>
  </si>
  <si>
    <t>正月十五汤圆优惠价29元
学生买二送一</t>
  </si>
  <si>
    <t>周三招行信用卡5折</t>
  </si>
  <si>
    <t>指定商品限时特惠</t>
  </si>
  <si>
    <t>新春套盒上市</t>
  </si>
  <si>
    <t>买新年礼盒满528赠170元礼盒
满888赠325礼盒，满158赠170和325礼盒</t>
  </si>
  <si>
    <t>大悦城会员卡新品9折</t>
  </si>
  <si>
    <t>部分商品满300减60</t>
  </si>
  <si>
    <t>滔搏全场一件8折，二件7折</t>
  </si>
  <si>
    <t>满320送短裤，第二件半价</t>
  </si>
  <si>
    <t>冬款五折 春款会员八五折</t>
  </si>
  <si>
    <t>部分8.8折</t>
  </si>
  <si>
    <t>春款9折。冬款500减200</t>
  </si>
  <si>
    <t>部分8.5折</t>
  </si>
  <si>
    <t>全场79元起</t>
  </si>
  <si>
    <t>两件8折</t>
  </si>
  <si>
    <t>一件九折 两件八折 三件七折</t>
  </si>
  <si>
    <t>冬款5折 春款会员85折</t>
  </si>
  <si>
    <t>老款5折，新款部分8折</t>
  </si>
  <si>
    <t>两件8折三件7折</t>
  </si>
  <si>
    <t>全场商品199元起</t>
  </si>
  <si>
    <t>新品8折</t>
  </si>
  <si>
    <t>散装西洋参、玛咖、石斛鲜条三两送一两，包装菜品三袋送一袋</t>
  </si>
  <si>
    <t>全场商品满200减100</t>
  </si>
  <si>
    <t>1.进口甲油胶原价120元，现价38元；
2.法国进口油画胶+专业指甲护理+韩式修眉原价268元，现价138元；
3.日本进口甲油胶+专业指甲护理+彩绘+日系饰品+cuccio手部专业护理原价680元，现价380元</t>
  </si>
  <si>
    <t>无</t>
    <phoneticPr fontId="16" type="noConversion"/>
  </si>
  <si>
    <t>2016年3月份商户销售</t>
    <phoneticPr fontId="8" type="noConversion"/>
  </si>
  <si>
    <t>2016年3月份累计销售</t>
    <phoneticPr fontId="12" type="noConversion"/>
  </si>
  <si>
    <t>CASIO手表</t>
  </si>
  <si>
    <t>XF_STORECODE</t>
    <phoneticPr fontId="24" type="noConversion"/>
  </si>
  <si>
    <t>2016年3月6日分区域分楼层销售</t>
    <phoneticPr fontId="2" type="noConversion"/>
  </si>
  <si>
    <t>天气：雾霾</t>
    <phoneticPr fontId="8" type="noConversion"/>
  </si>
  <si>
    <t>星期日</t>
    <phoneticPr fontId="8" type="noConversion"/>
  </si>
  <si>
    <t>2016年3月6日销售
单位：元</t>
    <phoneticPr fontId="8" type="noConversion"/>
  </si>
  <si>
    <t>格兰玛弗兰/MAX FACTOR/植美村</t>
  </si>
  <si>
    <r>
      <t>2</t>
    </r>
    <r>
      <rPr>
        <sz val="10"/>
        <color theme="1"/>
        <rFont val="微软雅黑"/>
        <family val="2"/>
        <charset val="134"/>
      </rPr>
      <t>,707辆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</si>
</sst>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76" formatCode="0.0_ "/>
    <numFmt numFmtId="177" formatCode="#,##0_);[Red]\(#,##0\)"/>
    <numFmt numFmtId="178" formatCode="#,##0.00_);[Red]\(#,##0.00\)"/>
    <numFmt numFmtId="179" formatCode="0.0_);[Red]\(0.0\)"/>
    <numFmt numFmtId="180" formatCode="0.0%"/>
    <numFmt numFmtId="181" formatCode="_ * #,##0.0_ ;_ * \-#,##0.0_ ;_ * &quot;-&quot;??_ ;_ @_ "/>
    <numFmt numFmtId="182" formatCode="_ * #,##0_ ;_ * \-#,##0_ ;_ * &quot;-&quot;??_ ;_ @_ "/>
    <numFmt numFmtId="183" formatCode="0.00_);[Red]\(0.00\)"/>
    <numFmt numFmtId="184" formatCode="0.00_ "/>
    <numFmt numFmtId="185" formatCode="0_ "/>
    <numFmt numFmtId="186" formatCode="0.00;[Red]0.00"/>
    <numFmt numFmtId="187" formatCode="0.000_ "/>
    <numFmt numFmtId="188" formatCode="0_);[Red]\(0\)"/>
    <numFmt numFmtId="189" formatCode="yyyy&quot;年&quot;m&quot;月&quot;d&quot;日&quot;;@"/>
  </numFmts>
  <fonts count="41" x14ac:knownFonts="1"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6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9" fillId="0" borderId="0"/>
    <xf numFmtId="0" fontId="4" fillId="0" borderId="0"/>
    <xf numFmtId="0" fontId="27" fillId="0" borderId="0">
      <alignment vertical="center"/>
    </xf>
    <xf numFmtId="0" fontId="22" fillId="0" borderId="0">
      <alignment vertical="center"/>
    </xf>
    <xf numFmtId="0" fontId="23" fillId="0" borderId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/>
    <xf numFmtId="0" fontId="27" fillId="0" borderId="0">
      <alignment vertical="center"/>
    </xf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43" fontId="27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/>
  </cellStyleXfs>
  <cellXfs count="20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9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 wrapText="1"/>
    </xf>
    <xf numFmtId="179" fontId="6" fillId="0" borderId="1" xfId="1" applyNumberFormat="1" applyFont="1" applyBorder="1" applyAlignment="1">
      <alignment horizontal="right" vertical="center" wrapText="1"/>
    </xf>
    <xf numFmtId="179" fontId="6" fillId="2" borderId="1" xfId="0" applyNumberFormat="1" applyFont="1" applyFill="1" applyBorder="1" applyAlignment="1">
      <alignment horizontal="right" vertical="center" wrapText="1"/>
    </xf>
    <xf numFmtId="179" fontId="5" fillId="3" borderId="1" xfId="0" applyNumberFormat="1" applyFont="1" applyFill="1" applyBorder="1" applyAlignment="1">
      <alignment horizontal="right" vertical="center" wrapText="1"/>
    </xf>
    <xf numFmtId="180" fontId="6" fillId="0" borderId="1" xfId="1" applyNumberFormat="1" applyFont="1" applyBorder="1" applyAlignment="1">
      <alignment horizontal="right" vertical="center" wrapText="1"/>
    </xf>
    <xf numFmtId="180" fontId="6" fillId="2" borderId="1" xfId="1" applyNumberFormat="1" applyFont="1" applyFill="1" applyBorder="1" applyAlignment="1">
      <alignment horizontal="right" vertical="center" wrapText="1"/>
    </xf>
    <xf numFmtId="180" fontId="6" fillId="6" borderId="1" xfId="1" applyNumberFormat="1" applyFont="1" applyFill="1" applyBorder="1" applyAlignment="1">
      <alignment horizontal="right" vertical="center" wrapText="1"/>
    </xf>
    <xf numFmtId="180" fontId="5" fillId="7" borderId="1" xfId="1" applyNumberFormat="1" applyFont="1" applyFill="1" applyBorder="1" applyAlignment="1">
      <alignment horizontal="right" vertical="center" wrapText="1"/>
    </xf>
    <xf numFmtId="0" fontId="30" fillId="2" borderId="1" xfId="0" applyFont="1" applyFill="1" applyBorder="1" applyAlignment="1">
      <alignment horizontal="center" vertical="center" wrapText="1"/>
    </xf>
    <xf numFmtId="58" fontId="30" fillId="4" borderId="1" xfId="0" applyNumberFormat="1" applyFont="1" applyFill="1" applyBorder="1" applyAlignment="1">
      <alignment horizontal="center" vertical="center" wrapText="1"/>
    </xf>
    <xf numFmtId="10" fontId="30" fillId="2" borderId="1" xfId="1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right" vertical="center" wrapText="1"/>
      <protection locked="0"/>
    </xf>
    <xf numFmtId="181" fontId="30" fillId="0" borderId="1" xfId="72" applyNumberFormat="1" applyFont="1" applyBorder="1" applyAlignment="1">
      <alignment horizontal="right" vertical="center" wrapText="1"/>
    </xf>
    <xf numFmtId="180" fontId="30" fillId="0" borderId="1" xfId="1" applyNumberFormat="1" applyFont="1" applyBorder="1" applyAlignment="1">
      <alignment horizontal="right" vertical="center" wrapText="1"/>
    </xf>
    <xf numFmtId="179" fontId="30" fillId="0" borderId="1" xfId="0" applyNumberFormat="1" applyFont="1" applyBorder="1" applyAlignment="1">
      <alignment horizontal="right" vertical="center" wrapText="1"/>
    </xf>
    <xf numFmtId="0" fontId="30" fillId="6" borderId="1" xfId="0" applyFont="1" applyFill="1" applyBorder="1" applyAlignment="1">
      <alignment horizontal="center" vertical="center" wrapText="1"/>
    </xf>
    <xf numFmtId="0" fontId="30" fillId="6" borderId="1" xfId="0" applyFont="1" applyFill="1" applyBorder="1" applyAlignment="1" applyProtection="1">
      <alignment horizontal="center" vertical="center" wrapText="1"/>
      <protection locked="0"/>
    </xf>
    <xf numFmtId="0" fontId="30" fillId="8" borderId="1" xfId="0" applyFont="1" applyFill="1" applyBorder="1" applyAlignment="1">
      <alignment horizontal="center" vertical="center" wrapText="1"/>
    </xf>
    <xf numFmtId="0" fontId="30" fillId="8" borderId="1" xfId="0" applyFont="1" applyFill="1" applyBorder="1" applyAlignment="1" applyProtection="1">
      <alignment horizontal="center" vertical="center" wrapText="1"/>
      <protection locked="0"/>
    </xf>
    <xf numFmtId="0" fontId="30" fillId="8" borderId="1" xfId="0" applyFont="1" applyFill="1" applyBorder="1" applyAlignment="1" applyProtection="1">
      <alignment horizontal="right" vertical="center" wrapText="1"/>
      <protection locked="0"/>
    </xf>
    <xf numFmtId="181" fontId="10" fillId="8" borderId="1" xfId="72" applyNumberFormat="1" applyFont="1" applyFill="1" applyBorder="1" applyAlignment="1">
      <alignment horizontal="right" vertical="center" wrapText="1"/>
    </xf>
    <xf numFmtId="180" fontId="30" fillId="8" borderId="1" xfId="1" applyNumberFormat="1" applyFont="1" applyFill="1" applyBorder="1" applyAlignment="1">
      <alignment horizontal="right" vertical="center" wrapText="1"/>
    </xf>
    <xf numFmtId="179" fontId="30" fillId="8" borderId="1" xfId="0" applyNumberFormat="1" applyFont="1" applyFill="1" applyBorder="1" applyAlignment="1">
      <alignment horizontal="right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 applyProtection="1">
      <alignment horizontal="center" vertical="center" wrapText="1"/>
      <protection locked="0"/>
    </xf>
    <xf numFmtId="0" fontId="31" fillId="8" borderId="0" xfId="0" applyFont="1" applyFill="1" applyAlignment="1">
      <alignment horizontal="center" vertical="center" wrapText="1"/>
    </xf>
    <xf numFmtId="181" fontId="30" fillId="8" borderId="1" xfId="72" applyNumberFormat="1" applyFont="1" applyFill="1" applyBorder="1" applyAlignment="1">
      <alignment horizontal="right"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177" fontId="31" fillId="0" borderId="0" xfId="0" applyNumberFormat="1" applyFont="1" applyAlignment="1">
      <alignment horizontal="center" vertical="center" wrapText="1"/>
    </xf>
    <xf numFmtId="10" fontId="31" fillId="0" borderId="0" xfId="1" applyNumberFormat="1" applyFont="1" applyAlignment="1">
      <alignment horizontal="center" vertical="center" wrapText="1"/>
    </xf>
    <xf numFmtId="176" fontId="31" fillId="0" borderId="0" xfId="0" applyNumberFormat="1" applyFont="1" applyAlignment="1">
      <alignment horizontal="center" vertical="center" wrapText="1"/>
    </xf>
    <xf numFmtId="43" fontId="0" fillId="0" borderId="0" xfId="0" applyNumberFormat="1">
      <alignment vertical="center"/>
    </xf>
    <xf numFmtId="0" fontId="31" fillId="0" borderId="3" xfId="0" applyFont="1" applyBorder="1" applyAlignment="1">
      <alignment vertical="center" wrapText="1"/>
    </xf>
    <xf numFmtId="0" fontId="32" fillId="0" borderId="0" xfId="0" applyFont="1">
      <alignment vertical="center"/>
    </xf>
    <xf numFmtId="0" fontId="31" fillId="0" borderId="0" xfId="0" applyFont="1" applyBorder="1" applyAlignment="1">
      <alignment vertical="center" wrapText="1"/>
    </xf>
    <xf numFmtId="182" fontId="30" fillId="0" borderId="1" xfId="72" applyNumberFormat="1" applyFont="1" applyBorder="1" applyAlignment="1">
      <alignment horizontal="center" vertical="center" wrapText="1"/>
    </xf>
    <xf numFmtId="180" fontId="30" fillId="0" borderId="1" xfId="0" applyNumberFormat="1" applyFont="1" applyBorder="1" applyAlignment="1">
      <alignment horizontal="right" vertical="center" wrapText="1"/>
    </xf>
    <xf numFmtId="176" fontId="30" fillId="0" borderId="1" xfId="0" applyNumberFormat="1" applyFont="1" applyBorder="1" applyAlignment="1">
      <alignment horizontal="right" vertical="center" wrapText="1"/>
    </xf>
    <xf numFmtId="181" fontId="30" fillId="8" borderId="4" xfId="72" applyNumberFormat="1" applyFont="1" applyFill="1" applyBorder="1" applyAlignment="1">
      <alignment horizontal="right" vertical="center" wrapText="1"/>
    </xf>
    <xf numFmtId="181" fontId="5" fillId="4" borderId="5" xfId="72" applyNumberFormat="1" applyFont="1" applyFill="1" applyBorder="1" applyAlignment="1">
      <alignment horizontal="right" vertical="center" wrapText="1"/>
    </xf>
    <xf numFmtId="0" fontId="30" fillId="8" borderId="4" xfId="0" applyFont="1" applyFill="1" applyBorder="1" applyAlignment="1">
      <alignment horizontal="center" vertical="center" wrapText="1"/>
    </xf>
    <xf numFmtId="0" fontId="30" fillId="8" borderId="4" xfId="0" applyFont="1" applyFill="1" applyBorder="1" applyAlignment="1">
      <alignment horizontal="left" vertical="center" wrapText="1"/>
    </xf>
    <xf numFmtId="179" fontId="30" fillId="8" borderId="4" xfId="0" applyNumberFormat="1" applyFont="1" applyFill="1" applyBorder="1" applyAlignment="1">
      <alignment horizontal="right" vertical="center" wrapText="1"/>
    </xf>
    <xf numFmtId="0" fontId="30" fillId="8" borderId="4" xfId="0" applyFont="1" applyFill="1" applyBorder="1" applyAlignment="1">
      <alignment horizontal="right" vertical="center" wrapText="1"/>
    </xf>
    <xf numFmtId="180" fontId="30" fillId="8" borderId="4" xfId="1" applyNumberFormat="1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vertical="center" wrapText="1"/>
    </xf>
    <xf numFmtId="179" fontId="5" fillId="4" borderId="5" xfId="0" applyNumberFormat="1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right" vertical="center" wrapText="1"/>
    </xf>
    <xf numFmtId="181" fontId="5" fillId="4" borderId="6" xfId="72" applyNumberFormat="1" applyFont="1" applyFill="1" applyBorder="1" applyAlignment="1">
      <alignment horizontal="right" vertical="center" wrapText="1"/>
    </xf>
    <xf numFmtId="180" fontId="5" fillId="4" borderId="5" xfId="1" applyNumberFormat="1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vertical="center" wrapText="1"/>
    </xf>
    <xf numFmtId="182" fontId="30" fillId="0" borderId="1" xfId="72" applyNumberFormat="1" applyFont="1" applyBorder="1" applyAlignment="1">
      <alignment horizontal="right" vertical="center" wrapText="1"/>
    </xf>
    <xf numFmtId="182" fontId="30" fillId="8" borderId="4" xfId="72" applyNumberFormat="1" applyFont="1" applyFill="1" applyBorder="1" applyAlignment="1">
      <alignment horizontal="right" vertical="center" wrapText="1"/>
    </xf>
    <xf numFmtId="182" fontId="5" fillId="4" borderId="5" xfId="72" applyNumberFormat="1" applyFont="1" applyFill="1" applyBorder="1" applyAlignment="1">
      <alignment horizontal="right" vertical="center" wrapText="1"/>
    </xf>
    <xf numFmtId="182" fontId="30" fillId="8" borderId="1" xfId="72" applyNumberFormat="1" applyFont="1" applyFill="1" applyBorder="1" applyAlignment="1">
      <alignment horizontal="right" vertical="center" wrapText="1"/>
    </xf>
    <xf numFmtId="181" fontId="6" fillId="0" borderId="1" xfId="72" applyNumberFormat="1" applyFont="1" applyBorder="1" applyAlignment="1">
      <alignment horizontal="right" vertical="center" wrapText="1"/>
    </xf>
    <xf numFmtId="181" fontId="6" fillId="2" borderId="1" xfId="72" applyNumberFormat="1" applyFont="1" applyFill="1" applyBorder="1" applyAlignment="1">
      <alignment horizontal="right" vertical="center" wrapText="1"/>
    </xf>
    <xf numFmtId="181" fontId="5" fillId="3" borderId="1" xfId="72" applyNumberFormat="1" applyFont="1" applyFill="1" applyBorder="1" applyAlignment="1">
      <alignment horizontal="right" vertical="center" wrapText="1"/>
    </xf>
    <xf numFmtId="181" fontId="30" fillId="0" borderId="1" xfId="72" applyNumberFormat="1" applyFont="1" applyBorder="1" applyAlignment="1" applyProtection="1">
      <alignment horizontal="right" vertical="center" wrapText="1"/>
      <protection locked="0"/>
    </xf>
    <xf numFmtId="181" fontId="30" fillId="6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8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center" vertical="center" wrapText="1"/>
    </xf>
    <xf numFmtId="182" fontId="30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33" fillId="0" borderId="1" xfId="0" applyFont="1" applyBorder="1" applyAlignment="1" applyProtection="1">
      <alignment horizontal="left" vertical="center" wrapText="1"/>
      <protection locked="0"/>
    </xf>
    <xf numFmtId="176" fontId="0" fillId="0" borderId="0" xfId="0" applyNumberFormat="1">
      <alignment vertical="center"/>
    </xf>
    <xf numFmtId="180" fontId="27" fillId="0" borderId="0" xfId="1" applyNumberFormat="1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180" fontId="27" fillId="10" borderId="0" xfId="1" applyNumberFormat="1" applyFont="1" applyFill="1">
      <alignment vertical="center"/>
    </xf>
    <xf numFmtId="176" fontId="34" fillId="9" borderId="0" xfId="0" applyNumberFormat="1" applyFont="1" applyFill="1">
      <alignment vertical="center"/>
    </xf>
    <xf numFmtId="183" fontId="27" fillId="0" borderId="0" xfId="1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Border="1">
      <alignment vertical="center"/>
    </xf>
    <xf numFmtId="0" fontId="6" fillId="0" borderId="0" xfId="0" applyFont="1" applyAlignment="1">
      <alignment horizontal="left" vertical="center"/>
    </xf>
    <xf numFmtId="180" fontId="27" fillId="0" borderId="0" xfId="1" applyNumberFormat="1" applyFont="1">
      <alignment vertical="center"/>
    </xf>
    <xf numFmtId="0" fontId="35" fillId="0" borderId="1" xfId="0" applyFont="1" applyBorder="1" applyAlignment="1">
      <alignment horizontal="center" vertical="center"/>
    </xf>
    <xf numFmtId="180" fontId="35" fillId="0" borderId="1" xfId="1" applyNumberFormat="1" applyFont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35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176" fontId="36" fillId="0" borderId="0" xfId="0" applyNumberFormat="1" applyFont="1" applyBorder="1" applyAlignment="1">
      <alignment horizontal="left" vertical="center" wrapText="1"/>
    </xf>
    <xf numFmtId="176" fontId="36" fillId="0" borderId="0" xfId="0" applyNumberFormat="1" applyFont="1" applyBorder="1" applyAlignment="1">
      <alignment vertical="center" wrapText="1"/>
    </xf>
    <xf numFmtId="0" fontId="30" fillId="8" borderId="0" xfId="0" applyFont="1" applyFill="1" applyAlignment="1">
      <alignment horizontal="center" vertical="center" wrapText="1"/>
    </xf>
    <xf numFmtId="181" fontId="30" fillId="0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0" borderId="1" xfId="72" applyNumberFormat="1" applyFont="1" applyFill="1" applyBorder="1" applyAlignment="1">
      <alignment horizontal="right" vertical="center" wrapText="1"/>
    </xf>
    <xf numFmtId="182" fontId="30" fillId="0" borderId="1" xfId="72" applyNumberFormat="1" applyFont="1" applyFill="1" applyBorder="1" applyAlignment="1">
      <alignment horizontal="right" vertical="center" wrapText="1"/>
    </xf>
    <xf numFmtId="180" fontId="30" fillId="0" borderId="1" xfId="1" applyNumberFormat="1" applyFont="1" applyFill="1" applyBorder="1" applyAlignment="1">
      <alignment horizontal="right" vertical="center" wrapText="1"/>
    </xf>
    <xf numFmtId="179" fontId="30" fillId="0" borderId="1" xfId="0" applyNumberFormat="1" applyFont="1" applyFill="1" applyBorder="1" applyAlignment="1">
      <alignment horizontal="right" vertical="center" wrapText="1"/>
    </xf>
    <xf numFmtId="0" fontId="10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 wrapText="1"/>
    </xf>
    <xf numFmtId="178" fontId="7" fillId="0" borderId="0" xfId="0" applyNumberFormat="1" applyFont="1" applyBorder="1" applyAlignment="1">
      <alignment horizontal="right" vertical="center" wrapText="1"/>
    </xf>
    <xf numFmtId="182" fontId="36" fillId="0" borderId="0" xfId="72" applyNumberFormat="1" applyFont="1" applyBorder="1" applyAlignment="1">
      <alignment horizontal="center" vertical="center" wrapText="1"/>
    </xf>
    <xf numFmtId="184" fontId="0" fillId="0" borderId="0" xfId="0" applyNumberFormat="1">
      <alignment vertical="center"/>
    </xf>
    <xf numFmtId="176" fontId="34" fillId="0" borderId="0" xfId="0" applyNumberFormat="1" applyFont="1">
      <alignment vertical="center"/>
    </xf>
    <xf numFmtId="179" fontId="30" fillId="0" borderId="1" xfId="1" applyNumberFormat="1" applyFont="1" applyFill="1" applyBorder="1" applyAlignment="1">
      <alignment horizontal="right" vertical="center" wrapText="1"/>
    </xf>
    <xf numFmtId="180" fontId="0" fillId="9" borderId="0" xfId="0" applyNumberFormat="1" applyFill="1">
      <alignment vertical="center"/>
    </xf>
    <xf numFmtId="179" fontId="35" fillId="0" borderId="1" xfId="1" applyNumberFormat="1" applyFont="1" applyBorder="1" applyAlignment="1">
      <alignment horizontal="center" vertical="center"/>
    </xf>
    <xf numFmtId="179" fontId="35" fillId="0" borderId="0" xfId="0" applyNumberFormat="1" applyFont="1" applyBorder="1">
      <alignment vertical="center"/>
    </xf>
    <xf numFmtId="179" fontId="35" fillId="0" borderId="1" xfId="0" applyNumberFormat="1" applyFont="1" applyBorder="1" applyAlignment="1">
      <alignment horizontal="center" vertical="center"/>
    </xf>
    <xf numFmtId="0" fontId="10" fillId="0" borderId="1" xfId="12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7" applyFont="1" applyFill="1" applyBorder="1" applyAlignment="1" applyProtection="1">
      <alignment horizontal="center" vertical="center" wrapText="1"/>
      <protection locked="0"/>
    </xf>
    <xf numFmtId="185" fontId="35" fillId="0" borderId="1" xfId="0" applyNumberFormat="1" applyFont="1" applyBorder="1" applyAlignment="1">
      <alignment horizontal="center" vertical="center"/>
    </xf>
    <xf numFmtId="0" fontId="37" fillId="0" borderId="0" xfId="12" applyFont="1" applyBorder="1" applyAlignment="1">
      <alignment vertical="center"/>
    </xf>
    <xf numFmtId="0" fontId="37" fillId="9" borderId="2" xfId="12" applyFont="1" applyFill="1" applyBorder="1" applyAlignment="1">
      <alignment vertical="center"/>
    </xf>
    <xf numFmtId="0" fontId="38" fillId="0" borderId="1" xfId="12" applyFont="1" applyBorder="1" applyAlignment="1">
      <alignment horizontal="center" vertical="center"/>
    </xf>
    <xf numFmtId="186" fontId="2" fillId="0" borderId="1" xfId="0" applyNumberFormat="1" applyFont="1" applyBorder="1" applyAlignment="1">
      <alignment horizontal="center" vertical="center"/>
    </xf>
    <xf numFmtId="0" fontId="31" fillId="11" borderId="0" xfId="0" applyFont="1" applyFill="1">
      <alignment vertical="center"/>
    </xf>
    <xf numFmtId="0" fontId="31" fillId="0" borderId="0" xfId="0" applyFont="1">
      <alignment vertical="center"/>
    </xf>
    <xf numFmtId="0" fontId="31" fillId="6" borderId="0" xfId="0" applyFont="1" applyFill="1">
      <alignment vertical="center"/>
    </xf>
    <xf numFmtId="0" fontId="0" fillId="0" borderId="0" xfId="0" applyFont="1" applyAlignment="1"/>
    <xf numFmtId="0" fontId="21" fillId="6" borderId="1" xfId="0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/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31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31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Font="1" applyBorder="1">
      <alignment vertical="center"/>
    </xf>
    <xf numFmtId="181" fontId="0" fillId="0" borderId="0" xfId="0" applyNumberFormat="1" applyFont="1">
      <alignment vertical="center"/>
    </xf>
    <xf numFmtId="0" fontId="0" fillId="0" borderId="0" xfId="0" applyAlignment="1"/>
    <xf numFmtId="184" fontId="0" fillId="0" borderId="1" xfId="0" applyNumberFormat="1" applyBorder="1">
      <alignment vertical="center"/>
    </xf>
    <xf numFmtId="0" fontId="0" fillId="0" borderId="0" xfId="0" applyAlignment="1" applyProtection="1">
      <alignment vertical="center"/>
      <protection locked="0"/>
    </xf>
    <xf numFmtId="0" fontId="39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49" fontId="2" fillId="0" borderId="0" xfId="0" applyNumberFormat="1" applyFont="1" applyAlignment="1">
      <alignment vertical="top"/>
    </xf>
    <xf numFmtId="0" fontId="31" fillId="11" borderId="1" xfId="0" applyFont="1" applyFill="1" applyBorder="1">
      <alignment vertical="center"/>
    </xf>
    <xf numFmtId="0" fontId="0" fillId="9" borderId="0" xfId="0" applyFill="1" applyAlignment="1">
      <alignment vertical="center"/>
    </xf>
    <xf numFmtId="0" fontId="21" fillId="6" borderId="0" xfId="0" applyFont="1" applyFill="1" applyBorder="1" applyAlignment="1">
      <alignment horizontal="center" vertical="center"/>
    </xf>
    <xf numFmtId="187" fontId="0" fillId="0" borderId="0" xfId="0" applyNumberFormat="1">
      <alignment vertical="center"/>
    </xf>
    <xf numFmtId="0" fontId="0" fillId="0" borderId="0" xfId="0" applyFont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0" borderId="0" xfId="0" applyFont="1" applyAlignment="1"/>
    <xf numFmtId="0" fontId="34" fillId="0" borderId="0" xfId="0" applyFont="1" applyAlignment="1">
      <alignment vertical="center"/>
    </xf>
    <xf numFmtId="0" fontId="11" fillId="0" borderId="3" xfId="0" applyFont="1" applyBorder="1" applyAlignment="1">
      <alignment vertical="center" wrapText="1"/>
    </xf>
    <xf numFmtId="181" fontId="0" fillId="0" borderId="0" xfId="0" applyNumberFormat="1" applyBorder="1" applyAlignment="1">
      <alignment vertical="center"/>
    </xf>
    <xf numFmtId="0" fontId="0" fillId="0" borderId="8" xfId="0" applyFont="1" applyFill="1" applyBorder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>
      <alignment vertical="center"/>
    </xf>
    <xf numFmtId="0" fontId="4" fillId="0" borderId="0" xfId="0" applyFont="1" applyAlignment="1"/>
    <xf numFmtId="0" fontId="33" fillId="0" borderId="1" xfId="0" applyFont="1" applyBorder="1" applyAlignment="1" applyProtection="1">
      <alignment horizontal="center" vertical="center" wrapText="1"/>
      <protection locked="0"/>
    </xf>
    <xf numFmtId="188" fontId="30" fillId="0" borderId="1" xfId="0" applyNumberFormat="1" applyFont="1" applyBorder="1" applyAlignment="1" applyProtection="1">
      <alignment horizontal="center" vertical="center" wrapText="1"/>
      <protection locked="0"/>
    </xf>
    <xf numFmtId="189" fontId="30" fillId="0" borderId="1" xfId="0" applyNumberFormat="1" applyFont="1" applyBorder="1" applyAlignment="1" applyProtection="1">
      <alignment horizontal="center" vertical="center" wrapText="1"/>
      <protection locked="0"/>
    </xf>
    <xf numFmtId="49" fontId="30" fillId="0" borderId="1" xfId="0" applyNumberFormat="1" applyFont="1" applyBorder="1" applyAlignment="1" applyProtection="1">
      <alignment horizontal="center" vertical="center" wrapText="1"/>
      <protection locked="0"/>
    </xf>
    <xf numFmtId="188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189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1" xfId="12" applyNumberFormat="1" applyFont="1" applyFill="1" applyBorder="1" applyAlignment="1" applyProtection="1">
      <alignment horizontal="center" vertical="center" wrapText="1"/>
      <protection locked="0"/>
    </xf>
    <xf numFmtId="189" fontId="1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9" borderId="0" xfId="0" applyFont="1" applyFill="1" applyAlignment="1"/>
    <xf numFmtId="4" fontId="0" fillId="0" borderId="0" xfId="0" applyNumberFormat="1">
      <alignment vertical="center"/>
    </xf>
    <xf numFmtId="181" fontId="0" fillId="0" borderId="0" xfId="0" applyNumberFormat="1" applyAlignment="1">
      <alignment vertical="center"/>
    </xf>
    <xf numFmtId="0" fontId="0" fillId="9" borderId="0" xfId="0" applyFill="1" applyAlignment="1"/>
    <xf numFmtId="49" fontId="30" fillId="6" borderId="1" xfId="0" applyNumberFormat="1" applyFont="1" applyFill="1" applyBorder="1" applyAlignment="1" applyProtection="1">
      <alignment horizontal="center" vertical="center" wrapText="1"/>
      <protection locked="0"/>
    </xf>
    <xf numFmtId="189" fontId="30" fillId="6" borderId="1" xfId="0" applyNumberFormat="1" applyFont="1" applyFill="1" applyBorder="1" applyAlignment="1" applyProtection="1">
      <alignment horizontal="center" vertical="center" wrapText="1"/>
      <protection locked="0"/>
    </xf>
    <xf numFmtId="43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Alignment="1"/>
    <xf numFmtId="0" fontId="31" fillId="6" borderId="0" xfId="0" applyFont="1" applyFill="1" applyAlignment="1">
      <alignment horizontal="left" vertical="center" wrapText="1"/>
    </xf>
    <xf numFmtId="178" fontId="7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58" fontId="31" fillId="0" borderId="4" xfId="0" applyNumberFormat="1" applyFont="1" applyBorder="1" applyAlignment="1">
      <alignment horizontal="center" vertical="center" wrapText="1"/>
    </xf>
    <xf numFmtId="58" fontId="31" fillId="0" borderId="8" xfId="0" applyNumberFormat="1" applyFont="1" applyBorder="1" applyAlignment="1">
      <alignment horizontal="center" vertical="center" wrapText="1"/>
    </xf>
    <xf numFmtId="58" fontId="31" fillId="0" borderId="9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76" fontId="0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 wrapText="1"/>
    </xf>
    <xf numFmtId="178" fontId="1" fillId="0" borderId="0" xfId="0" applyNumberFormat="1" applyFont="1" applyBorder="1" applyAlignment="1">
      <alignment horizontal="center" vertical="center" wrapText="1"/>
    </xf>
    <xf numFmtId="177" fontId="1" fillId="0" borderId="0" xfId="0" applyNumberFormat="1" applyFont="1" applyBorder="1" applyAlignment="1">
      <alignment horizontal="center" vertical="center" wrapText="1"/>
    </xf>
  </cellXfs>
  <cellStyles count="74">
    <cellStyle name="百分比" xfId="1" builtinId="5"/>
    <cellStyle name="常规" xfId="0" builtinId="0"/>
    <cellStyle name="常规 10" xfId="2"/>
    <cellStyle name="常规 11" xfId="3"/>
    <cellStyle name="常规 12" xfId="4"/>
    <cellStyle name="常规 13" xfId="5"/>
    <cellStyle name="常规 14" xfId="6"/>
    <cellStyle name="常规 15" xfId="7"/>
    <cellStyle name="常规 16" xfId="8"/>
    <cellStyle name="常规 17" xfId="9"/>
    <cellStyle name="常规 18" xfId="10"/>
    <cellStyle name="常规 19" xfId="11"/>
    <cellStyle name="常规 2" xfId="12"/>
    <cellStyle name="常规 2 2" xfId="13"/>
    <cellStyle name="常规 2 3" xfId="14"/>
    <cellStyle name="常规 2 3 2" xfId="15"/>
    <cellStyle name="常规 2_开业撤铺信息周报（A区9.23更新）" xfId="16"/>
    <cellStyle name="常规 2_总控表_20" xfId="17"/>
    <cellStyle name="常规 20" xfId="18"/>
    <cellStyle name="常规 21" xfId="19"/>
    <cellStyle name="常规 22" xfId="20"/>
    <cellStyle name="常规 23" xfId="21"/>
    <cellStyle name="常规 24" xfId="22"/>
    <cellStyle name="常规 25" xfId="23"/>
    <cellStyle name="常规 26" xfId="24"/>
    <cellStyle name="常规 27" xfId="25"/>
    <cellStyle name="常规 3" xfId="26"/>
    <cellStyle name="常规 35" xfId="27"/>
    <cellStyle name="常规 36" xfId="28"/>
    <cellStyle name="常规 37" xfId="29"/>
    <cellStyle name="常规 38" xfId="30"/>
    <cellStyle name="常规 39" xfId="31"/>
    <cellStyle name="常规 4" xfId="32"/>
    <cellStyle name="常规 40" xfId="33"/>
    <cellStyle name="常规 41" xfId="34"/>
    <cellStyle name="常规 42" xfId="35"/>
    <cellStyle name="常规 43" xfId="36"/>
    <cellStyle name="常规 44" xfId="37"/>
    <cellStyle name="常规 45" xfId="38"/>
    <cellStyle name="常规 46" xfId="39"/>
    <cellStyle name="常规 47" xfId="40"/>
    <cellStyle name="常规 48" xfId="41"/>
    <cellStyle name="常规 49" xfId="42"/>
    <cellStyle name="常规 5" xfId="43"/>
    <cellStyle name="常规 50" xfId="44"/>
    <cellStyle name="常规 51" xfId="45"/>
    <cellStyle name="常规 52" xfId="46"/>
    <cellStyle name="常规 53" xfId="47"/>
    <cellStyle name="常规 54" xfId="48"/>
    <cellStyle name="常规 59" xfId="49"/>
    <cellStyle name="常规 6" xfId="50"/>
    <cellStyle name="常规 60" xfId="51"/>
    <cellStyle name="常规 61" xfId="52"/>
    <cellStyle name="常规 62" xfId="53"/>
    <cellStyle name="常规 63" xfId="54"/>
    <cellStyle name="常规 64" xfId="55"/>
    <cellStyle name="常规 65" xfId="56"/>
    <cellStyle name="常规 66" xfId="57"/>
    <cellStyle name="常规 67" xfId="58"/>
    <cellStyle name="常规 68" xfId="59"/>
    <cellStyle name="常规 69" xfId="60"/>
    <cellStyle name="常规 7" xfId="61"/>
    <cellStyle name="常规 70" xfId="62"/>
    <cellStyle name="常规 71" xfId="63"/>
    <cellStyle name="常规 72" xfId="64"/>
    <cellStyle name="常规 73" xfId="65"/>
    <cellStyle name="常规 74" xfId="66"/>
    <cellStyle name="常规 75" xfId="67"/>
    <cellStyle name="常规 76" xfId="68"/>
    <cellStyle name="常规 77" xfId="69"/>
    <cellStyle name="常规 8" xfId="70"/>
    <cellStyle name="常规 9" xfId="71"/>
    <cellStyle name="千位分隔" xfId="72" builtinId="3"/>
    <cellStyle name="千位分隔 3" xfId="73"/>
  </cellStyles>
  <dxfs count="15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7.1-7_2" connectionId="4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7.1-7_17" connectionId="3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7_7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7.1-7.4_4" connectionId="7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7.1-7_9" connectionId="3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7.1-7_1" connectionId="2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7_3" connectionId="2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7" connectionId="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7.1-7_3" connectionId="3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7_5" connectionId="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7.1-7_4" connectionId="4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7.1-7.4_1" connectionId="3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7.1-7_12" connectionId="4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7.1-7.4_1" connectionId="2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7.1-7_13" connectionId="7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7_6" connectionId="1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7.1-7_5" connectionId="5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7.1-7_22" connectionId="5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7.1-7_14" connectionId="6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7.1-7_7" connectionId="2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7_8" connectionId="2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7_2" connectionId="1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7.1-7_1" connectionId="2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7.1-7_16" connectionId="68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7.1-7_15" connectionId="4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7.1-7_6" connectionId="6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7.1-7_23" connectionId="3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7.1-7_2" connectionId="45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7.1-7_19" connectionId="7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7.1-7_11" connectionId="7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7.1-7_18" connectionId="52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7_1" connectionId="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7.1-7.4_3" connectionId="6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7.1-7.4_3" connectionId="6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7.1-7_20" connectionId="40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7.1-7" connectionId="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7.1-7.4_2" connectionId="4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7.1-7.4_5" connectionId="8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7.1-7_10" connectionId="27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7_4" connectionId="1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7.1-7_21" connectionId="6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7.1-7.4" connectionId="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7.1-7.4_6" connectionId="8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7.1-7.4" connectionId="7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7.1-7.4_2" connectionId="5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7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7.1-7" connectionId="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7.1-7_8" connectionId="5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13" Type="http://schemas.openxmlformats.org/officeDocument/2006/relationships/queryTable" Target="../queryTables/queryTable20.xml"/><Relationship Id="rId18" Type="http://schemas.openxmlformats.org/officeDocument/2006/relationships/queryTable" Target="../queryTables/queryTable25.xml"/><Relationship Id="rId26" Type="http://schemas.openxmlformats.org/officeDocument/2006/relationships/queryTable" Target="../queryTables/queryTable33.xml"/><Relationship Id="rId39" Type="http://schemas.openxmlformats.org/officeDocument/2006/relationships/queryTable" Target="../queryTables/queryTable46.xml"/><Relationship Id="rId3" Type="http://schemas.openxmlformats.org/officeDocument/2006/relationships/queryTable" Target="../queryTables/queryTable10.xml"/><Relationship Id="rId21" Type="http://schemas.openxmlformats.org/officeDocument/2006/relationships/queryTable" Target="../queryTables/queryTable28.xml"/><Relationship Id="rId34" Type="http://schemas.openxmlformats.org/officeDocument/2006/relationships/queryTable" Target="../queryTables/queryTable41.xml"/><Relationship Id="rId7" Type="http://schemas.openxmlformats.org/officeDocument/2006/relationships/queryTable" Target="../queryTables/queryTable14.xml"/><Relationship Id="rId12" Type="http://schemas.openxmlformats.org/officeDocument/2006/relationships/queryTable" Target="../queryTables/queryTable19.xml"/><Relationship Id="rId17" Type="http://schemas.openxmlformats.org/officeDocument/2006/relationships/queryTable" Target="../queryTables/queryTable24.xml"/><Relationship Id="rId25" Type="http://schemas.openxmlformats.org/officeDocument/2006/relationships/queryTable" Target="../queryTables/queryTable32.xml"/><Relationship Id="rId33" Type="http://schemas.openxmlformats.org/officeDocument/2006/relationships/queryTable" Target="../queryTables/queryTable40.xml"/><Relationship Id="rId38" Type="http://schemas.openxmlformats.org/officeDocument/2006/relationships/queryTable" Target="../queryTables/queryTable45.xml"/><Relationship Id="rId2" Type="http://schemas.openxmlformats.org/officeDocument/2006/relationships/queryTable" Target="../queryTables/queryTable9.xml"/><Relationship Id="rId16" Type="http://schemas.openxmlformats.org/officeDocument/2006/relationships/queryTable" Target="../queryTables/queryTable23.xml"/><Relationship Id="rId20" Type="http://schemas.openxmlformats.org/officeDocument/2006/relationships/queryTable" Target="../queryTables/queryTable27.xml"/><Relationship Id="rId29" Type="http://schemas.openxmlformats.org/officeDocument/2006/relationships/queryTable" Target="../queryTables/queryTable36.xml"/><Relationship Id="rId41" Type="http://schemas.openxmlformats.org/officeDocument/2006/relationships/queryTable" Target="../queryTables/queryTable48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3.xml"/><Relationship Id="rId11" Type="http://schemas.openxmlformats.org/officeDocument/2006/relationships/queryTable" Target="../queryTables/queryTable18.xml"/><Relationship Id="rId24" Type="http://schemas.openxmlformats.org/officeDocument/2006/relationships/queryTable" Target="../queryTables/queryTable31.xml"/><Relationship Id="rId32" Type="http://schemas.openxmlformats.org/officeDocument/2006/relationships/queryTable" Target="../queryTables/queryTable39.xml"/><Relationship Id="rId37" Type="http://schemas.openxmlformats.org/officeDocument/2006/relationships/queryTable" Target="../queryTables/queryTable44.xml"/><Relationship Id="rId40" Type="http://schemas.openxmlformats.org/officeDocument/2006/relationships/queryTable" Target="../queryTables/queryTable47.xml"/><Relationship Id="rId5" Type="http://schemas.openxmlformats.org/officeDocument/2006/relationships/queryTable" Target="../queryTables/queryTable12.xml"/><Relationship Id="rId15" Type="http://schemas.openxmlformats.org/officeDocument/2006/relationships/queryTable" Target="../queryTables/queryTable22.xml"/><Relationship Id="rId23" Type="http://schemas.openxmlformats.org/officeDocument/2006/relationships/queryTable" Target="../queryTables/queryTable30.xml"/><Relationship Id="rId28" Type="http://schemas.openxmlformats.org/officeDocument/2006/relationships/queryTable" Target="../queryTables/queryTable35.xml"/><Relationship Id="rId36" Type="http://schemas.openxmlformats.org/officeDocument/2006/relationships/queryTable" Target="../queryTables/queryTable43.xml"/><Relationship Id="rId10" Type="http://schemas.openxmlformats.org/officeDocument/2006/relationships/queryTable" Target="../queryTables/queryTable17.xml"/><Relationship Id="rId19" Type="http://schemas.openxmlformats.org/officeDocument/2006/relationships/queryTable" Target="../queryTables/queryTable26.xml"/><Relationship Id="rId31" Type="http://schemas.openxmlformats.org/officeDocument/2006/relationships/queryTable" Target="../queryTables/queryTable38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Relationship Id="rId14" Type="http://schemas.openxmlformats.org/officeDocument/2006/relationships/queryTable" Target="../queryTables/queryTable21.xml"/><Relationship Id="rId22" Type="http://schemas.openxmlformats.org/officeDocument/2006/relationships/queryTable" Target="../queryTables/queryTable29.xml"/><Relationship Id="rId27" Type="http://schemas.openxmlformats.org/officeDocument/2006/relationships/queryTable" Target="../queryTables/queryTable34.xml"/><Relationship Id="rId30" Type="http://schemas.openxmlformats.org/officeDocument/2006/relationships/queryTable" Target="../queryTables/queryTable37.xml"/><Relationship Id="rId35" Type="http://schemas.openxmlformats.org/officeDocument/2006/relationships/queryTable" Target="../queryTables/queryTable4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04"/>
  <sheetViews>
    <sheetView tabSelected="1" zoomScaleNormal="100" zoomScaleSheetLayoutView="98" workbookViewId="0">
      <pane ySplit="2" topLeftCell="A378" activePane="bottomLeft" state="frozen"/>
      <selection pane="bottomLeft" activeCell="A396" sqref="A396:L396"/>
    </sheetView>
  </sheetViews>
  <sheetFormatPr defaultRowHeight="16.5" x14ac:dyDescent="0.15"/>
  <cols>
    <col min="1" max="2" width="6.25" style="38" customWidth="1"/>
    <col min="3" max="3" width="10" style="38" bestFit="1" customWidth="1"/>
    <col min="4" max="4" width="16.875" style="39" customWidth="1"/>
    <col min="5" max="5" width="11.125" style="38" customWidth="1"/>
    <col min="6" max="6" width="7.875" style="38" customWidth="1"/>
    <col min="7" max="8" width="12.75" style="40" customWidth="1"/>
    <col min="9" max="9" width="12.125" style="40" customWidth="1"/>
    <col min="10" max="10" width="13.375" style="40" customWidth="1"/>
    <col min="11" max="11" width="13.375" style="41" customWidth="1"/>
    <col min="12" max="12" width="13.375" style="42" customWidth="1"/>
    <col min="13" max="13" width="43.25" customWidth="1"/>
    <col min="14" max="14" width="16.125" customWidth="1"/>
    <col min="15" max="18" width="8.875" customWidth="1"/>
    <col min="19" max="16384" width="9" style="1"/>
  </cols>
  <sheetData>
    <row r="1" spans="1:18" ht="50.25" customHeight="1" x14ac:dyDescent="0.15">
      <c r="A1" s="182" t="s">
        <v>3376</v>
      </c>
      <c r="B1" s="182"/>
      <c r="C1" s="183" t="s">
        <v>3371</v>
      </c>
      <c r="D1" s="183"/>
      <c r="E1" s="183"/>
      <c r="F1" s="183"/>
      <c r="G1" s="199" t="s">
        <v>3377</v>
      </c>
      <c r="H1" s="107" t="s">
        <v>886</v>
      </c>
      <c r="I1" s="200" t="s">
        <v>3380</v>
      </c>
      <c r="J1" s="107" t="s">
        <v>236</v>
      </c>
      <c r="K1" s="108">
        <f>E385</f>
        <v>67238</v>
      </c>
      <c r="L1" s="94" t="s">
        <v>621</v>
      </c>
      <c r="M1" s="95" t="s">
        <v>171</v>
      </c>
      <c r="N1" s="74"/>
      <c r="O1" s="1"/>
      <c r="P1" s="1"/>
      <c r="Q1" s="1"/>
      <c r="R1" s="1"/>
    </row>
    <row r="2" spans="1:18" ht="28.5" customHeight="1" x14ac:dyDescent="0.15">
      <c r="A2" s="17" t="s">
        <v>172</v>
      </c>
      <c r="B2" s="17" t="s">
        <v>173</v>
      </c>
      <c r="C2" s="17" t="s">
        <v>174</v>
      </c>
      <c r="D2" s="17" t="s">
        <v>175</v>
      </c>
      <c r="E2" s="17" t="s">
        <v>176</v>
      </c>
      <c r="F2" s="17" t="s">
        <v>177</v>
      </c>
      <c r="G2" s="18" t="s">
        <v>3378</v>
      </c>
      <c r="H2" s="18" t="s">
        <v>224</v>
      </c>
      <c r="I2" s="18" t="s">
        <v>225</v>
      </c>
      <c r="J2" s="17" t="s">
        <v>178</v>
      </c>
      <c r="K2" s="19" t="s">
        <v>179</v>
      </c>
      <c r="L2" s="19" t="s">
        <v>180</v>
      </c>
      <c r="M2" s="17" t="s">
        <v>294</v>
      </c>
      <c r="N2" s="1"/>
      <c r="O2" s="1"/>
      <c r="P2" s="1"/>
      <c r="Q2" s="1"/>
      <c r="R2" s="1"/>
    </row>
    <row r="3" spans="1:18" ht="12" customHeight="1" x14ac:dyDescent="0.15">
      <c r="A3" s="20" t="s">
        <v>181</v>
      </c>
      <c r="B3" s="20">
        <v>1</v>
      </c>
      <c r="C3" s="21" t="s">
        <v>0</v>
      </c>
      <c r="D3" s="21" t="s">
        <v>1</v>
      </c>
      <c r="E3" s="70">
        <f>IFERROR(VLOOKUP(C3,业态!A:H,8,0),0)</f>
        <v>320.10000000000002</v>
      </c>
      <c r="F3" s="22" t="str">
        <f>VLOOKUP(C3,业态!A:I,9,0)</f>
        <v>综合服务</v>
      </c>
      <c r="G3" s="23">
        <f>IFERROR(VLOOKUP(C3,每日销售笔数!B:D,3,0),0)</f>
        <v>38430</v>
      </c>
      <c r="H3" s="63">
        <f>IFERROR(VLOOKUP(C3,每日销售笔数!B:E,4,0),0)</f>
        <v>436</v>
      </c>
      <c r="I3" s="23">
        <f t="shared" ref="I3:I34" si="0">IFERROR(G3/H3,0)</f>
        <v>88.142201834862391</v>
      </c>
      <c r="J3" s="23">
        <f>IFERROR(VLOOKUP(C3,月累计销售!B:D,3,0),0)</f>
        <v>179432</v>
      </c>
      <c r="K3" s="24">
        <f t="shared" ref="K3:K66" si="1">(G3)/$G$383</f>
        <v>7.5631436888665563E-3</v>
      </c>
      <c r="L3" s="25">
        <f t="shared" ref="L3:L34" si="2">G3/E3</f>
        <v>120.05623242736644</v>
      </c>
      <c r="M3" s="76" t="str">
        <f>VLOOKUP(C3,商铺自有活动!A:D,3,0)</f>
        <v>会员换购</v>
      </c>
    </row>
    <row r="4" spans="1:18" s="74" customFormat="1" ht="12" customHeight="1" x14ac:dyDescent="0.15">
      <c r="A4" s="20" t="s">
        <v>181</v>
      </c>
      <c r="B4" s="20">
        <v>1</v>
      </c>
      <c r="C4" s="21" t="s">
        <v>2679</v>
      </c>
      <c r="D4" s="21" t="s">
        <v>2680</v>
      </c>
      <c r="E4" s="70">
        <f>IFERROR(VLOOKUP(C4,业态!A:H,8,0),0)</f>
        <v>82.2</v>
      </c>
      <c r="F4" s="22" t="str">
        <f>VLOOKUP(C4,业态!A:I,9,0)</f>
        <v>配饰</v>
      </c>
      <c r="G4" s="23">
        <f>IFERROR(VLOOKUP(C4,每日销售笔数!B:D,3,0),0)</f>
        <v>5655</v>
      </c>
      <c r="H4" s="63">
        <f>IFERROR(VLOOKUP(C4,每日销售笔数!B:E,4,0),0)</f>
        <v>4</v>
      </c>
      <c r="I4" s="23">
        <f t="shared" si="0"/>
        <v>1413.75</v>
      </c>
      <c r="J4" s="23">
        <f>IFERROR(VLOOKUP(C4,月累计销售!B:D,3,0),0)</f>
        <v>28523</v>
      </c>
      <c r="K4" s="24">
        <f t="shared" si="1"/>
        <v>1.1129216122961326E-3</v>
      </c>
      <c r="L4" s="25">
        <f t="shared" si="2"/>
        <v>68.795620437956202</v>
      </c>
      <c r="M4" s="76" t="str">
        <f>VLOOKUP(C4,商铺自有活动!A:D,3,0)</f>
        <v>购物即送品牌水杯/笔记本</v>
      </c>
      <c r="N4" s="137"/>
      <c r="O4" s="137"/>
      <c r="P4" s="137"/>
      <c r="Q4" s="137"/>
      <c r="R4" s="137"/>
    </row>
    <row r="5" spans="1:18" s="74" customFormat="1" ht="12" customHeight="1" x14ac:dyDescent="0.15">
      <c r="A5" s="20" t="s">
        <v>181</v>
      </c>
      <c r="B5" s="20">
        <v>1</v>
      </c>
      <c r="C5" s="21" t="s">
        <v>2962</v>
      </c>
      <c r="D5" s="21" t="s">
        <v>2963</v>
      </c>
      <c r="E5" s="70">
        <f>IFERROR(VLOOKUP(C5,业态!A:H,8,0),0)</f>
        <v>80</v>
      </c>
      <c r="F5" s="22" t="str">
        <f>VLOOKUP(C5,业态!A:I,9,0)</f>
        <v>配饰</v>
      </c>
      <c r="G5" s="23">
        <f>IFERROR(VLOOKUP(C5,每日销售笔数!B:D,3,0),0)</f>
        <v>28380</v>
      </c>
      <c r="H5" s="63">
        <f>IFERROR(VLOOKUP(C5,每日销售笔数!B:E,4,0),0)</f>
        <v>18</v>
      </c>
      <c r="I5" s="23">
        <f t="shared" si="0"/>
        <v>1576.6666666666667</v>
      </c>
      <c r="J5" s="23">
        <f>IFERROR(VLOOKUP(C5,月累计销售!B:D,3,0),0)</f>
        <v>179298</v>
      </c>
      <c r="K5" s="24">
        <f t="shared" si="1"/>
        <v>5.5852723884994241E-3</v>
      </c>
      <c r="L5" s="25">
        <f t="shared" si="2"/>
        <v>354.75</v>
      </c>
      <c r="M5" s="76" t="str">
        <f>VLOOKUP(C5,商铺自有活动!A:D,3,0)</f>
        <v>无</v>
      </c>
      <c r="N5" s="137"/>
      <c r="O5" s="137"/>
      <c r="P5" s="137"/>
      <c r="Q5" s="137"/>
      <c r="R5" s="137"/>
    </row>
    <row r="6" spans="1:18" s="74" customFormat="1" ht="12" customHeight="1" x14ac:dyDescent="0.15">
      <c r="A6" s="20" t="s">
        <v>181</v>
      </c>
      <c r="B6" s="20">
        <v>1</v>
      </c>
      <c r="C6" s="21" t="s">
        <v>2677</v>
      </c>
      <c r="D6" s="21" t="s">
        <v>2678</v>
      </c>
      <c r="E6" s="70">
        <f>IFERROR(VLOOKUP(C6,业态!A:H,8,0),0)</f>
        <v>207</v>
      </c>
      <c r="F6" s="22" t="str">
        <f>VLOOKUP(C6,业态!A:I,9,0)</f>
        <v>化妆品</v>
      </c>
      <c r="G6" s="23">
        <f>IFERROR(VLOOKUP(C6,每日销售笔数!B:D,3,0),0)</f>
        <v>39541.599999999999</v>
      </c>
      <c r="H6" s="63">
        <f>IFERROR(VLOOKUP(C6,每日销售笔数!B:E,4,0),0)</f>
        <v>30</v>
      </c>
      <c r="I6" s="23">
        <f t="shared" si="0"/>
        <v>1318.0533333333333</v>
      </c>
      <c r="J6" s="23">
        <f>IFERROR(VLOOKUP(C6,月累计销售!B:D,3,0),0)</f>
        <v>170977.4</v>
      </c>
      <c r="K6" s="24">
        <f t="shared" si="1"/>
        <v>7.7819100309051729E-3</v>
      </c>
      <c r="L6" s="25">
        <f t="shared" si="2"/>
        <v>191.02222222222221</v>
      </c>
      <c r="M6" s="76" t="str">
        <f>VLOOKUP(C6,商铺自有活动!A:D,3,0)</f>
        <v>妍丽套盒优惠</v>
      </c>
      <c r="N6" s="137"/>
      <c r="O6" s="137"/>
      <c r="P6" s="137"/>
      <c r="Q6" s="137"/>
      <c r="R6" s="137"/>
    </row>
    <row r="7" spans="1:18" ht="14.25" customHeight="1" x14ac:dyDescent="0.15">
      <c r="A7" s="20" t="s">
        <v>182</v>
      </c>
      <c r="B7" s="20">
        <v>1</v>
      </c>
      <c r="C7" s="21" t="s">
        <v>8</v>
      </c>
      <c r="D7" s="21" t="s">
        <v>9</v>
      </c>
      <c r="E7" s="70">
        <f>IFERROR(VLOOKUP(C7,业态!A:H,8,0),0)</f>
        <v>461.64</v>
      </c>
      <c r="F7" s="22" t="str">
        <f>VLOOKUP(C7,业态!A:I,9,0)</f>
        <v>服装</v>
      </c>
      <c r="G7" s="23">
        <f>IFERROR(VLOOKUP(C7,每日销售笔数!B:D,3,0),0)</f>
        <v>56368</v>
      </c>
      <c r="H7" s="63">
        <f>IFERROR(VLOOKUP(C7,每日销售笔数!B:E,4,0),0)</f>
        <v>225</v>
      </c>
      <c r="I7" s="23">
        <f t="shared" si="0"/>
        <v>250.52444444444444</v>
      </c>
      <c r="J7" s="23">
        <f>IFERROR(VLOOKUP(C7,月累计销售!B:D,3,0),0)</f>
        <v>225902</v>
      </c>
      <c r="K7" s="24">
        <f t="shared" si="1"/>
        <v>1.1093397956128806E-2</v>
      </c>
      <c r="L7" s="25">
        <f t="shared" si="2"/>
        <v>122.1038038298241</v>
      </c>
      <c r="M7" s="76" t="str">
        <f>VLOOKUP(C7,商铺自有活动!A:D,3,0)</f>
        <v>全场低至3折</v>
      </c>
    </row>
    <row r="8" spans="1:18" s="74" customFormat="1" ht="14.25" customHeight="1" x14ac:dyDescent="0.15">
      <c r="A8" s="20" t="s">
        <v>289</v>
      </c>
      <c r="B8" s="20">
        <v>1</v>
      </c>
      <c r="C8" s="21" t="s">
        <v>936</v>
      </c>
      <c r="D8" s="21" t="s">
        <v>2472</v>
      </c>
      <c r="E8" s="70">
        <f>IFERROR(VLOOKUP(C8,业态!A:H,8,0),0)</f>
        <v>139.30000000000001</v>
      </c>
      <c r="F8" s="22" t="str">
        <f>VLOOKUP(C8,业态!A:I,9,0)</f>
        <v>服装</v>
      </c>
      <c r="G8" s="23">
        <f>IFERROR(VLOOKUP(C8,每日销售笔数!B:D,3,0),0)</f>
        <v>8679</v>
      </c>
      <c r="H8" s="63">
        <f>IFERROR(VLOOKUP(C8,每日销售笔数!B:E,4,0),0)</f>
        <v>5</v>
      </c>
      <c r="I8" s="23">
        <f t="shared" si="0"/>
        <v>1735.8</v>
      </c>
      <c r="J8" s="23">
        <f>IFERROR(VLOOKUP(C8,月累计销售!B:D,3,0),0)</f>
        <v>45475</v>
      </c>
      <c r="K8" s="24">
        <f t="shared" si="1"/>
        <v>1.7080542304364517E-3</v>
      </c>
      <c r="L8" s="25">
        <f t="shared" si="2"/>
        <v>62.304379038047372</v>
      </c>
      <c r="M8" s="76" t="str">
        <f>VLOOKUP(C8,商铺自有活动!A:D,3,0)</f>
        <v>全场低至7折</v>
      </c>
      <c r="N8"/>
      <c r="O8"/>
      <c r="P8"/>
      <c r="Q8"/>
      <c r="R8"/>
    </row>
    <row r="9" spans="1:18" ht="14.25" customHeight="1" x14ac:dyDescent="0.15">
      <c r="A9" s="20" t="s">
        <v>182</v>
      </c>
      <c r="B9" s="20">
        <v>1</v>
      </c>
      <c r="C9" s="21" t="s">
        <v>10</v>
      </c>
      <c r="D9" s="21" t="s">
        <v>830</v>
      </c>
      <c r="E9" s="70">
        <f>IFERROR(VLOOKUP(C9,业态!A:H,8,0),0)</f>
        <v>507.8</v>
      </c>
      <c r="F9" s="22" t="str">
        <f>VLOOKUP(C9,业态!A:I,9,0)</f>
        <v>服装</v>
      </c>
      <c r="G9" s="23">
        <f>IFERROR(VLOOKUP(C9,每日销售笔数!B:D,3,0),0)</f>
        <v>15062</v>
      </c>
      <c r="H9" s="63">
        <f>IFERROR(VLOOKUP(C9,每日销售笔数!B:E,4,0),0)</f>
        <v>14</v>
      </c>
      <c r="I9" s="23">
        <f t="shared" si="0"/>
        <v>1075.8571428571429</v>
      </c>
      <c r="J9" s="23">
        <f>IFERROR(VLOOKUP(C9,月累计销售!B:D,3,0),0)</f>
        <v>62269</v>
      </c>
      <c r="K9" s="24">
        <f t="shared" si="1"/>
        <v>2.964248510062661E-3</v>
      </c>
      <c r="L9" s="25">
        <f t="shared" si="2"/>
        <v>29.661283970066954</v>
      </c>
      <c r="M9" s="76" t="str">
        <f>VLOOKUP(C9,商铺自有活动!A:D,3,0)</f>
        <v>全场低至5折</v>
      </c>
    </row>
    <row r="10" spans="1:18" ht="16.5" customHeight="1" x14ac:dyDescent="0.15">
      <c r="A10" s="20" t="s">
        <v>182</v>
      </c>
      <c r="B10" s="20">
        <v>1</v>
      </c>
      <c r="C10" s="21" t="s">
        <v>11</v>
      </c>
      <c r="D10" s="21" t="s">
        <v>322</v>
      </c>
      <c r="E10" s="70">
        <f>IFERROR(VLOOKUP(C10,业态!A:H,8,0),0)</f>
        <v>352</v>
      </c>
      <c r="F10" s="22" t="str">
        <f>VLOOKUP(C10,业态!A:I,9,0)</f>
        <v>服装</v>
      </c>
      <c r="G10" s="23">
        <f>IFERROR(VLOOKUP(C10,每日销售笔数!B:D,3,0),0)</f>
        <v>24779.599999999999</v>
      </c>
      <c r="H10" s="63">
        <f>IFERROR(VLOOKUP(C10,每日销售笔数!B:E,4,0),0)</f>
        <v>25</v>
      </c>
      <c r="I10" s="23">
        <f t="shared" si="0"/>
        <v>991.18399999999997</v>
      </c>
      <c r="J10" s="23">
        <f>IFERROR(VLOOKUP(C10,月累计销售!B:D,3,0),0)</f>
        <v>75973.600000000006</v>
      </c>
      <c r="K10" s="24">
        <f t="shared" si="1"/>
        <v>4.876702455181829E-3</v>
      </c>
      <c r="L10" s="25">
        <f t="shared" si="2"/>
        <v>70.396590909090904</v>
      </c>
      <c r="M10" s="76" t="str">
        <f>VLOOKUP(C10,商铺自有活动!A:D,3,0)</f>
        <v>两件商品满1188加188或满1888加88换购价值699元拉杆箱，女装满999立减300元或1499立减500元</v>
      </c>
    </row>
    <row r="11" spans="1:18" s="74" customFormat="1" ht="16.5" customHeight="1" x14ac:dyDescent="0.15">
      <c r="A11" s="20" t="s">
        <v>181</v>
      </c>
      <c r="B11" s="20">
        <v>1</v>
      </c>
      <c r="C11" s="21" t="s">
        <v>2629</v>
      </c>
      <c r="D11" s="21" t="s">
        <v>2630</v>
      </c>
      <c r="E11" s="70">
        <f>IFERROR(VLOOKUP(C11,业态!A:H,8,0),0)</f>
        <v>135.80000000000001</v>
      </c>
      <c r="F11" s="22" t="str">
        <f>VLOOKUP(C11,业态!A:I,9,0)</f>
        <v>化妆品</v>
      </c>
      <c r="G11" s="23">
        <f>IFERROR(VLOOKUP(C11,每日销售笔数!B:D,3,0),0)</f>
        <v>20520</v>
      </c>
      <c r="H11" s="63">
        <f>IFERROR(VLOOKUP(C11,每日销售笔数!B:E,4,0),0)</f>
        <v>19</v>
      </c>
      <c r="I11" s="23">
        <f t="shared" si="0"/>
        <v>1080</v>
      </c>
      <c r="J11" s="23">
        <f>IFERROR(VLOOKUP(C11,月累计销售!B:D,3,0),0)</f>
        <v>102990</v>
      </c>
      <c r="K11" s="24">
        <f t="shared" si="1"/>
        <v>4.0383999088093089E-3</v>
      </c>
      <c r="L11" s="25">
        <f t="shared" si="2"/>
        <v>151.1045655375552</v>
      </c>
      <c r="M11" s="76" t="str">
        <f>VLOOKUP(C11,商铺自有活动!A:D,3,0)</f>
        <v>无</v>
      </c>
      <c r="N11" s="137"/>
      <c r="O11" s="137"/>
      <c r="P11" s="137"/>
      <c r="Q11" s="137"/>
      <c r="R11" s="137"/>
    </row>
    <row r="12" spans="1:18" ht="14.25" customHeight="1" x14ac:dyDescent="0.15">
      <c r="A12" s="20" t="s">
        <v>182</v>
      </c>
      <c r="B12" s="20">
        <v>1</v>
      </c>
      <c r="C12" s="21" t="s">
        <v>14</v>
      </c>
      <c r="D12" s="21" t="s">
        <v>15</v>
      </c>
      <c r="E12" s="70">
        <f>IFERROR(VLOOKUP(C12,业态!A:H,8,0),0)</f>
        <v>1365.83</v>
      </c>
      <c r="F12" s="22" t="str">
        <f>VLOOKUP(C12,业态!A:I,9,0)</f>
        <v>服装</v>
      </c>
      <c r="G12" s="23">
        <f>IFERROR(VLOOKUP(C12,每日销售笔数!B:D,3,0),0)</f>
        <v>180000</v>
      </c>
      <c r="H12" s="63">
        <f>IFERROR(VLOOKUP(C12,每日销售笔数!B:E,4,0),0)</f>
        <v>514</v>
      </c>
      <c r="I12" s="23">
        <f t="shared" si="0"/>
        <v>350.19455252918289</v>
      </c>
      <c r="J12" s="23">
        <f>IFERROR(VLOOKUP(C12,月累计销售!B:D,3,0),0)</f>
        <v>770002</v>
      </c>
      <c r="K12" s="24">
        <f t="shared" si="1"/>
        <v>3.5424560603590428E-2</v>
      </c>
      <c r="L12" s="25">
        <f t="shared" si="2"/>
        <v>131.78799704209163</v>
      </c>
      <c r="M12" s="76" t="str">
        <f>VLOOKUP(C12,商铺自有活动!A:D,3,0)</f>
        <v>全场低至5折</v>
      </c>
    </row>
    <row r="13" spans="1:18" ht="14.25" customHeight="1" x14ac:dyDescent="0.15">
      <c r="A13" s="20" t="s">
        <v>182</v>
      </c>
      <c r="B13" s="20">
        <v>1</v>
      </c>
      <c r="C13" s="21" t="s">
        <v>16</v>
      </c>
      <c r="D13" s="21" t="s">
        <v>808</v>
      </c>
      <c r="E13" s="70">
        <f>IFERROR(VLOOKUP(C13,业态!A:H,8,0),0)</f>
        <v>385.9</v>
      </c>
      <c r="F13" s="22" t="str">
        <f>VLOOKUP(C13,业态!A:I,9,0)</f>
        <v>服装</v>
      </c>
      <c r="G13" s="23">
        <f>IFERROR(VLOOKUP(C13,每日销售笔数!B:D,3,0),0)</f>
        <v>56586</v>
      </c>
      <c r="H13" s="63">
        <f>IFERROR(VLOOKUP(C13,每日销售笔数!B:E,4,0),0)</f>
        <v>226</v>
      </c>
      <c r="I13" s="23">
        <f t="shared" si="0"/>
        <v>250.38053097345133</v>
      </c>
      <c r="J13" s="23">
        <f>IFERROR(VLOOKUP(C13,月累计销售!B:D,3,0),0)</f>
        <v>196750</v>
      </c>
      <c r="K13" s="24">
        <f t="shared" si="1"/>
        <v>1.1136301035082044E-2</v>
      </c>
      <c r="L13" s="25">
        <f t="shared" si="2"/>
        <v>146.63384296449857</v>
      </c>
      <c r="M13" s="76" t="str">
        <f>VLOOKUP(C13,商铺自有活动!A:D,3,0)</f>
        <v>全场低至3折</v>
      </c>
    </row>
    <row r="14" spans="1:18" s="74" customFormat="1" ht="14.25" customHeight="1" x14ac:dyDescent="0.15">
      <c r="A14" s="20" t="s">
        <v>182</v>
      </c>
      <c r="B14" s="20">
        <v>1</v>
      </c>
      <c r="C14" s="21" t="s">
        <v>2973</v>
      </c>
      <c r="D14" s="21" t="s">
        <v>2656</v>
      </c>
      <c r="E14" s="70">
        <f>IFERROR(VLOOKUP(C14,业态!A:H,8,0),0)</f>
        <v>86.3</v>
      </c>
      <c r="F14" s="22" t="str">
        <f>VLOOKUP(C14,业态!A:I,9,0)</f>
        <v>非正餐</v>
      </c>
      <c r="G14" s="23">
        <f>IFERROR(VLOOKUP(C14,每日销售笔数!B:D,3,0),0)</f>
        <v>1953.4</v>
      </c>
      <c r="H14" s="63">
        <f>IFERROR(VLOOKUP(C14,每日销售笔数!B:E,4,0),0)</f>
        <v>53</v>
      </c>
      <c r="I14" s="23">
        <f t="shared" si="0"/>
        <v>36.856603773584908</v>
      </c>
      <c r="J14" s="23">
        <f>IFERROR(VLOOKUP(C14,月累计销售!B:D,3,0),0)</f>
        <v>10439.799999999999</v>
      </c>
      <c r="K14" s="24">
        <f t="shared" si="1"/>
        <v>3.8443520379474191E-4</v>
      </c>
      <c r="L14" s="25">
        <f t="shared" si="2"/>
        <v>22.634994206257243</v>
      </c>
      <c r="M14" s="76" t="s">
        <v>3085</v>
      </c>
      <c r="N14" s="137"/>
      <c r="O14" s="137"/>
      <c r="P14" s="137"/>
      <c r="Q14" s="137"/>
      <c r="R14" s="137"/>
    </row>
    <row r="15" spans="1:18" s="74" customFormat="1" ht="14.25" customHeight="1" x14ac:dyDescent="0.15">
      <c r="A15" s="20" t="s">
        <v>181</v>
      </c>
      <c r="B15" s="20">
        <v>1</v>
      </c>
      <c r="C15" s="21" t="s">
        <v>2500</v>
      </c>
      <c r="D15" s="21" t="s">
        <v>2501</v>
      </c>
      <c r="E15" s="70">
        <f>IFERROR(VLOOKUP(C15,业态!A:H,8,0),0)</f>
        <v>18</v>
      </c>
      <c r="F15" s="22" t="str">
        <f>VLOOKUP(C15,业态!A:I,9,0)</f>
        <v>化妆品</v>
      </c>
      <c r="G15" s="23">
        <f>IFERROR(VLOOKUP(C15,每日销售笔数!B:D,3,0),0)</f>
        <v>280</v>
      </c>
      <c r="H15" s="63">
        <f>IFERROR(VLOOKUP(C15,每日销售笔数!B:E,4,0),0)</f>
        <v>1</v>
      </c>
      <c r="I15" s="23">
        <f t="shared" si="0"/>
        <v>280</v>
      </c>
      <c r="J15" s="23">
        <f>IFERROR(VLOOKUP(C15,月累计销售!B:D,3,0),0)</f>
        <v>3748</v>
      </c>
      <c r="K15" s="24">
        <f t="shared" si="1"/>
        <v>5.5104872050029552E-5</v>
      </c>
      <c r="L15" s="25">
        <f t="shared" si="2"/>
        <v>15.555555555555555</v>
      </c>
      <c r="M15" s="76" t="str">
        <f>VLOOKUP(C15,商铺自有活动!A:D,3,0)</f>
        <v>300送50</v>
      </c>
      <c r="N15"/>
      <c r="O15"/>
      <c r="P15"/>
      <c r="Q15"/>
      <c r="R15"/>
    </row>
    <row r="16" spans="1:18" s="74" customFormat="1" ht="14.25" customHeight="1" x14ac:dyDescent="0.15">
      <c r="A16" s="20" t="s">
        <v>181</v>
      </c>
      <c r="B16" s="20">
        <v>1</v>
      </c>
      <c r="C16" s="21" t="s">
        <v>2926</v>
      </c>
      <c r="D16" s="21" t="s">
        <v>2927</v>
      </c>
      <c r="E16" s="70">
        <f>IFERROR(VLOOKUP(C16,业态!A:H,8,0),0)</f>
        <v>20</v>
      </c>
      <c r="F16" s="22" t="str">
        <f>VLOOKUP(C16,业态!A:I,9,0)</f>
        <v>化妆品</v>
      </c>
      <c r="G16" s="23">
        <f>IFERROR(VLOOKUP(C16,每日销售笔数!B:D,3,0),0)</f>
        <v>1538</v>
      </c>
      <c r="H16" s="63">
        <f>IFERROR(VLOOKUP(C16,每日销售笔数!B:E,4,0),0)</f>
        <v>7</v>
      </c>
      <c r="I16" s="23">
        <f t="shared" si="0"/>
        <v>219.71428571428572</v>
      </c>
      <c r="J16" s="23">
        <f>IFERROR(VLOOKUP(C16,月累计销售!B:D,3,0),0)</f>
        <v>4589</v>
      </c>
      <c r="K16" s="24">
        <f t="shared" si="1"/>
        <v>3.0268319004623373E-4</v>
      </c>
      <c r="L16" s="25">
        <f t="shared" si="2"/>
        <v>76.900000000000006</v>
      </c>
      <c r="M16" s="76" t="str">
        <f>VLOOKUP(C16,商铺自有活动!A:D,3,0)</f>
        <v>套盒优惠</v>
      </c>
      <c r="N16" s="137"/>
      <c r="O16" s="137"/>
      <c r="P16" s="137"/>
      <c r="Q16" s="137"/>
      <c r="R16" s="137"/>
    </row>
    <row r="17" spans="1:18" s="74" customFormat="1" ht="14.25" customHeight="1" x14ac:dyDescent="0.15">
      <c r="A17" s="20" t="s">
        <v>181</v>
      </c>
      <c r="B17" s="20">
        <v>1</v>
      </c>
      <c r="C17" s="21" t="s">
        <v>2811</v>
      </c>
      <c r="D17" s="21" t="s">
        <v>2812</v>
      </c>
      <c r="E17" s="70">
        <f>IFERROR(VLOOKUP(C17,业态!A:H,8,0),0)</f>
        <v>35</v>
      </c>
      <c r="F17" s="22" t="str">
        <f>VLOOKUP(C17,业态!A:I,9,0)</f>
        <v>配饰</v>
      </c>
      <c r="G17" s="23">
        <f>IFERROR(VLOOKUP(C17,每日销售笔数!B:D,3,0),0)</f>
        <v>1437</v>
      </c>
      <c r="H17" s="63">
        <f>IFERROR(VLOOKUP(C17,每日销售笔数!B:E,4,0),0)</f>
        <v>2</v>
      </c>
      <c r="I17" s="23">
        <f t="shared" si="0"/>
        <v>718.5</v>
      </c>
      <c r="J17" s="23">
        <f>IFERROR(VLOOKUP(C17,月累计销售!B:D,3,0),0)</f>
        <v>5053</v>
      </c>
      <c r="K17" s="24">
        <f t="shared" si="1"/>
        <v>2.8280607548533026E-4</v>
      </c>
      <c r="L17" s="25">
        <f t="shared" si="2"/>
        <v>41.057142857142857</v>
      </c>
      <c r="M17" s="76" t="str">
        <f>VLOOKUP(C17,商铺自有活动!A:D,3,0)</f>
        <v>全场商品7折</v>
      </c>
      <c r="N17" s="137"/>
      <c r="O17" s="137"/>
      <c r="P17" s="137"/>
      <c r="Q17" s="137"/>
      <c r="R17" s="137"/>
    </row>
    <row r="18" spans="1:18" s="74" customFormat="1" ht="14.25" customHeight="1" x14ac:dyDescent="0.15">
      <c r="A18" s="20" t="s">
        <v>289</v>
      </c>
      <c r="B18" s="20">
        <v>1</v>
      </c>
      <c r="C18" s="21" t="s">
        <v>2662</v>
      </c>
      <c r="D18" s="21" t="s">
        <v>1430</v>
      </c>
      <c r="E18" s="70">
        <f>IFERROR(VLOOKUP(C18,业态!A:H,8,0),0)</f>
        <v>16</v>
      </c>
      <c r="F18" s="22" t="str">
        <f>VLOOKUP(C18,业态!A:I,9,0)</f>
        <v>配饰</v>
      </c>
      <c r="G18" s="23">
        <f>IFERROR(VLOOKUP(C18,每日销售笔数!B:D,3,0),0)</f>
        <v>1820</v>
      </c>
      <c r="H18" s="63">
        <f>IFERROR(VLOOKUP(C18,每日销售笔数!B:E,4,0),0)</f>
        <v>5</v>
      </c>
      <c r="I18" s="23">
        <f t="shared" si="0"/>
        <v>364</v>
      </c>
      <c r="J18" s="23">
        <f>IFERROR(VLOOKUP(C18,月累计销售!B:D,3,0),0)</f>
        <v>12741.5</v>
      </c>
      <c r="K18" s="24">
        <f t="shared" si="1"/>
        <v>3.5818166832519207E-4</v>
      </c>
      <c r="L18" s="25">
        <f t="shared" si="2"/>
        <v>113.75</v>
      </c>
      <c r="M18" s="76" t="str">
        <f>VLOOKUP(C18,商铺自有活动!A:D,3,0)</f>
        <v>无</v>
      </c>
      <c r="N18" s="137"/>
      <c r="O18" s="137"/>
      <c r="P18" s="137"/>
      <c r="Q18" s="137"/>
      <c r="R18" s="137"/>
    </row>
    <row r="19" spans="1:18" s="74" customFormat="1" ht="14.25" customHeight="1" x14ac:dyDescent="0.15">
      <c r="A19" s="20" t="s">
        <v>289</v>
      </c>
      <c r="B19" s="20">
        <v>1</v>
      </c>
      <c r="C19" s="21" t="s">
        <v>2969</v>
      </c>
      <c r="D19" s="21" t="s">
        <v>2970</v>
      </c>
      <c r="E19" s="70">
        <f>IFERROR(VLOOKUP(C19,业态!A:H,8,0),0)</f>
        <v>20</v>
      </c>
      <c r="F19" s="22" t="str">
        <f>VLOOKUP(C19,业态!A:I,9,0)</f>
        <v>皮具</v>
      </c>
      <c r="G19" s="23">
        <f>IFERROR(VLOOKUP(C19,每日销售笔数!B:D,3,0),0)</f>
        <v>1348</v>
      </c>
      <c r="H19" s="63">
        <f>IFERROR(VLOOKUP(C19,每日销售笔数!B:E,4,0),0)</f>
        <v>3</v>
      </c>
      <c r="I19" s="23">
        <f t="shared" si="0"/>
        <v>449.33333333333331</v>
      </c>
      <c r="J19" s="23">
        <f>IFERROR(VLOOKUP(C19,月累计销售!B:D,3,0),0)</f>
        <v>5931</v>
      </c>
      <c r="K19" s="24">
        <f t="shared" si="1"/>
        <v>2.6529059829799942E-4</v>
      </c>
      <c r="L19" s="25">
        <f t="shared" si="2"/>
        <v>67.400000000000006</v>
      </c>
      <c r="M19" s="76" t="str">
        <f>VLOOKUP(C19,商铺自有活动!A:D,3,0)</f>
        <v>全场商品5折起</v>
      </c>
      <c r="N19" s="137"/>
      <c r="O19" s="137"/>
      <c r="P19" s="137"/>
      <c r="Q19" s="137"/>
      <c r="R19" s="137"/>
    </row>
    <row r="20" spans="1:18" ht="14.25" customHeight="1" x14ac:dyDescent="0.15">
      <c r="A20" s="20" t="s">
        <v>289</v>
      </c>
      <c r="B20" s="20">
        <v>1</v>
      </c>
      <c r="C20" s="21" t="s">
        <v>270</v>
      </c>
      <c r="D20" s="21" t="s">
        <v>373</v>
      </c>
      <c r="E20" s="70">
        <f>IFERROR(VLOOKUP(C20,业态!A:H,8,0),0)</f>
        <v>119.1</v>
      </c>
      <c r="F20" s="22" t="str">
        <f>VLOOKUP(C20,业态!A:I,9,0)</f>
        <v>皮具</v>
      </c>
      <c r="G20" s="23">
        <f>IFERROR(VLOOKUP(C20,每日销售笔数!B:D,3,0),0)</f>
        <v>12633</v>
      </c>
      <c r="H20" s="63">
        <f>IFERROR(VLOOKUP(C20,每日销售笔数!B:E,4,0),0)</f>
        <v>33</v>
      </c>
      <c r="I20" s="23">
        <f t="shared" si="0"/>
        <v>382.81818181818181</v>
      </c>
      <c r="J20" s="23">
        <f>IFERROR(VLOOKUP(C20,月累计销售!B:D,3,0),0)</f>
        <v>59504</v>
      </c>
      <c r="K20" s="24">
        <f t="shared" si="1"/>
        <v>2.4862137450286548E-3</v>
      </c>
      <c r="L20" s="25">
        <f t="shared" si="2"/>
        <v>106.07052896725442</v>
      </c>
      <c r="M20" s="76" t="str">
        <f>VLOOKUP(C20,商铺自有活动!A:D,3,0)</f>
        <v>全场商品5折起</v>
      </c>
    </row>
    <row r="21" spans="1:18" s="74" customFormat="1" ht="14.25" customHeight="1" x14ac:dyDescent="0.15">
      <c r="A21" s="20" t="s">
        <v>289</v>
      </c>
      <c r="B21" s="20">
        <v>1</v>
      </c>
      <c r="C21" s="21" t="s">
        <v>276</v>
      </c>
      <c r="D21" s="21" t="s">
        <v>277</v>
      </c>
      <c r="E21" s="70">
        <f>IFERROR(VLOOKUP(C21,业态!A:H,8,0),0)</f>
        <v>92.2</v>
      </c>
      <c r="F21" s="22" t="str">
        <f>VLOOKUP(C21,业态!A:I,9,0)</f>
        <v>非正餐</v>
      </c>
      <c r="G21" s="23">
        <f>IFERROR(VLOOKUP(C21,每日销售笔数!B:D,3,0),0)</f>
        <v>4678.3</v>
      </c>
      <c r="H21" s="63">
        <f>IFERROR(VLOOKUP(C21,每日销售笔数!B:E,4,0),0)</f>
        <v>84</v>
      </c>
      <c r="I21" s="23">
        <f t="shared" si="0"/>
        <v>55.694047619047623</v>
      </c>
      <c r="J21" s="23">
        <f>IFERROR(VLOOKUP(C21,月累计销售!B:D,3,0),0)</f>
        <v>18105.2</v>
      </c>
      <c r="K21" s="24">
        <f t="shared" si="1"/>
        <v>9.2070401039876166E-4</v>
      </c>
      <c r="L21" s="25">
        <f t="shared" si="2"/>
        <v>50.740780911062906</v>
      </c>
      <c r="M21" s="76" t="str">
        <f>VLOOKUP(C21,商铺自有活动!A:D,3,0)</f>
        <v>微信支付摇一摇领代金券</v>
      </c>
      <c r="N21"/>
      <c r="O21"/>
      <c r="P21"/>
      <c r="Q21"/>
      <c r="R21"/>
    </row>
    <row r="22" spans="1:18" s="74" customFormat="1" ht="14.25" customHeight="1" x14ac:dyDescent="0.15">
      <c r="A22" s="20" t="s">
        <v>289</v>
      </c>
      <c r="B22" s="20">
        <v>1</v>
      </c>
      <c r="C22" s="21" t="s">
        <v>866</v>
      </c>
      <c r="D22" s="21" t="s">
        <v>867</v>
      </c>
      <c r="E22" s="70">
        <f>IFERROR(VLOOKUP(C22,业态!A:H,8,0),0)</f>
        <v>10</v>
      </c>
      <c r="F22" s="22" t="str">
        <f>VLOOKUP(C22,业态!A:I,9,0)</f>
        <v>配饰</v>
      </c>
      <c r="G22" s="23">
        <f>IFERROR(VLOOKUP(C22,每日销售笔数!B:D,3,0),0)</f>
        <v>6573</v>
      </c>
      <c r="H22" s="63">
        <f>IFERROR(VLOOKUP(C22,每日销售笔数!B:E,4,0),0)</f>
        <v>24</v>
      </c>
      <c r="I22" s="23">
        <f t="shared" si="0"/>
        <v>273.875</v>
      </c>
      <c r="J22" s="23">
        <f>IFERROR(VLOOKUP(C22,月累计销售!B:D,3,0),0)</f>
        <v>16950</v>
      </c>
      <c r="K22" s="24">
        <f t="shared" si="1"/>
        <v>1.2935868713744437E-3</v>
      </c>
      <c r="L22" s="25">
        <f t="shared" si="2"/>
        <v>657.3</v>
      </c>
      <c r="M22" s="76" t="str">
        <f>VLOOKUP(C22,商铺自有活动!A:D,3,0)</f>
        <v>无</v>
      </c>
      <c r="N22"/>
      <c r="O22"/>
      <c r="P22"/>
      <c r="Q22"/>
      <c r="R22"/>
    </row>
    <row r="23" spans="1:18" s="74" customFormat="1" ht="14.25" customHeight="1" x14ac:dyDescent="0.15">
      <c r="A23" s="20" t="s">
        <v>289</v>
      </c>
      <c r="B23" s="20">
        <v>1</v>
      </c>
      <c r="C23" s="21" t="s">
        <v>3289</v>
      </c>
      <c r="D23" s="21" t="s">
        <v>3288</v>
      </c>
      <c r="E23" s="70">
        <f>IFERROR(VLOOKUP(C23,业态!A:H,8,0),0)</f>
        <v>139</v>
      </c>
      <c r="F23" s="22" t="str">
        <f>VLOOKUP(C23,业态!A:I,9,0)</f>
        <v>特卖</v>
      </c>
      <c r="G23" s="23">
        <f>IFERROR(VLOOKUP(C23,每日销售笔数!B:D,3,0),0)</f>
        <v>13300</v>
      </c>
      <c r="H23" s="63">
        <f>IFERROR(VLOOKUP(C23,每日销售笔数!B:E,4,0),0)</f>
        <v>82</v>
      </c>
      <c r="I23" s="23">
        <f>IFERROR(G23/H23,0)</f>
        <v>162.19512195121951</v>
      </c>
      <c r="J23" s="23">
        <f>IFERROR(VLOOKUP(C23,月累计销售!B:D,3,0),0)</f>
        <v>36303</v>
      </c>
      <c r="K23" s="24">
        <f t="shared" si="1"/>
        <v>2.6174814223764039E-3</v>
      </c>
      <c r="L23" s="25">
        <f>G23/E23</f>
        <v>95.683453237410077</v>
      </c>
      <c r="M23" s="76" t="s">
        <v>3270</v>
      </c>
      <c r="N23" s="137"/>
      <c r="O23" s="137"/>
      <c r="P23" s="137"/>
      <c r="Q23" s="137"/>
      <c r="R23" s="137"/>
    </row>
    <row r="24" spans="1:18" s="74" customFormat="1" ht="14.25" customHeight="1" x14ac:dyDescent="0.15">
      <c r="A24" s="20" t="s">
        <v>289</v>
      </c>
      <c r="B24" s="20">
        <v>2</v>
      </c>
      <c r="C24" s="21" t="s">
        <v>2995</v>
      </c>
      <c r="D24" s="21" t="s">
        <v>2996</v>
      </c>
      <c r="E24" s="70">
        <f>IFERROR(VLOOKUP(C24,业态!A:H,8,0),0)</f>
        <v>104</v>
      </c>
      <c r="F24" s="22" t="str">
        <f>VLOOKUP(C24,业态!A:I,9,0)</f>
        <v>服装</v>
      </c>
      <c r="G24" s="23">
        <f>IFERROR(VLOOKUP(C24,每日销售笔数!B:D,3,0),0)</f>
        <v>2596</v>
      </c>
      <c r="H24" s="63">
        <f>IFERROR(VLOOKUP(C24,每日销售笔数!B:E,4,0),0)</f>
        <v>5</v>
      </c>
      <c r="I24" s="23">
        <f t="shared" si="0"/>
        <v>519.20000000000005</v>
      </c>
      <c r="J24" s="23">
        <f>IFERROR(VLOOKUP(C24,月累计销售!B:D,3,0),0)</f>
        <v>11098</v>
      </c>
      <c r="K24" s="24">
        <f t="shared" si="1"/>
        <v>5.1090088514955966E-4</v>
      </c>
      <c r="L24" s="25">
        <f t="shared" si="2"/>
        <v>24.96153846153846</v>
      </c>
      <c r="M24" s="76" t="s">
        <v>3085</v>
      </c>
      <c r="N24" s="137"/>
      <c r="O24" s="137"/>
      <c r="P24" s="137"/>
      <c r="Q24" s="137"/>
      <c r="R24" s="137"/>
    </row>
    <row r="25" spans="1:18" s="74" customFormat="1" ht="14.25" customHeight="1" x14ac:dyDescent="0.15">
      <c r="A25" s="20" t="s">
        <v>289</v>
      </c>
      <c r="B25" s="20">
        <v>2</v>
      </c>
      <c r="C25" s="21" t="s">
        <v>2961</v>
      </c>
      <c r="D25" s="21" t="s">
        <v>1562</v>
      </c>
      <c r="E25" s="70">
        <f>IFERROR(VLOOKUP(C25,业态!A:H,8,0),0)</f>
        <v>105</v>
      </c>
      <c r="F25" s="22" t="str">
        <f>VLOOKUP(C25,业态!A:I,9,0)</f>
        <v>服装</v>
      </c>
      <c r="G25" s="23">
        <f>IFERROR(VLOOKUP(C25,每日销售笔数!B:D,3,0),0)</f>
        <v>0</v>
      </c>
      <c r="H25" s="63">
        <f>IFERROR(VLOOKUP(C25,每日销售笔数!B:E,4,0),0)</f>
        <v>0</v>
      </c>
      <c r="I25" s="23">
        <f t="shared" si="0"/>
        <v>0</v>
      </c>
      <c r="J25" s="23">
        <f>IFERROR(VLOOKUP(C25,月累计销售!B:D,3,0),0)</f>
        <v>0</v>
      </c>
      <c r="K25" s="24">
        <f t="shared" si="1"/>
        <v>0</v>
      </c>
      <c r="L25" s="25">
        <f t="shared" si="2"/>
        <v>0</v>
      </c>
      <c r="M25" s="76" t="s">
        <v>3085</v>
      </c>
      <c r="N25" s="137"/>
      <c r="O25" s="137"/>
      <c r="P25" s="137"/>
      <c r="Q25" s="137"/>
      <c r="R25" s="137"/>
    </row>
    <row r="26" spans="1:18" s="74" customFormat="1" ht="14.25" customHeight="1" x14ac:dyDescent="0.15">
      <c r="A26" s="20" t="s">
        <v>289</v>
      </c>
      <c r="B26" s="20">
        <v>2</v>
      </c>
      <c r="C26" s="21" t="s">
        <v>839</v>
      </c>
      <c r="D26" s="21" t="s">
        <v>840</v>
      </c>
      <c r="E26" s="70">
        <f>IFERROR(VLOOKUP(C26,业态!A:H,8,0),0)</f>
        <v>155</v>
      </c>
      <c r="F26" s="22" t="str">
        <f>VLOOKUP(C26,业态!A:I,9,0)</f>
        <v>服装</v>
      </c>
      <c r="G26" s="23">
        <f>IFERROR(VLOOKUP(C26,每日销售笔数!B:D,3,0),0)</f>
        <v>9285.2000000000007</v>
      </c>
      <c r="H26" s="63">
        <f>IFERROR(VLOOKUP(C26,每日销售笔数!B:E,4,0),0)</f>
        <v>20</v>
      </c>
      <c r="I26" s="23">
        <f t="shared" si="0"/>
        <v>464.26000000000005</v>
      </c>
      <c r="J26" s="23">
        <f>IFERROR(VLOOKUP(C26,月累计销售!B:D,3,0),0)</f>
        <v>23807.200000000001</v>
      </c>
      <c r="K26" s="24">
        <f t="shared" si="1"/>
        <v>1.8273562784247659E-3</v>
      </c>
      <c r="L26" s="25">
        <f t="shared" si="2"/>
        <v>59.90451612903226</v>
      </c>
      <c r="M26" s="76" t="str">
        <f>VLOOKUP(C26,商铺自有活动!A:D,3,0)</f>
        <v>冬款5折 春款会员8.5折</v>
      </c>
      <c r="N26"/>
      <c r="O26"/>
      <c r="P26"/>
      <c r="Q26"/>
      <c r="R26"/>
    </row>
    <row r="27" spans="1:18" s="74" customFormat="1" ht="14.25" customHeight="1" x14ac:dyDescent="0.15">
      <c r="A27" s="20" t="s">
        <v>181</v>
      </c>
      <c r="B27" s="20">
        <v>2</v>
      </c>
      <c r="C27" s="21" t="s">
        <v>407</v>
      </c>
      <c r="D27" s="21" t="s">
        <v>408</v>
      </c>
      <c r="E27" s="70">
        <f>IFERROR(VLOOKUP(C27,业态!A:H,8,0),0)</f>
        <v>208</v>
      </c>
      <c r="F27" s="22" t="str">
        <f>VLOOKUP(C27,业态!A:I,9,0)</f>
        <v>服装</v>
      </c>
      <c r="G27" s="23">
        <f>IFERROR(VLOOKUP(C27,每日销售笔数!B:D,3,0),0)</f>
        <v>9353</v>
      </c>
      <c r="H27" s="63">
        <f>IFERROR(VLOOKUP(C27,每日销售笔数!B:E,4,0),0)</f>
        <v>9</v>
      </c>
      <c r="I27" s="23">
        <f t="shared" si="0"/>
        <v>1039.2222222222222</v>
      </c>
      <c r="J27" s="23">
        <f>IFERROR(VLOOKUP(C27,月累计销售!B:D,3,0),0)</f>
        <v>52659</v>
      </c>
      <c r="K27" s="24">
        <f t="shared" si="1"/>
        <v>1.8406995295854513E-3</v>
      </c>
      <c r="L27" s="25">
        <f t="shared" si="2"/>
        <v>44.966346153846153</v>
      </c>
      <c r="M27" s="76" t="str">
        <f>VLOOKUP(C27,商铺自有活动!A:D,3,0)</f>
        <v>全场低至6折</v>
      </c>
      <c r="N27"/>
      <c r="O27"/>
      <c r="P27"/>
      <c r="Q27"/>
      <c r="R27"/>
    </row>
    <row r="28" spans="1:18" s="74" customFormat="1" ht="14.25" customHeight="1" x14ac:dyDescent="0.15">
      <c r="A28" s="20" t="s">
        <v>181</v>
      </c>
      <c r="B28" s="20">
        <v>2</v>
      </c>
      <c r="C28" s="21" t="s">
        <v>2633</v>
      </c>
      <c r="D28" s="21" t="s">
        <v>117</v>
      </c>
      <c r="E28" s="70">
        <f>IFERROR(VLOOKUP(C28,业态!A:H,8,0),0)</f>
        <v>130</v>
      </c>
      <c r="F28" s="22" t="str">
        <f>VLOOKUP(C28,业态!A:I,9,0)</f>
        <v>服装</v>
      </c>
      <c r="G28" s="23">
        <f>IFERROR(VLOOKUP(C28,每日销售笔数!B:D,3,0),0)</f>
        <v>9706</v>
      </c>
      <c r="H28" s="63">
        <f>IFERROR(VLOOKUP(C28,每日销售笔数!B:E,4,0),0)</f>
        <v>11</v>
      </c>
      <c r="I28" s="23">
        <f t="shared" si="0"/>
        <v>882.36363636363637</v>
      </c>
      <c r="J28" s="23">
        <f>IFERROR(VLOOKUP(C28,月累计销售!B:D,3,0),0)</f>
        <v>40186</v>
      </c>
      <c r="K28" s="24">
        <f t="shared" si="1"/>
        <v>1.9101710289913816E-3</v>
      </c>
      <c r="L28" s="25">
        <f t="shared" si="2"/>
        <v>74.661538461538456</v>
      </c>
      <c r="M28" s="76" t="str">
        <f>VLOOKUP(C28,商铺自有活动!A:D,3,0)</f>
        <v>全场低至7折</v>
      </c>
      <c r="N28" s="137"/>
      <c r="O28" s="137"/>
      <c r="P28" s="137"/>
      <c r="Q28" s="137"/>
      <c r="R28" s="137"/>
    </row>
    <row r="29" spans="1:18" s="74" customFormat="1" ht="14.25" customHeight="1" x14ac:dyDescent="0.15">
      <c r="A29" s="20" t="s">
        <v>181</v>
      </c>
      <c r="B29" s="20">
        <v>2</v>
      </c>
      <c r="C29" s="21" t="s">
        <v>616</v>
      </c>
      <c r="D29" s="21" t="s">
        <v>617</v>
      </c>
      <c r="E29" s="70">
        <f>IFERROR(VLOOKUP(C29,业态!A:H,8,0),0)</f>
        <v>238.5</v>
      </c>
      <c r="F29" s="22" t="str">
        <f>VLOOKUP(C29,业态!A:I,9,0)</f>
        <v>服装</v>
      </c>
      <c r="G29" s="23">
        <f>IFERROR(VLOOKUP(C29,每日销售笔数!B:D,3,0),0)</f>
        <v>7850</v>
      </c>
      <c r="H29" s="63">
        <f>IFERROR(VLOOKUP(C29,每日销售笔数!B:E,4,0),0)</f>
        <v>17</v>
      </c>
      <c r="I29" s="23">
        <f t="shared" si="0"/>
        <v>461.76470588235293</v>
      </c>
      <c r="J29" s="23">
        <f>IFERROR(VLOOKUP(C29,月累计销售!B:D,3,0),0)</f>
        <v>27011</v>
      </c>
      <c r="K29" s="24">
        <f t="shared" si="1"/>
        <v>1.5449044485454713E-3</v>
      </c>
      <c r="L29" s="25">
        <f t="shared" si="2"/>
        <v>32.914046121593294</v>
      </c>
      <c r="M29" s="76" t="str">
        <f>VLOOKUP(C29,商铺自有活动!A:D,3,0)</f>
        <v>全场五折起</v>
      </c>
      <c r="N29"/>
      <c r="O29"/>
      <c r="P29"/>
      <c r="Q29"/>
      <c r="R29"/>
    </row>
    <row r="30" spans="1:18" s="74" customFormat="1" ht="14.25" customHeight="1" x14ac:dyDescent="0.15">
      <c r="A30" s="20" t="s">
        <v>181</v>
      </c>
      <c r="B30" s="20">
        <v>2</v>
      </c>
      <c r="C30" s="21" t="s">
        <v>532</v>
      </c>
      <c r="D30" s="21" t="s">
        <v>405</v>
      </c>
      <c r="E30" s="70">
        <f>IFERROR(VLOOKUP(C30,业态!A:H,8,0),0)</f>
        <v>57.2</v>
      </c>
      <c r="F30" s="22" t="str">
        <f>VLOOKUP(C30,业态!A:I,9,0)</f>
        <v>服装</v>
      </c>
      <c r="G30" s="23">
        <f>IFERROR(VLOOKUP(C30,每日销售笔数!B:D,3,0),0)</f>
        <v>2261</v>
      </c>
      <c r="H30" s="63">
        <f>IFERROR(VLOOKUP(C30,每日销售笔数!B:E,4,0),0)</f>
        <v>4</v>
      </c>
      <c r="I30" s="23">
        <f t="shared" si="0"/>
        <v>565.25</v>
      </c>
      <c r="J30" s="23">
        <f>IFERROR(VLOOKUP(C30,月累计销售!B:D,3,0),0)</f>
        <v>13298</v>
      </c>
      <c r="K30" s="24">
        <f t="shared" si="1"/>
        <v>4.4497184180398861E-4</v>
      </c>
      <c r="L30" s="25">
        <f t="shared" si="2"/>
        <v>39.527972027972027</v>
      </c>
      <c r="M30" s="76" t="str">
        <f>VLOOKUP(C30,商铺自有活动!A:D,3,0)</f>
        <v>全场低至5折</v>
      </c>
      <c r="N30"/>
      <c r="O30"/>
      <c r="P30"/>
      <c r="Q30"/>
      <c r="R30"/>
    </row>
    <row r="31" spans="1:18" s="74" customFormat="1" ht="14.25" customHeight="1" x14ac:dyDescent="0.15">
      <c r="A31" s="20" t="s">
        <v>181</v>
      </c>
      <c r="B31" s="20">
        <v>2</v>
      </c>
      <c r="C31" s="21" t="s">
        <v>2535</v>
      </c>
      <c r="D31" s="21" t="s">
        <v>2491</v>
      </c>
      <c r="E31" s="70">
        <f>IFERROR(VLOOKUP(C31,业态!A:H,8,0),0)</f>
        <v>79</v>
      </c>
      <c r="F31" s="22" t="str">
        <f>VLOOKUP(C31,业态!A:I,9,0)</f>
        <v>皮具</v>
      </c>
      <c r="G31" s="23">
        <f>IFERROR(VLOOKUP(C31,每日销售笔数!B:D,3,0),0)</f>
        <v>1654</v>
      </c>
      <c r="H31" s="63">
        <f>IFERROR(VLOOKUP(C31,每日销售笔数!B:E,4,0),0)</f>
        <v>5</v>
      </c>
      <c r="I31" s="23">
        <f t="shared" si="0"/>
        <v>330.8</v>
      </c>
      <c r="J31" s="23">
        <f>IFERROR(VLOOKUP(C31,月累计销售!B:D,3,0),0)</f>
        <v>5116</v>
      </c>
      <c r="K31" s="24">
        <f t="shared" si="1"/>
        <v>3.2551235132410313E-4</v>
      </c>
      <c r="L31" s="25">
        <f t="shared" si="2"/>
        <v>20.936708860759495</v>
      </c>
      <c r="M31" s="76" t="str">
        <f>VLOOKUP(C31,商铺自有活动!A:D,3,0)</f>
        <v>全场商品3折起</v>
      </c>
      <c r="N31"/>
      <c r="O31"/>
      <c r="P31"/>
      <c r="Q31"/>
      <c r="R31"/>
    </row>
    <row r="32" spans="1:18" s="74" customFormat="1" ht="14.25" customHeight="1" x14ac:dyDescent="0.15">
      <c r="A32" s="20" t="s">
        <v>181</v>
      </c>
      <c r="B32" s="20">
        <v>2</v>
      </c>
      <c r="C32" s="21" t="s">
        <v>2536</v>
      </c>
      <c r="D32" s="21" t="s">
        <v>56</v>
      </c>
      <c r="E32" s="70">
        <f>IFERROR(VLOOKUP(C32,业态!A:H,8,0),0)</f>
        <v>846.5</v>
      </c>
      <c r="F32" s="22" t="str">
        <f>VLOOKUP(C32,业态!A:I,9,0)</f>
        <v>服装</v>
      </c>
      <c r="G32" s="23">
        <f>IFERROR(VLOOKUP(C32,每日销售笔数!B:D,3,0),0)</f>
        <v>81480</v>
      </c>
      <c r="H32" s="63">
        <f>IFERROR(VLOOKUP(C32,每日销售笔数!B:E,4,0),0)</f>
        <v>688</v>
      </c>
      <c r="I32" s="23">
        <f t="shared" si="0"/>
        <v>118.43023255813954</v>
      </c>
      <c r="J32" s="23">
        <f>IFERROR(VLOOKUP(C32,月累计销售!B:D,3,0),0)</f>
        <v>333117</v>
      </c>
      <c r="K32" s="24">
        <f t="shared" si="1"/>
        <v>1.60355177665586E-2</v>
      </c>
      <c r="L32" s="25">
        <f t="shared" si="2"/>
        <v>96.255168340224458</v>
      </c>
      <c r="M32" s="76" t="str">
        <f>VLOOKUP(C32,商铺自有活动!A:D,3,0)</f>
        <v>全场低至5折</v>
      </c>
      <c r="N32"/>
      <c r="O32"/>
      <c r="P32"/>
      <c r="Q32"/>
      <c r="R32"/>
    </row>
    <row r="33" spans="1:18" s="74" customFormat="1" ht="14.25" customHeight="1" x14ac:dyDescent="0.15">
      <c r="A33" s="20" t="s">
        <v>181</v>
      </c>
      <c r="B33" s="20">
        <v>2</v>
      </c>
      <c r="C33" s="21" t="s">
        <v>3067</v>
      </c>
      <c r="D33" s="21" t="s">
        <v>2998</v>
      </c>
      <c r="E33" s="70">
        <f>IFERROR(VLOOKUP(C33,业态!A:H,8,0),0)</f>
        <v>79</v>
      </c>
      <c r="F33" s="22" t="str">
        <f>VLOOKUP(C33,业态!A:I,9,0)</f>
        <v>服装</v>
      </c>
      <c r="G33" s="23">
        <f>IFERROR(VLOOKUP(C33,每日销售笔数!B:D,3,0),0)</f>
        <v>0</v>
      </c>
      <c r="H33" s="63">
        <f>IFERROR(VLOOKUP(C33,每日销售笔数!B:E,4,0),0)</f>
        <v>0</v>
      </c>
      <c r="I33" s="23">
        <f>IFERROR(G33/H33,0)</f>
        <v>0</v>
      </c>
      <c r="J33" s="23">
        <f>IFERROR(VLOOKUP(C33,月累计销售!B:D,3,0),0)</f>
        <v>1824</v>
      </c>
      <c r="K33" s="24">
        <f t="shared" si="1"/>
        <v>0</v>
      </c>
      <c r="L33" s="25">
        <f>G33/E33</f>
        <v>0</v>
      </c>
      <c r="M33" s="76" t="str">
        <f>VLOOKUP(C33,商铺自有活动!A:D,3,0)</f>
        <v>部分8折</v>
      </c>
      <c r="N33" s="137"/>
      <c r="O33" s="137"/>
      <c r="P33" s="137"/>
      <c r="Q33" s="137"/>
      <c r="R33" s="137"/>
    </row>
    <row r="34" spans="1:18" ht="14.25" customHeight="1" x14ac:dyDescent="0.15">
      <c r="A34" s="20" t="s">
        <v>181</v>
      </c>
      <c r="B34" s="20">
        <v>2</v>
      </c>
      <c r="C34" s="21" t="s">
        <v>3207</v>
      </c>
      <c r="D34" s="21" t="s">
        <v>22</v>
      </c>
      <c r="E34" s="70">
        <f>IFERROR(VLOOKUP(C34,业态!A:H,8,0),0)</f>
        <v>272.7</v>
      </c>
      <c r="F34" s="22" t="str">
        <f>VLOOKUP(C34,业态!A:I,9,0)</f>
        <v>服装</v>
      </c>
      <c r="G34" s="23">
        <f>IFERROR(VLOOKUP(C34,每日销售笔数!B:D,3,0),0)</f>
        <v>5931</v>
      </c>
      <c r="H34" s="63">
        <f>IFERROR(VLOOKUP(C34,每日销售笔数!B:E,4,0),0)</f>
        <v>8</v>
      </c>
      <c r="I34" s="23">
        <f t="shared" si="0"/>
        <v>741.375</v>
      </c>
      <c r="J34" s="23">
        <f>IFERROR(VLOOKUP(C34,月累计销售!B:D,3,0),0)</f>
        <v>22779</v>
      </c>
      <c r="K34" s="24">
        <f t="shared" si="1"/>
        <v>1.1672392718883044E-3</v>
      </c>
      <c r="L34" s="25">
        <f t="shared" si="2"/>
        <v>21.74917491749175</v>
      </c>
      <c r="M34" s="76" t="str">
        <f>VLOOKUP(C34,商铺自有活动!A:D,3,0)</f>
        <v>部分五折</v>
      </c>
    </row>
    <row r="35" spans="1:18" s="74" customFormat="1" ht="14.25" customHeight="1" x14ac:dyDescent="0.15">
      <c r="A35" s="20" t="s">
        <v>181</v>
      </c>
      <c r="B35" s="20">
        <v>2</v>
      </c>
      <c r="C35" s="21" t="s">
        <v>2999</v>
      </c>
      <c r="D35" s="21" t="s">
        <v>722</v>
      </c>
      <c r="E35" s="70">
        <f>IFERROR(VLOOKUP(C35,业态!A:H,8,0),0)</f>
        <v>143.5</v>
      </c>
      <c r="F35" s="22" t="str">
        <f>VLOOKUP(C35,业态!A:I,9,0)</f>
        <v>服装</v>
      </c>
      <c r="G35" s="23">
        <f>IFERROR(VLOOKUP(C35,每日销售笔数!B:D,3,0),0)</f>
        <v>5397</v>
      </c>
      <c r="H35" s="63">
        <f>IFERROR(VLOOKUP(C35,每日销售笔数!B:E,4,0),0)</f>
        <v>12</v>
      </c>
      <c r="I35" s="23">
        <f>IFERROR(G35/H35,0)</f>
        <v>449.75</v>
      </c>
      <c r="J35" s="23">
        <f>IFERROR(VLOOKUP(C35,月累计销售!B:D,3,0),0)</f>
        <v>35023</v>
      </c>
      <c r="K35" s="24">
        <f t="shared" si="1"/>
        <v>1.0621464087643196E-3</v>
      </c>
      <c r="L35" s="25">
        <f>G35/E35</f>
        <v>37.609756097560975</v>
      </c>
      <c r="M35" s="164" t="s">
        <v>3098</v>
      </c>
      <c r="N35" s="137"/>
      <c r="O35" s="137"/>
      <c r="P35" s="137"/>
      <c r="Q35" s="137"/>
      <c r="R35" s="137"/>
    </row>
    <row r="36" spans="1:18" s="74" customFormat="1" ht="14.25" customHeight="1" x14ac:dyDescent="0.15">
      <c r="A36" s="20" t="s">
        <v>181</v>
      </c>
      <c r="B36" s="20">
        <v>2</v>
      </c>
      <c r="C36" s="21" t="s">
        <v>3000</v>
      </c>
      <c r="D36" s="21" t="s">
        <v>3001</v>
      </c>
      <c r="E36" s="70">
        <f>IFERROR(VLOOKUP(C36,业态!A:H,8,0),0)</f>
        <v>150</v>
      </c>
      <c r="F36" s="22" t="str">
        <f>VLOOKUP(C36,业态!A:I,9,0)</f>
        <v>家居生活</v>
      </c>
      <c r="G36" s="23">
        <f>IFERROR(VLOOKUP(C36,每日销售笔数!B:D,3,0),0)</f>
        <v>1362</v>
      </c>
      <c r="H36" s="63">
        <f>IFERROR(VLOOKUP(C36,每日销售笔数!B:E,4,0),0)</f>
        <v>17</v>
      </c>
      <c r="I36" s="23">
        <f>IFERROR(G36/H36,0)</f>
        <v>80.117647058823536</v>
      </c>
      <c r="J36" s="23">
        <f>IFERROR(VLOOKUP(C36,月累计销售!B:D,3,0),0)</f>
        <v>9841.2999999999993</v>
      </c>
      <c r="K36" s="24">
        <f t="shared" si="1"/>
        <v>2.6804584190050088E-4</v>
      </c>
      <c r="L36" s="25">
        <f>G36/E36</f>
        <v>9.08</v>
      </c>
      <c r="M36" s="164" t="s">
        <v>3098</v>
      </c>
      <c r="N36" s="137"/>
      <c r="O36" s="137"/>
      <c r="P36" s="137"/>
      <c r="Q36" s="137"/>
      <c r="R36" s="137"/>
    </row>
    <row r="37" spans="1:18" s="74" customFormat="1" ht="14.25" customHeight="1" x14ac:dyDescent="0.15">
      <c r="A37" s="20" t="s">
        <v>181</v>
      </c>
      <c r="B37" s="20">
        <v>2</v>
      </c>
      <c r="C37" s="21" t="s">
        <v>2692</v>
      </c>
      <c r="D37" s="21" t="s">
        <v>1340</v>
      </c>
      <c r="E37" s="70">
        <f>IFERROR(VLOOKUP(C37,业态!A:H,8,0),0)</f>
        <v>51.5</v>
      </c>
      <c r="F37" s="22" t="str">
        <f>VLOOKUP(C37,业态!A:I,9,0)</f>
        <v>服装</v>
      </c>
      <c r="G37" s="23">
        <f>IFERROR(VLOOKUP(C37,每日销售笔数!B:D,3,0),0)</f>
        <v>973</v>
      </c>
      <c r="H37" s="63">
        <f>IFERROR(VLOOKUP(C37,每日销售笔数!B:E,4,0),0)</f>
        <v>7</v>
      </c>
      <c r="I37" s="23">
        <f t="shared" ref="I37:I65" si="3">IFERROR(G37/H37,0)</f>
        <v>139</v>
      </c>
      <c r="J37" s="23">
        <f>IFERROR(VLOOKUP(C37,月累计销售!B:D,3,0),0)</f>
        <v>5193.4000000000005</v>
      </c>
      <c r="K37" s="24">
        <f t="shared" si="1"/>
        <v>1.9148943037385269E-4</v>
      </c>
      <c r="L37" s="25">
        <f t="shared" ref="L37:L63" si="4">G37/E37</f>
        <v>18.893203883495147</v>
      </c>
      <c r="M37" s="76" t="str">
        <f>VLOOKUP(C37,商铺自有活动!A:D,3,0)</f>
        <v>部分5折</v>
      </c>
      <c r="N37" s="137"/>
      <c r="O37" s="137"/>
      <c r="P37" s="137"/>
      <c r="Q37" s="137"/>
      <c r="R37" s="137"/>
    </row>
    <row r="38" spans="1:18" s="74" customFormat="1" ht="14.25" customHeight="1" x14ac:dyDescent="0.15">
      <c r="A38" s="20" t="s">
        <v>181</v>
      </c>
      <c r="B38" s="20">
        <v>2</v>
      </c>
      <c r="C38" s="21" t="s">
        <v>2764</v>
      </c>
      <c r="D38" s="21" t="s">
        <v>2765</v>
      </c>
      <c r="E38" s="70">
        <f>IFERROR(VLOOKUP(C38,业态!A:H,8,0),0)</f>
        <v>616.5</v>
      </c>
      <c r="F38" s="22" t="str">
        <f>VLOOKUP(C38,业态!A:I,9,0)</f>
        <v>休闲娱乐</v>
      </c>
      <c r="G38" s="23">
        <f>IFERROR(VLOOKUP(C38,每日销售笔数!B:D,3,0),0)</f>
        <v>7486</v>
      </c>
      <c r="H38" s="63">
        <f>IFERROR(VLOOKUP(C38,每日销售笔数!B:E,4,0),0)</f>
        <v>310</v>
      </c>
      <c r="I38" s="23">
        <f t="shared" si="3"/>
        <v>24.148387096774194</v>
      </c>
      <c r="J38" s="23">
        <f>IFERROR(VLOOKUP(C38,月累计销售!B:D,3,0),0)</f>
        <v>46450</v>
      </c>
      <c r="K38" s="24">
        <f t="shared" si="1"/>
        <v>1.4732681148804329E-3</v>
      </c>
      <c r="L38" s="25">
        <f t="shared" si="4"/>
        <v>12.142741281427412</v>
      </c>
      <c r="M38" s="76" t="str">
        <f>VLOOKUP(C38,商铺自有活动!A:D,3,0)</f>
        <v>无</v>
      </c>
      <c r="N38" s="137"/>
      <c r="O38" s="137"/>
      <c r="P38" s="137"/>
      <c r="Q38" s="137"/>
      <c r="R38" s="137"/>
    </row>
    <row r="39" spans="1:18" s="74" customFormat="1" ht="14.25" customHeight="1" x14ac:dyDescent="0.15">
      <c r="A39" s="20" t="s">
        <v>181</v>
      </c>
      <c r="B39" s="20">
        <v>2</v>
      </c>
      <c r="C39" s="21" t="s">
        <v>2492</v>
      </c>
      <c r="D39" s="21" t="s">
        <v>2475</v>
      </c>
      <c r="E39" s="70">
        <f>IFERROR(VLOOKUP(C39,业态!A:H,8,0),0)</f>
        <v>18</v>
      </c>
      <c r="F39" s="22" t="str">
        <f>VLOOKUP(C39,业态!A:I,9,0)</f>
        <v>服装</v>
      </c>
      <c r="G39" s="23">
        <f>IFERROR(VLOOKUP(C39,每日销售笔数!B:D,3,0),0)</f>
        <v>2953</v>
      </c>
      <c r="H39" s="63">
        <f>IFERROR(VLOOKUP(C39,每日销售笔数!B:E,4,0),0)</f>
        <v>14</v>
      </c>
      <c r="I39" s="23">
        <f t="shared" si="3"/>
        <v>210.92857142857142</v>
      </c>
      <c r="J39" s="23">
        <f>IFERROR(VLOOKUP(C39,月累计销售!B:D,3,0),0)</f>
        <v>11358</v>
      </c>
      <c r="K39" s="24">
        <f t="shared" si="1"/>
        <v>5.8115959701334743E-4</v>
      </c>
      <c r="L39" s="25">
        <f t="shared" si="4"/>
        <v>164.05555555555554</v>
      </c>
      <c r="M39" s="76" t="str">
        <f>VLOOKUP(C39,商铺自有活动!A:D,3,0)</f>
        <v>部分冬款特价2折起，新款满200享9折</v>
      </c>
      <c r="N39"/>
      <c r="O39"/>
      <c r="P39"/>
      <c r="Q39"/>
      <c r="R39"/>
    </row>
    <row r="40" spans="1:18" s="74" customFormat="1" ht="14.25" customHeight="1" x14ac:dyDescent="0.15">
      <c r="A40" s="20" t="s">
        <v>181</v>
      </c>
      <c r="B40" s="20">
        <v>2</v>
      </c>
      <c r="C40" s="21" t="s">
        <v>2611</v>
      </c>
      <c r="D40" s="21" t="s">
        <v>5</v>
      </c>
      <c r="E40" s="70">
        <f>IFERROR(VLOOKUP(C40,业态!A:H,8,0),0)</f>
        <v>20.6</v>
      </c>
      <c r="F40" s="22" t="str">
        <f>VLOOKUP(C40,业态!A:I,9,0)</f>
        <v>皮具</v>
      </c>
      <c r="G40" s="23">
        <f>IFERROR(VLOOKUP(C40,每日销售笔数!B:D,3,0),0)</f>
        <v>4397</v>
      </c>
      <c r="H40" s="63">
        <f>IFERROR(VLOOKUP(C40,每日销售笔数!B:E,4,0),0)</f>
        <v>31</v>
      </c>
      <c r="I40" s="23">
        <f t="shared" si="3"/>
        <v>141.83870967741936</v>
      </c>
      <c r="J40" s="23">
        <f>IFERROR(VLOOKUP(C40,月累计销售!B:D,3,0),0)</f>
        <v>8894</v>
      </c>
      <c r="K40" s="24">
        <f t="shared" si="1"/>
        <v>8.6534329429992837E-4</v>
      </c>
      <c r="L40" s="25">
        <f t="shared" si="4"/>
        <v>213.44660194174756</v>
      </c>
      <c r="M40" s="76" t="str">
        <f>VLOOKUP(C40,商铺自有活动!A:D,3,0)</f>
        <v>部分商品满500减100，部分商品满500减200。</v>
      </c>
      <c r="N40" s="137"/>
      <c r="O40" s="137"/>
      <c r="P40" s="137"/>
      <c r="Q40" s="137"/>
      <c r="R40" s="137"/>
    </row>
    <row r="41" spans="1:18" s="74" customFormat="1" ht="14.25" customHeight="1" x14ac:dyDescent="0.15">
      <c r="A41" s="20" t="s">
        <v>181</v>
      </c>
      <c r="B41" s="20">
        <v>2</v>
      </c>
      <c r="C41" s="21" t="s">
        <v>2802</v>
      </c>
      <c r="D41" s="21" t="s">
        <v>2803</v>
      </c>
      <c r="E41" s="70">
        <f>IFERROR(VLOOKUP(C41,业态!A:H,8,0),0)</f>
        <v>18</v>
      </c>
      <c r="F41" s="22" t="str">
        <f>VLOOKUP(C41,业态!A:I,9,0)</f>
        <v>配饰</v>
      </c>
      <c r="G41" s="23">
        <f>IFERROR(VLOOKUP(C41,每日销售笔数!B:D,3,0),0)</f>
        <v>868</v>
      </c>
      <c r="H41" s="63">
        <f>IFERROR(VLOOKUP(C41,每日销售笔数!B:E,4,0),0)</f>
        <v>1</v>
      </c>
      <c r="I41" s="23">
        <f t="shared" si="3"/>
        <v>868</v>
      </c>
      <c r="J41" s="23">
        <f>IFERROR(VLOOKUP(C41,月累计销售!B:D,3,0),0)</f>
        <v>5360</v>
      </c>
      <c r="K41" s="24">
        <f t="shared" si="1"/>
        <v>1.7082510335509162E-4</v>
      </c>
      <c r="L41" s="25">
        <f t="shared" si="4"/>
        <v>48.222222222222221</v>
      </c>
      <c r="M41" s="76" t="str">
        <f>VLOOKUP(C41,商铺自有活动!A:D,3,0)</f>
        <v>无</v>
      </c>
      <c r="N41" s="137"/>
      <c r="O41" s="137"/>
      <c r="P41" s="137"/>
      <c r="Q41" s="137"/>
      <c r="R41" s="137"/>
    </row>
    <row r="42" spans="1:18" s="74" customFormat="1" ht="14.25" customHeight="1" x14ac:dyDescent="0.15">
      <c r="A42" s="20" t="s">
        <v>181</v>
      </c>
      <c r="B42" s="20">
        <v>2</v>
      </c>
      <c r="C42" s="21" t="s">
        <v>2895</v>
      </c>
      <c r="D42" s="21" t="s">
        <v>2896</v>
      </c>
      <c r="E42" s="70">
        <f>IFERROR(VLOOKUP(C42,业态!A:H,8,0),0)</f>
        <v>34</v>
      </c>
      <c r="F42" s="22" t="str">
        <f>VLOOKUP(C42,业态!A:I,9,0)</f>
        <v>配饰</v>
      </c>
      <c r="G42" s="23">
        <f>IFERROR(VLOOKUP(C42,每日销售笔数!B:D,3,0),0)</f>
        <v>319</v>
      </c>
      <c r="H42" s="63">
        <f>IFERROR(VLOOKUP(C42,每日销售笔数!B:E,4,0),0)</f>
        <v>1</v>
      </c>
      <c r="I42" s="23">
        <f t="shared" si="3"/>
        <v>319</v>
      </c>
      <c r="J42" s="23">
        <f>IFERROR(VLOOKUP(C42,月累计销售!B:D,3,0),0)</f>
        <v>1885</v>
      </c>
      <c r="K42" s="24">
        <f t="shared" si="1"/>
        <v>6.2780193514140806E-5</v>
      </c>
      <c r="L42" s="25">
        <f t="shared" si="4"/>
        <v>9.382352941176471</v>
      </c>
      <c r="M42" s="76" t="str">
        <f>VLOOKUP(C42,商铺自有活动!A:D,3,0)</f>
        <v>部分指定款特价</v>
      </c>
      <c r="N42" s="137"/>
      <c r="O42" s="137"/>
      <c r="P42" s="137"/>
      <c r="Q42" s="137"/>
      <c r="R42" s="137"/>
    </row>
    <row r="43" spans="1:18" s="74" customFormat="1" ht="14.25" customHeight="1" x14ac:dyDescent="0.15">
      <c r="A43" s="20" t="s">
        <v>181</v>
      </c>
      <c r="B43" s="20">
        <v>2</v>
      </c>
      <c r="C43" s="21" t="s">
        <v>2859</v>
      </c>
      <c r="D43" s="21" t="s">
        <v>2860</v>
      </c>
      <c r="E43" s="70">
        <f>IFERROR(VLOOKUP(C43,业态!A:H,8,0),0)</f>
        <v>25</v>
      </c>
      <c r="F43" s="22" t="str">
        <f>VLOOKUP(C43,业态!A:I,9,0)</f>
        <v>配饰</v>
      </c>
      <c r="G43" s="23">
        <f>IFERROR(VLOOKUP(C43,每日销售笔数!B:D,3,0),0)</f>
        <v>5389</v>
      </c>
      <c r="H43" s="63">
        <f>IFERROR(VLOOKUP(C43,每日销售笔数!B:E,4,0),0)</f>
        <v>32</v>
      </c>
      <c r="I43" s="23">
        <f t="shared" si="3"/>
        <v>168.40625</v>
      </c>
      <c r="J43" s="23">
        <f>IFERROR(VLOOKUP(C43,月累计销售!B:D,3,0),0)</f>
        <v>16871</v>
      </c>
      <c r="K43" s="24">
        <f t="shared" si="1"/>
        <v>1.0605719838486045E-3</v>
      </c>
      <c r="L43" s="25">
        <f t="shared" si="4"/>
        <v>215.56</v>
      </c>
      <c r="M43" s="76" t="str">
        <f>VLOOKUP(C43,商铺自有活动!A:D,3,0)</f>
        <v>全场冬款8.5折</v>
      </c>
      <c r="N43" s="137"/>
      <c r="O43" s="137"/>
      <c r="P43" s="137"/>
      <c r="Q43" s="137"/>
      <c r="R43" s="137"/>
    </row>
    <row r="44" spans="1:18" s="74" customFormat="1" ht="14.25" customHeight="1" x14ac:dyDescent="0.15">
      <c r="A44" s="20" t="s">
        <v>181</v>
      </c>
      <c r="B44" s="34">
        <v>3</v>
      </c>
      <c r="C44" s="35" t="s">
        <v>656</v>
      </c>
      <c r="D44" s="35" t="s">
        <v>76</v>
      </c>
      <c r="E44" s="70">
        <f>IFERROR(VLOOKUP(C44,业态!A:H,8,0),0)</f>
        <v>132.6</v>
      </c>
      <c r="F44" s="22" t="str">
        <f>VLOOKUP(C44,业态!A:I,9,0)</f>
        <v>服装</v>
      </c>
      <c r="G44" s="23">
        <f>IFERROR(VLOOKUP(C44,每日销售笔数!B:D,3,0),0)</f>
        <v>5842</v>
      </c>
      <c r="H44" s="63">
        <f>IFERROR(VLOOKUP(C44,每日销售笔数!B:E,4,0),0)</f>
        <v>15</v>
      </c>
      <c r="I44" s="98">
        <f t="shared" si="3"/>
        <v>389.46666666666664</v>
      </c>
      <c r="J44" s="23">
        <f>IFERROR(VLOOKUP(C44,月累计销售!B:D,3,0),0)</f>
        <v>23043</v>
      </c>
      <c r="K44" s="100">
        <f t="shared" si="1"/>
        <v>1.1497237947009737E-3</v>
      </c>
      <c r="L44" s="101">
        <f t="shared" si="4"/>
        <v>44.057315233785822</v>
      </c>
      <c r="M44" s="76" t="str">
        <f>VLOOKUP(C44,商铺自有活动!A:D,3,0)</f>
        <v xml:space="preserve">冬款4折 </v>
      </c>
      <c r="N44"/>
      <c r="O44"/>
      <c r="P44"/>
      <c r="Q44"/>
      <c r="R44"/>
    </row>
    <row r="45" spans="1:18" s="74" customFormat="1" ht="14.25" customHeight="1" x14ac:dyDescent="0.15">
      <c r="A45" s="20" t="s">
        <v>181</v>
      </c>
      <c r="B45" s="34">
        <v>3</v>
      </c>
      <c r="C45" s="35" t="s">
        <v>2881</v>
      </c>
      <c r="D45" s="35" t="s">
        <v>2558</v>
      </c>
      <c r="E45" s="70">
        <f>IFERROR(VLOOKUP(C45,业态!A:H,8,0),0)</f>
        <v>152.19999999999999</v>
      </c>
      <c r="F45" s="22" t="str">
        <f>VLOOKUP(C45,业态!A:I,9,0)</f>
        <v>服装</v>
      </c>
      <c r="G45" s="23">
        <f>IFERROR(VLOOKUP(C45,每日销售笔数!B:D,3,0),0)</f>
        <v>7379</v>
      </c>
      <c r="H45" s="63">
        <f>IFERROR(VLOOKUP(C45,每日销售笔数!B:E,4,0),0)</f>
        <v>10</v>
      </c>
      <c r="I45" s="98">
        <f t="shared" si="3"/>
        <v>737.9</v>
      </c>
      <c r="J45" s="23">
        <f>IFERROR(VLOOKUP(C45,月累计销售!B:D,3,0),0)</f>
        <v>22287</v>
      </c>
      <c r="K45" s="100">
        <f t="shared" si="1"/>
        <v>1.4522101816327431E-3</v>
      </c>
      <c r="L45" s="101">
        <f t="shared" si="4"/>
        <v>48.482260183968464</v>
      </c>
      <c r="M45" s="76" t="str">
        <f>VLOOKUP(C45,商铺自有活动!A:D,3,0)</f>
        <v>全场低至五折</v>
      </c>
      <c r="N45" s="137"/>
      <c r="O45" s="137"/>
      <c r="P45" s="137"/>
      <c r="Q45" s="137"/>
      <c r="R45" s="137"/>
    </row>
    <row r="46" spans="1:18" s="74" customFormat="1" ht="14.25" customHeight="1" x14ac:dyDescent="0.15">
      <c r="A46" s="20" t="s">
        <v>181</v>
      </c>
      <c r="B46" s="20">
        <v>3</v>
      </c>
      <c r="C46" s="21" t="s">
        <v>632</v>
      </c>
      <c r="D46" s="21" t="s">
        <v>633</v>
      </c>
      <c r="E46" s="70">
        <f>IFERROR(VLOOKUP(C46,业态!A:H,8,0),0)</f>
        <v>173.9</v>
      </c>
      <c r="F46" s="22" t="str">
        <f>VLOOKUP(C46,业态!A:I,9,0)</f>
        <v>服装</v>
      </c>
      <c r="G46" s="23">
        <f>IFERROR(VLOOKUP(C46,每日销售笔数!B:D,3,0),0)</f>
        <v>8742</v>
      </c>
      <c r="H46" s="63">
        <f>IFERROR(VLOOKUP(C46,每日销售笔数!B:E,4,0),0)</f>
        <v>20</v>
      </c>
      <c r="I46" s="23">
        <f t="shared" si="3"/>
        <v>437.1</v>
      </c>
      <c r="J46" s="23">
        <f>IFERROR(VLOOKUP(C46,月累计销售!B:D,3,0),0)</f>
        <v>26318</v>
      </c>
      <c r="K46" s="24">
        <f t="shared" si="1"/>
        <v>1.7204528266477083E-3</v>
      </c>
      <c r="L46" s="25">
        <f t="shared" si="4"/>
        <v>50.270270270270267</v>
      </c>
      <c r="M46" s="76" t="str">
        <f>VLOOKUP(C46,商铺自有活动!A:D,3,0)</f>
        <v>全场低至5折</v>
      </c>
      <c r="N46"/>
      <c r="O46"/>
      <c r="P46"/>
      <c r="Q46"/>
      <c r="R46"/>
    </row>
    <row r="47" spans="1:18" s="74" customFormat="1" ht="14.25" customHeight="1" x14ac:dyDescent="0.15">
      <c r="A47" s="20" t="s">
        <v>181</v>
      </c>
      <c r="B47" s="20">
        <v>3</v>
      </c>
      <c r="C47" s="21" t="s">
        <v>3002</v>
      </c>
      <c r="D47" s="21" t="s">
        <v>3003</v>
      </c>
      <c r="E47" s="70">
        <f>IFERROR(VLOOKUP(C47,业态!A:H,8,0),0)</f>
        <v>211.9</v>
      </c>
      <c r="F47" s="22" t="str">
        <f>VLOOKUP(C47,业态!A:I,9,0)</f>
        <v>服装</v>
      </c>
      <c r="G47" s="23">
        <f>IFERROR(VLOOKUP(C47,每日销售笔数!B:D,3,0),0)</f>
        <v>4828</v>
      </c>
      <c r="H47" s="63">
        <f>IFERROR(VLOOKUP(C47,每日销售笔数!B:E,4,0),0)</f>
        <v>9</v>
      </c>
      <c r="I47" s="23">
        <f t="shared" si="3"/>
        <v>536.44444444444446</v>
      </c>
      <c r="J47" s="23">
        <f>IFERROR(VLOOKUP(C47,月累计销售!B:D,3,0),0)</f>
        <v>26755</v>
      </c>
      <c r="K47" s="24">
        <f t="shared" si="1"/>
        <v>9.5016543663408099E-4</v>
      </c>
      <c r="L47" s="25">
        <f t="shared" si="4"/>
        <v>22.784332232184994</v>
      </c>
      <c r="M47" s="76" t="s">
        <v>3085</v>
      </c>
      <c r="N47" s="137"/>
      <c r="O47" s="137"/>
      <c r="P47" s="137"/>
      <c r="Q47" s="137"/>
      <c r="R47" s="137"/>
    </row>
    <row r="48" spans="1:18" s="9" customFormat="1" ht="14.25" customHeight="1" x14ac:dyDescent="0.15">
      <c r="A48" s="26" t="s">
        <v>181</v>
      </c>
      <c r="B48" s="26">
        <v>3</v>
      </c>
      <c r="C48" s="35" t="s">
        <v>2743</v>
      </c>
      <c r="D48" s="35" t="s">
        <v>860</v>
      </c>
      <c r="E48" s="70">
        <f>IFERROR(VLOOKUP(C48,业态!A:H,8,0),0)</f>
        <v>228.8</v>
      </c>
      <c r="F48" s="22" t="str">
        <f>VLOOKUP(C48,业态!A:I,9,0)</f>
        <v>服装</v>
      </c>
      <c r="G48" s="23">
        <f>IFERROR(VLOOKUP(C48,每日销售笔数!B:D,3,0),0)</f>
        <v>5123</v>
      </c>
      <c r="H48" s="63">
        <f>IFERROR(VLOOKUP(C48,每日销售笔数!B:E,4,0),0)</f>
        <v>9</v>
      </c>
      <c r="I48" s="23">
        <f t="shared" si="3"/>
        <v>569.22222222222217</v>
      </c>
      <c r="J48" s="23">
        <f>IFERROR(VLOOKUP(C48,月累计销售!B:D,3,0),0)</f>
        <v>22575</v>
      </c>
      <c r="K48" s="24">
        <f t="shared" si="1"/>
        <v>1.0082223554010764E-3</v>
      </c>
      <c r="L48" s="25">
        <f t="shared" si="4"/>
        <v>22.390734265734263</v>
      </c>
      <c r="M48" s="76" t="str">
        <f>VLOOKUP(C48,商铺自有活动!A:D,3,0)</f>
        <v>满1000-300，满2000-700，满3000-1200,4000-1800，,5000减2500</v>
      </c>
      <c r="N48" s="8"/>
      <c r="O48" s="8"/>
      <c r="P48" s="8"/>
      <c r="Q48" s="8"/>
      <c r="R48" s="8"/>
    </row>
    <row r="49" spans="1:18" s="9" customFormat="1" ht="14.25" customHeight="1" x14ac:dyDescent="0.15">
      <c r="A49" s="26" t="s">
        <v>181</v>
      </c>
      <c r="B49" s="26">
        <v>3</v>
      </c>
      <c r="C49" s="35" t="s">
        <v>870</v>
      </c>
      <c r="D49" s="35" t="s">
        <v>871</v>
      </c>
      <c r="E49" s="70">
        <f>IFERROR(VLOOKUP(C49,业态!A:H,8,0),0)</f>
        <v>596.29999999999995</v>
      </c>
      <c r="F49" s="22" t="str">
        <f>VLOOKUP(C49,业态!A:I,9,0)</f>
        <v>服装</v>
      </c>
      <c r="G49" s="23">
        <f>IFERROR(VLOOKUP(C49,每日销售笔数!B:D,3,0),0)</f>
        <v>15877</v>
      </c>
      <c r="H49" s="63">
        <f>IFERROR(VLOOKUP(C49,每日销售笔数!B:E,4,0),0)</f>
        <v>60</v>
      </c>
      <c r="I49" s="23">
        <f t="shared" si="3"/>
        <v>264.61666666666667</v>
      </c>
      <c r="J49" s="23">
        <f>IFERROR(VLOOKUP(C49,月累计销售!B:D,3,0),0)</f>
        <v>69049</v>
      </c>
      <c r="K49" s="24">
        <f t="shared" si="1"/>
        <v>3.1246430483511398E-3</v>
      </c>
      <c r="L49" s="25">
        <f t="shared" si="4"/>
        <v>26.62585946671139</v>
      </c>
      <c r="M49" s="76" t="str">
        <f>VLOOKUP(C49,商铺自有活动!A:D,3,0)</f>
        <v>全场3.8折起</v>
      </c>
      <c r="N49" s="8"/>
      <c r="O49" s="8"/>
      <c r="P49" s="8"/>
      <c r="Q49" s="8"/>
      <c r="R49" s="8"/>
    </row>
    <row r="50" spans="1:18" s="9" customFormat="1" ht="14.25" customHeight="1" x14ac:dyDescent="0.15">
      <c r="A50" s="26" t="s">
        <v>181</v>
      </c>
      <c r="B50" s="26">
        <v>3</v>
      </c>
      <c r="C50" s="35" t="s">
        <v>698</v>
      </c>
      <c r="D50" s="35" t="s">
        <v>699</v>
      </c>
      <c r="E50" s="70">
        <f>IFERROR(VLOOKUP(C50,业态!A:H,8,0),0)</f>
        <v>391.4</v>
      </c>
      <c r="F50" s="22" t="str">
        <f>VLOOKUP(C50,业态!A:I,9,0)</f>
        <v>服装</v>
      </c>
      <c r="G50" s="23">
        <f>IFERROR(VLOOKUP(C50,每日销售笔数!B:D,3,0),0)</f>
        <v>10585</v>
      </c>
      <c r="H50" s="63">
        <f>IFERROR(VLOOKUP(C50,每日销售笔数!B:E,4,0),0)</f>
        <v>43</v>
      </c>
      <c r="I50" s="23">
        <f t="shared" si="3"/>
        <v>246.16279069767441</v>
      </c>
      <c r="J50" s="23">
        <f>IFERROR(VLOOKUP(C50,月累计销售!B:D,3,0),0)</f>
        <v>33968</v>
      </c>
      <c r="K50" s="24">
        <f t="shared" si="1"/>
        <v>2.0831609666055813E-3</v>
      </c>
      <c r="L50" s="25">
        <f t="shared" si="4"/>
        <v>27.043944813490036</v>
      </c>
      <c r="M50" s="76" t="str">
        <f>VLOOKUP(C50,商铺自有活动!A:D,3,0)</f>
        <v>全场3.8折起</v>
      </c>
      <c r="N50" s="8"/>
      <c r="O50" s="8"/>
      <c r="P50" s="8"/>
      <c r="Q50" s="8"/>
      <c r="R50" s="8"/>
    </row>
    <row r="51" spans="1:18" s="9" customFormat="1" ht="14.25" customHeight="1" x14ac:dyDescent="0.15">
      <c r="A51" s="26" t="s">
        <v>181</v>
      </c>
      <c r="B51" s="26">
        <v>3</v>
      </c>
      <c r="C51" s="35" t="s">
        <v>2761</v>
      </c>
      <c r="D51" s="35" t="s">
        <v>2762</v>
      </c>
      <c r="E51" s="70">
        <f>IFERROR(VLOOKUP(C51,业态!A:H,8,0),0)</f>
        <v>141</v>
      </c>
      <c r="F51" s="22" t="str">
        <f>VLOOKUP(C51,业态!A:I,9,0)</f>
        <v>服装</v>
      </c>
      <c r="G51" s="23">
        <f>IFERROR(VLOOKUP(C51,每日销售笔数!B:D,3,0),0)</f>
        <v>9595</v>
      </c>
      <c r="H51" s="63">
        <f>IFERROR(VLOOKUP(C51,每日销售笔数!B:E,4,0),0)</f>
        <v>25</v>
      </c>
      <c r="I51" s="23">
        <f t="shared" si="3"/>
        <v>383.8</v>
      </c>
      <c r="J51" s="23">
        <f>IFERROR(VLOOKUP(C51,月累计销售!B:D,3,0),0)</f>
        <v>38345</v>
      </c>
      <c r="K51" s="24">
        <f t="shared" si="1"/>
        <v>1.8883258832858342E-3</v>
      </c>
      <c r="L51" s="25">
        <f t="shared" si="4"/>
        <v>68.049645390070921</v>
      </c>
      <c r="M51" s="76" t="str">
        <f>VLOOKUP(C51,商铺自有活动!A:D,3,0)</f>
        <v>部分5折</v>
      </c>
      <c r="N51" s="8"/>
      <c r="O51" s="8"/>
      <c r="P51" s="8"/>
      <c r="Q51" s="8"/>
      <c r="R51" s="8"/>
    </row>
    <row r="52" spans="1:18" s="9" customFormat="1" ht="14.25" customHeight="1" x14ac:dyDescent="0.15">
      <c r="A52" s="26" t="s">
        <v>181</v>
      </c>
      <c r="B52" s="26">
        <v>3</v>
      </c>
      <c r="C52" s="35" t="s">
        <v>2947</v>
      </c>
      <c r="D52" s="35" t="s">
        <v>116</v>
      </c>
      <c r="E52" s="70">
        <f>IFERROR(VLOOKUP(C52,业态!A:H,8,0),0)</f>
        <v>119</v>
      </c>
      <c r="F52" s="22" t="str">
        <f>VLOOKUP(C52,业态!A:I,9,0)</f>
        <v>服装</v>
      </c>
      <c r="G52" s="23">
        <f>IFERROR(VLOOKUP(C52,每日销售笔数!B:D,3,0),0)</f>
        <v>4573</v>
      </c>
      <c r="H52" s="63">
        <f>IFERROR(VLOOKUP(C52,每日销售笔数!B:E,4,0),0)</f>
        <v>6</v>
      </c>
      <c r="I52" s="23">
        <f t="shared" si="3"/>
        <v>762.16666666666663</v>
      </c>
      <c r="J52" s="23">
        <f>IFERROR(VLOOKUP(C52,月累计销售!B:D,3,0),0)</f>
        <v>28588</v>
      </c>
      <c r="K52" s="24">
        <f t="shared" si="1"/>
        <v>8.9998064244566122E-4</v>
      </c>
      <c r="L52" s="25">
        <f t="shared" si="4"/>
        <v>38.428571428571431</v>
      </c>
      <c r="M52" s="76" t="str">
        <f>VLOOKUP(C52,商铺自有活动!A:D,3,0)</f>
        <v>无</v>
      </c>
      <c r="N52" s="8"/>
      <c r="O52" s="8"/>
      <c r="P52" s="8"/>
      <c r="Q52" s="8"/>
      <c r="R52" s="8"/>
    </row>
    <row r="53" spans="1:18" s="9" customFormat="1" ht="14.25" customHeight="1" x14ac:dyDescent="0.15">
      <c r="A53" s="26" t="s">
        <v>181</v>
      </c>
      <c r="B53" s="26">
        <v>3</v>
      </c>
      <c r="C53" s="27" t="s">
        <v>629</v>
      </c>
      <c r="D53" s="27" t="s">
        <v>630</v>
      </c>
      <c r="E53" s="70">
        <f>IFERROR(VLOOKUP(C53,业态!A:H,8,0),0)</f>
        <v>168.3</v>
      </c>
      <c r="F53" s="22" t="str">
        <f>VLOOKUP(C53,业态!A:I,9,0)</f>
        <v>服装</v>
      </c>
      <c r="G53" s="23">
        <f>IFERROR(VLOOKUP(C53,每日销售笔数!B:D,3,0),0)</f>
        <v>10318</v>
      </c>
      <c r="H53" s="63">
        <f>IFERROR(VLOOKUP(C53,每日销售笔数!B:E,4,0),0)</f>
        <v>7</v>
      </c>
      <c r="I53" s="23">
        <f t="shared" si="3"/>
        <v>1474</v>
      </c>
      <c r="J53" s="23">
        <f>IFERROR(VLOOKUP(C53,月累计销售!B:D,3,0),0)</f>
        <v>40128</v>
      </c>
      <c r="K53" s="24">
        <f t="shared" si="1"/>
        <v>2.0306145350435889E-3</v>
      </c>
      <c r="L53" s="25">
        <f t="shared" si="4"/>
        <v>61.307189542483655</v>
      </c>
      <c r="M53" s="76" t="str">
        <f>VLOOKUP(C53,商铺自有活动!A:D,3,0)</f>
        <v>全场低至5折</v>
      </c>
      <c r="N53" s="8"/>
      <c r="O53" s="8"/>
      <c r="P53" s="8"/>
      <c r="Q53" s="8"/>
      <c r="R53" s="8"/>
    </row>
    <row r="54" spans="1:18" s="9" customFormat="1" ht="14.25" customHeight="1" x14ac:dyDescent="0.15">
      <c r="A54" s="26" t="s">
        <v>181</v>
      </c>
      <c r="B54" s="26">
        <v>3</v>
      </c>
      <c r="C54" s="27" t="s">
        <v>488</v>
      </c>
      <c r="D54" s="27" t="s">
        <v>489</v>
      </c>
      <c r="E54" s="70">
        <f>IFERROR(VLOOKUP(C54,业态!A:H,8,0),0)</f>
        <v>161.5</v>
      </c>
      <c r="F54" s="22" t="str">
        <f>VLOOKUP(C54,业态!A:I,9,0)</f>
        <v>服装</v>
      </c>
      <c r="G54" s="23">
        <f>IFERROR(VLOOKUP(C54,每日销售笔数!B:D,3,0),0)</f>
        <v>249</v>
      </c>
      <c r="H54" s="63">
        <f>IFERROR(VLOOKUP(C54,每日销售笔数!B:E,4,0),0)</f>
        <v>1</v>
      </c>
      <c r="I54" s="23">
        <f t="shared" si="3"/>
        <v>249</v>
      </c>
      <c r="J54" s="23">
        <f>IFERROR(VLOOKUP(C54,月累计销售!B:D,3,0),0)</f>
        <v>449</v>
      </c>
      <c r="K54" s="24">
        <f t="shared" si="1"/>
        <v>4.9003975501633422E-5</v>
      </c>
      <c r="L54" s="25">
        <f t="shared" si="4"/>
        <v>1.541795665634675</v>
      </c>
      <c r="M54" s="76" t="str">
        <f>VLOOKUP(C54,商铺自有活动!A:D,3,0)</f>
        <v>全场一折起</v>
      </c>
      <c r="N54" s="8"/>
      <c r="O54" s="8"/>
      <c r="P54" s="8"/>
      <c r="Q54" s="8"/>
      <c r="R54" s="8"/>
    </row>
    <row r="55" spans="1:18" s="9" customFormat="1" ht="14.25" customHeight="1" x14ac:dyDescent="0.15">
      <c r="A55" s="26" t="s">
        <v>181</v>
      </c>
      <c r="B55" s="26">
        <v>3</v>
      </c>
      <c r="C55" s="27" t="s">
        <v>665</v>
      </c>
      <c r="D55" s="27" t="s">
        <v>664</v>
      </c>
      <c r="E55" s="70">
        <f>IFERROR(VLOOKUP(C55,业态!A:H,8,0),0)</f>
        <v>53.5</v>
      </c>
      <c r="F55" s="22" t="str">
        <f>VLOOKUP(C55,业态!A:I,9,0)</f>
        <v>服装</v>
      </c>
      <c r="G55" s="23">
        <f>IFERROR(VLOOKUP(C55,每日销售笔数!B:D,3,0),0)</f>
        <v>6641</v>
      </c>
      <c r="H55" s="63">
        <f>IFERROR(VLOOKUP(C55,每日销售笔数!B:E,4,0),0)</f>
        <v>19</v>
      </c>
      <c r="I55" s="23">
        <f t="shared" si="3"/>
        <v>349.5263157894737</v>
      </c>
      <c r="J55" s="23">
        <f>IFERROR(VLOOKUP(C55,月累计销售!B:D,3,0),0)</f>
        <v>32871</v>
      </c>
      <c r="K55" s="24">
        <f t="shared" si="1"/>
        <v>1.3069694831580223E-3</v>
      </c>
      <c r="L55" s="25">
        <f t="shared" si="4"/>
        <v>124.13084112149532</v>
      </c>
      <c r="M55" s="76" t="str">
        <f>VLOOKUP(C55,商铺自有活动!A:D,3,0)</f>
        <v>全场低至7折</v>
      </c>
      <c r="N55" s="8"/>
      <c r="O55" s="8"/>
      <c r="P55" s="8"/>
      <c r="Q55" s="8"/>
      <c r="R55" s="8"/>
    </row>
    <row r="56" spans="1:18" s="9" customFormat="1" ht="14.25" customHeight="1" x14ac:dyDescent="0.15">
      <c r="A56" s="26" t="s">
        <v>181</v>
      </c>
      <c r="B56" s="26">
        <v>3</v>
      </c>
      <c r="C56" s="27" t="s">
        <v>2830</v>
      </c>
      <c r="D56" s="27" t="s">
        <v>2831</v>
      </c>
      <c r="E56" s="70">
        <f>IFERROR(VLOOKUP(C56,业态!A:H,8,0),0)</f>
        <v>80</v>
      </c>
      <c r="F56" s="22" t="str">
        <f>VLOOKUP(C56,业态!A:I,9,0)</f>
        <v>非正餐</v>
      </c>
      <c r="G56" s="23">
        <f>IFERROR(VLOOKUP(C56,每日销售笔数!B:D,3,0),0)</f>
        <v>7732</v>
      </c>
      <c r="H56" s="63">
        <f>IFERROR(VLOOKUP(C56,每日销售笔数!B:E,4,0),0)</f>
        <v>148</v>
      </c>
      <c r="I56" s="23">
        <f t="shared" si="3"/>
        <v>52.243243243243242</v>
      </c>
      <c r="J56" s="23">
        <f>IFERROR(VLOOKUP(C56,月累计销售!B:D,3,0),0)</f>
        <v>32203.599999999999</v>
      </c>
      <c r="K56" s="24">
        <f t="shared" si="1"/>
        <v>1.5216816810386731E-3</v>
      </c>
      <c r="L56" s="25">
        <f t="shared" si="4"/>
        <v>96.65</v>
      </c>
      <c r="M56" s="76" t="str">
        <f>VLOOKUP(C56,商铺自有活动!A:D,3,0)</f>
        <v>支付宝8.8折优惠</v>
      </c>
      <c r="N56" s="8"/>
      <c r="O56" s="8"/>
      <c r="P56" s="8"/>
      <c r="Q56" s="8"/>
      <c r="R56" s="8"/>
    </row>
    <row r="57" spans="1:18" s="9" customFormat="1" ht="14.25" customHeight="1" x14ac:dyDescent="0.15">
      <c r="A57" s="26" t="s">
        <v>181</v>
      </c>
      <c r="B57" s="26">
        <v>3</v>
      </c>
      <c r="C57" s="27" t="s">
        <v>2567</v>
      </c>
      <c r="D57" s="27" t="s">
        <v>44</v>
      </c>
      <c r="E57" s="70">
        <f>IFERROR(VLOOKUP(C57,业态!A:H,8,0),0)</f>
        <v>2881.6</v>
      </c>
      <c r="F57" s="22" t="str">
        <f>VLOOKUP(C57,业态!A:I,9,0)</f>
        <v>休闲娱乐</v>
      </c>
      <c r="G57" s="23">
        <f>IFERROR(VLOOKUP(C57,每日销售笔数!B:D,3,0),0)</f>
        <v>20000</v>
      </c>
      <c r="H57" s="63">
        <f>IFERROR(VLOOKUP(C57,每日销售笔数!B:E,4,0),0)</f>
        <v>2</v>
      </c>
      <c r="I57" s="23">
        <f t="shared" si="3"/>
        <v>10000</v>
      </c>
      <c r="J57" s="23">
        <f>IFERROR(VLOOKUP(C57,月累计销售!B:D,3,0),0)</f>
        <v>967701</v>
      </c>
      <c r="K57" s="24">
        <f t="shared" si="1"/>
        <v>3.9360622892878252E-3</v>
      </c>
      <c r="L57" s="25">
        <f t="shared" si="4"/>
        <v>6.94058856191005</v>
      </c>
      <c r="M57" s="76" t="str">
        <f>VLOOKUP(C57,商铺自有活动!A:D,3,0)</f>
        <v>无</v>
      </c>
      <c r="N57" s="8"/>
      <c r="O57" s="8"/>
      <c r="P57" s="8"/>
      <c r="Q57" s="8"/>
      <c r="R57" s="8"/>
    </row>
    <row r="58" spans="1:18" s="9" customFormat="1" ht="14.25" customHeight="1" x14ac:dyDescent="0.15">
      <c r="A58" s="26" t="s">
        <v>181</v>
      </c>
      <c r="B58" s="26">
        <v>3</v>
      </c>
      <c r="C58" s="27" t="s">
        <v>2837</v>
      </c>
      <c r="D58" s="27" t="s">
        <v>2838</v>
      </c>
      <c r="E58" s="70">
        <f>IFERROR(VLOOKUP(C58,业态!A:H,8,0),0)</f>
        <v>66</v>
      </c>
      <c r="F58" s="22" t="str">
        <f>VLOOKUP(C58,业态!A:I,9,0)</f>
        <v>配饰</v>
      </c>
      <c r="G58" s="23">
        <f>IFERROR(VLOOKUP(C58,每日销售笔数!B:D,3,0),0)</f>
        <v>1742</v>
      </c>
      <c r="H58" s="63">
        <f>IFERROR(VLOOKUP(C58,每日销售笔数!B:E,4,0),0)</f>
        <v>6</v>
      </c>
      <c r="I58" s="23">
        <f t="shared" si="3"/>
        <v>290.33333333333331</v>
      </c>
      <c r="J58" s="23">
        <f>IFERROR(VLOOKUP(C58,月累计销售!B:D,3,0),0)</f>
        <v>8739</v>
      </c>
      <c r="K58" s="24">
        <f t="shared" si="1"/>
        <v>3.4283102539696956E-4</v>
      </c>
      <c r="L58" s="25">
        <f t="shared" si="4"/>
        <v>26.393939393939394</v>
      </c>
      <c r="M58" s="76" t="str">
        <f>VLOOKUP(C58,商铺自有活动!A:D,3,0)</f>
        <v>无</v>
      </c>
      <c r="N58" s="8"/>
      <c r="O58" s="8"/>
      <c r="P58" s="8"/>
      <c r="Q58" s="8"/>
      <c r="R58" s="8"/>
    </row>
    <row r="59" spans="1:18" s="74" customFormat="1" ht="14.25" customHeight="1" x14ac:dyDescent="0.15">
      <c r="A59" s="20" t="s">
        <v>295</v>
      </c>
      <c r="B59" s="20">
        <v>3</v>
      </c>
      <c r="C59" s="21" t="s">
        <v>643</v>
      </c>
      <c r="D59" s="21" t="s">
        <v>28</v>
      </c>
      <c r="E59" s="70">
        <f>IFERROR(VLOOKUP(C59,业态!A:H,8,0),0)</f>
        <v>49.2</v>
      </c>
      <c r="F59" s="22" t="str">
        <f>VLOOKUP(C59,业态!A:I,9,0)</f>
        <v>专项服务</v>
      </c>
      <c r="G59" s="23">
        <f>IFERROR(VLOOKUP(C59,每日销售笔数!B:D,3,0),0)</f>
        <v>5359</v>
      </c>
      <c r="H59" s="63">
        <f>IFERROR(VLOOKUP(C59,每日销售笔数!B:E,4,0),0)</f>
        <v>9</v>
      </c>
      <c r="I59" s="23">
        <f t="shared" si="3"/>
        <v>595.44444444444446</v>
      </c>
      <c r="J59" s="23">
        <f>IFERROR(VLOOKUP(C59,月累计销售!B:D,3,0),0)</f>
        <v>23000.5</v>
      </c>
      <c r="K59" s="24">
        <f t="shared" si="1"/>
        <v>1.0546678904146728E-3</v>
      </c>
      <c r="L59" s="25">
        <f t="shared" si="4"/>
        <v>108.92276422764228</v>
      </c>
      <c r="M59" s="76" t="str">
        <f>VLOOKUP(C59,商铺自有活动!A:D,3,0)</f>
        <v>无</v>
      </c>
      <c r="N59"/>
      <c r="O59"/>
      <c r="P59"/>
      <c r="Q59"/>
      <c r="R59"/>
    </row>
    <row r="60" spans="1:18" ht="14.25" customHeight="1" x14ac:dyDescent="0.15">
      <c r="A60" s="20" t="s">
        <v>183</v>
      </c>
      <c r="B60" s="20">
        <v>3</v>
      </c>
      <c r="C60" s="35" t="s">
        <v>33</v>
      </c>
      <c r="D60" s="35" t="s">
        <v>34</v>
      </c>
      <c r="E60" s="70">
        <f>IFERROR(VLOOKUP(C60,业态!A:H,8,0),0)</f>
        <v>16.600000000000001</v>
      </c>
      <c r="F60" s="22" t="str">
        <f>VLOOKUP(C60,业态!A:I,9,0)</f>
        <v>专项服务</v>
      </c>
      <c r="G60" s="23">
        <f>IFERROR(VLOOKUP(C60,每日销售笔数!B:D,3,0),0)</f>
        <v>30</v>
      </c>
      <c r="H60" s="63">
        <f>IFERROR(VLOOKUP(C60,每日销售笔数!B:E,4,0),0)</f>
        <v>4</v>
      </c>
      <c r="I60" s="23">
        <f t="shared" si="3"/>
        <v>7.5</v>
      </c>
      <c r="J60" s="23">
        <f>IFERROR(VLOOKUP(C60,月累计销售!B:D,3,0),0)</f>
        <v>330</v>
      </c>
      <c r="K60" s="24">
        <f t="shared" si="1"/>
        <v>5.9040934339317381E-6</v>
      </c>
      <c r="L60" s="25">
        <f t="shared" si="4"/>
        <v>1.8072289156626504</v>
      </c>
      <c r="M60" s="76" t="str">
        <f>VLOOKUP(C60,商铺自有活动!A:D,3,0)</f>
        <v>无</v>
      </c>
    </row>
    <row r="61" spans="1:18" s="74" customFormat="1" ht="14.25" customHeight="1" x14ac:dyDescent="0.15">
      <c r="A61" s="20" t="s">
        <v>183</v>
      </c>
      <c r="B61" s="20">
        <v>3</v>
      </c>
      <c r="C61" s="21" t="s">
        <v>847</v>
      </c>
      <c r="D61" s="21" t="s">
        <v>848</v>
      </c>
      <c r="E61" s="70">
        <f>IFERROR(VLOOKUP(C61,业态!A:H,8,0),0)</f>
        <v>35.200000000000003</v>
      </c>
      <c r="F61" s="22" t="str">
        <f>VLOOKUP(C61,业态!A:I,9,0)</f>
        <v>专项服务</v>
      </c>
      <c r="G61" s="23">
        <f>IFERROR(VLOOKUP(C61,每日销售笔数!B:D,3,0),0)</f>
        <v>2214</v>
      </c>
      <c r="H61" s="63">
        <f>IFERROR(VLOOKUP(C61,每日销售笔数!B:E,4,0),0)</f>
        <v>6</v>
      </c>
      <c r="I61" s="23">
        <f t="shared" si="3"/>
        <v>369</v>
      </c>
      <c r="J61" s="23">
        <f>IFERROR(VLOOKUP(C61,月累计销售!B:D,3,0),0)</f>
        <v>6917.3</v>
      </c>
      <c r="K61" s="24">
        <f t="shared" si="1"/>
        <v>4.3572209542416227E-4</v>
      </c>
      <c r="L61" s="25">
        <f t="shared" si="4"/>
        <v>62.897727272727266</v>
      </c>
      <c r="M61" s="76" t="str">
        <f>VLOOKUP(C61,商铺自有活动!A:D,3,0)</f>
        <v>无</v>
      </c>
      <c r="N61"/>
      <c r="O61"/>
      <c r="P61"/>
      <c r="Q61"/>
      <c r="R61"/>
    </row>
    <row r="62" spans="1:18" s="74" customFormat="1" ht="14.25" customHeight="1" x14ac:dyDescent="0.15">
      <c r="A62" s="20" t="s">
        <v>181</v>
      </c>
      <c r="B62" s="20">
        <v>3</v>
      </c>
      <c r="C62" s="21" t="s">
        <v>2877</v>
      </c>
      <c r="D62" s="21" t="s">
        <v>2878</v>
      </c>
      <c r="E62" s="70">
        <f>IFERROR(VLOOKUP(C62,业态!A:H,8,0),0)</f>
        <v>20</v>
      </c>
      <c r="F62" s="22" t="str">
        <f>VLOOKUP(C62,业态!A:I,9,0)</f>
        <v>配饰</v>
      </c>
      <c r="G62" s="23">
        <f>IFERROR(VLOOKUP(C62,每日销售笔数!B:D,3,0),0)</f>
        <v>4315</v>
      </c>
      <c r="H62" s="63">
        <f>IFERROR(VLOOKUP(C62,每日销售笔数!B:E,4,0),0)</f>
        <v>7</v>
      </c>
      <c r="I62" s="23">
        <f t="shared" si="3"/>
        <v>616.42857142857144</v>
      </c>
      <c r="J62" s="23">
        <f>IFERROR(VLOOKUP(C62,月累计销售!B:D,3,0),0)</f>
        <v>11890</v>
      </c>
      <c r="K62" s="24">
        <f t="shared" si="1"/>
        <v>8.4920543891384831E-4</v>
      </c>
      <c r="L62" s="25">
        <f t="shared" si="4"/>
        <v>215.75</v>
      </c>
      <c r="M62" s="76" t="str">
        <f>VLOOKUP(C62,商铺自有活动!A:D,3,0)</f>
        <v>无</v>
      </c>
      <c r="N62" s="137"/>
      <c r="O62" s="137"/>
      <c r="P62" s="137"/>
      <c r="Q62" s="137"/>
      <c r="R62" s="137"/>
    </row>
    <row r="63" spans="1:18" s="74" customFormat="1" ht="14.25" customHeight="1" x14ac:dyDescent="0.15">
      <c r="A63" s="20" t="s">
        <v>181</v>
      </c>
      <c r="B63" s="20">
        <v>3</v>
      </c>
      <c r="C63" s="21" t="s">
        <v>2693</v>
      </c>
      <c r="D63" s="21" t="s">
        <v>2691</v>
      </c>
      <c r="E63" s="70">
        <f>IFERROR(VLOOKUP(C63,业态!A:H,8,0),0)</f>
        <v>25</v>
      </c>
      <c r="F63" s="22" t="str">
        <f>VLOOKUP(C63,业态!A:I,9,0)</f>
        <v>非正餐</v>
      </c>
      <c r="G63" s="23">
        <f>IFERROR(VLOOKUP(C63,每日销售笔数!B:D,3,0),0)</f>
        <v>2326</v>
      </c>
      <c r="H63" s="63">
        <f>IFERROR(VLOOKUP(C63,每日销售笔数!B:E,4,0),0)</f>
        <v>96</v>
      </c>
      <c r="I63" s="23">
        <f t="shared" si="3"/>
        <v>24.229166666666668</v>
      </c>
      <c r="J63" s="23">
        <f>IFERROR(VLOOKUP(C63,月累计销售!B:D,3,0),0)</f>
        <v>9005.9</v>
      </c>
      <c r="K63" s="24">
        <f t="shared" si="1"/>
        <v>4.5776404424417407E-4</v>
      </c>
      <c r="L63" s="25">
        <f t="shared" si="4"/>
        <v>93.04</v>
      </c>
      <c r="M63" s="76" t="str">
        <f>VLOOKUP(C63,商铺自有活动!A:D,3,0)</f>
        <v>无</v>
      </c>
      <c r="N63" s="137"/>
      <c r="O63" s="137"/>
      <c r="P63" s="137"/>
      <c r="Q63" s="137"/>
      <c r="R63" s="137"/>
    </row>
    <row r="64" spans="1:18" s="74" customFormat="1" ht="14.25" customHeight="1" x14ac:dyDescent="0.15">
      <c r="A64" s="20" t="s">
        <v>181</v>
      </c>
      <c r="B64" s="20">
        <v>3</v>
      </c>
      <c r="C64" s="21" t="s">
        <v>2657</v>
      </c>
      <c r="D64" s="21" t="s">
        <v>2658</v>
      </c>
      <c r="E64" s="70">
        <f>IFERROR(VLOOKUP(C64,业态!A:H,8,0),0)</f>
        <v>25</v>
      </c>
      <c r="F64" s="22" t="str">
        <f>VLOOKUP(C64,业态!A:I,9,0)</f>
        <v>家居生活</v>
      </c>
      <c r="G64" s="23">
        <f>IFERROR(VLOOKUP(C64,每日销售笔数!B:D,3,0),0)</f>
        <v>1252</v>
      </c>
      <c r="H64" s="63">
        <f>IFERROR(VLOOKUP(C64,每日销售笔数!B:E,4,0),0)</f>
        <v>19</v>
      </c>
      <c r="I64" s="23">
        <f t="shared" si="3"/>
        <v>65.89473684210526</v>
      </c>
      <c r="J64" s="23">
        <f>IFERROR(VLOOKUP(C64,月累计销售!B:D,3,0),0)</f>
        <v>5569</v>
      </c>
      <c r="K64" s="24">
        <f t="shared" si="1"/>
        <v>2.4639749930941785E-4</v>
      </c>
      <c r="L64" s="25">
        <f>G64/E64</f>
        <v>50.08</v>
      </c>
      <c r="M64" s="76" t="str">
        <f>VLOOKUP(C64,商铺自有活动!A:D,3,0)</f>
        <v>无</v>
      </c>
      <c r="N64" s="137"/>
      <c r="O64" s="137"/>
      <c r="P64" s="137"/>
      <c r="Q64" s="137"/>
      <c r="R64" s="137"/>
    </row>
    <row r="65" spans="1:18" s="74" customFormat="1" ht="14.25" customHeight="1" x14ac:dyDescent="0.15">
      <c r="A65" s="20" t="s">
        <v>181</v>
      </c>
      <c r="B65" s="20">
        <v>3</v>
      </c>
      <c r="C65" s="21" t="s">
        <v>2703</v>
      </c>
      <c r="D65" s="21" t="s">
        <v>2704</v>
      </c>
      <c r="E65" s="70">
        <f>IFERROR(VLOOKUP(C65,业态!A:H,8,0),0)</f>
        <v>20</v>
      </c>
      <c r="F65" s="22" t="str">
        <f>VLOOKUP(C65,业态!A:I,9,0)</f>
        <v>非正餐</v>
      </c>
      <c r="G65" s="23">
        <f>IFERROR(VLOOKUP(C65,每日销售笔数!B:D,3,0),0)</f>
        <v>1664</v>
      </c>
      <c r="H65" s="63">
        <f>IFERROR(VLOOKUP(C65,每日销售笔数!B:E,4,0),0)</f>
        <v>41</v>
      </c>
      <c r="I65" s="23">
        <f t="shared" si="3"/>
        <v>40.585365853658537</v>
      </c>
      <c r="J65" s="23">
        <f>IFERROR(VLOOKUP(C65,月累计销售!B:D,3,0),0)</f>
        <v>7894</v>
      </c>
      <c r="K65" s="24">
        <f t="shared" si="1"/>
        <v>3.2748038246874705E-4</v>
      </c>
      <c r="L65" s="25">
        <f>G65/E65</f>
        <v>83.2</v>
      </c>
      <c r="M65" s="76" t="str">
        <f>VLOOKUP(C65,商铺自有活动!A:D,3,0)</f>
        <v>无</v>
      </c>
      <c r="N65" s="137"/>
      <c r="O65" s="137"/>
      <c r="P65" s="137"/>
      <c r="Q65" s="137"/>
      <c r="R65" s="137"/>
    </row>
    <row r="66" spans="1:18" s="74" customFormat="1" ht="14.25" customHeight="1" x14ac:dyDescent="0.15">
      <c r="A66" s="20" t="s">
        <v>181</v>
      </c>
      <c r="B66" s="20">
        <v>3</v>
      </c>
      <c r="C66" s="21" t="s">
        <v>3004</v>
      </c>
      <c r="D66" s="21" t="s">
        <v>3005</v>
      </c>
      <c r="E66" s="70">
        <f>IFERROR(VLOOKUP(C66,业态!A:H,8,0),0)</f>
        <v>20</v>
      </c>
      <c r="F66" s="22" t="str">
        <f>VLOOKUP(C66,业态!A:I,9,0)</f>
        <v>化妆品</v>
      </c>
      <c r="G66" s="23">
        <f>IFERROR(VLOOKUP(C66,每日销售笔数!B:D,3,0),0)</f>
        <v>947</v>
      </c>
      <c r="H66" s="63">
        <f>IFERROR(VLOOKUP(C66,每日销售笔数!B:E,4,0),0)</f>
        <v>12</v>
      </c>
      <c r="I66" s="23">
        <f t="shared" ref="I66:I85" si="5">IFERROR(G66/H66,0)</f>
        <v>78.916666666666671</v>
      </c>
      <c r="J66" s="23">
        <f>IFERROR(VLOOKUP(C66,月累计销售!B:D,3,0),0)</f>
        <v>5515.6</v>
      </c>
      <c r="K66" s="24">
        <f t="shared" si="1"/>
        <v>1.8637254939777852E-4</v>
      </c>
      <c r="L66" s="25">
        <f>G66/E66</f>
        <v>47.35</v>
      </c>
      <c r="M66" s="76" t="s">
        <v>3085</v>
      </c>
      <c r="N66" s="137"/>
      <c r="O66" s="137"/>
      <c r="P66" s="137"/>
      <c r="Q66" s="137"/>
      <c r="R66" s="137"/>
    </row>
    <row r="67" spans="1:18" s="74" customFormat="1" ht="14.25" customHeight="1" x14ac:dyDescent="0.15">
      <c r="A67" s="20" t="s">
        <v>181</v>
      </c>
      <c r="B67" s="20">
        <v>3</v>
      </c>
      <c r="C67" s="21" t="s">
        <v>2659</v>
      </c>
      <c r="D67" s="21" t="s">
        <v>269</v>
      </c>
      <c r="E67" s="70">
        <f>IFERROR(VLOOKUP(C67,业态!A:H,8,0),0)</f>
        <v>50</v>
      </c>
      <c r="F67" s="22" t="str">
        <f>VLOOKUP(C67,业态!A:I,9,0)</f>
        <v>化妆品</v>
      </c>
      <c r="G67" s="23">
        <f>IFERROR(VLOOKUP(C67,每日销售笔数!B:D,3,0),0)</f>
        <v>3635</v>
      </c>
      <c r="H67" s="63">
        <f>IFERROR(VLOOKUP(C67,每日销售笔数!B:E,4,0),0)</f>
        <v>7</v>
      </c>
      <c r="I67" s="23">
        <f t="shared" si="5"/>
        <v>519.28571428571433</v>
      </c>
      <c r="J67" s="23">
        <f>IFERROR(VLOOKUP(C67,月累计销售!B:D,3,0),0)</f>
        <v>14378</v>
      </c>
      <c r="K67" s="24">
        <f t="shared" ref="K67:K130" si="6">(G67)/$G$383</f>
        <v>7.1537932107806218E-4</v>
      </c>
      <c r="L67" s="25">
        <f>G67/E67</f>
        <v>72.7</v>
      </c>
      <c r="M67" s="76" t="str">
        <f>VLOOKUP(C67,商铺自有活动!A:D,3,0)</f>
        <v>森田面膜100元3盒</v>
      </c>
      <c r="N67" s="137"/>
      <c r="O67" s="137"/>
      <c r="P67" s="137"/>
      <c r="Q67" s="137"/>
      <c r="R67" s="137"/>
    </row>
    <row r="68" spans="1:18" s="74" customFormat="1" ht="14.25" customHeight="1" x14ac:dyDescent="0.15">
      <c r="A68" s="20" t="s">
        <v>181</v>
      </c>
      <c r="B68" s="20">
        <v>3</v>
      </c>
      <c r="C68" s="21" t="s">
        <v>2706</v>
      </c>
      <c r="D68" s="21" t="s">
        <v>2707</v>
      </c>
      <c r="E68" s="70">
        <f>IFERROR(VLOOKUP(C68,业态!A:H,8,0),0)</f>
        <v>20</v>
      </c>
      <c r="F68" s="22" t="str">
        <f>VLOOKUP(C68,业态!A:I,9,0)</f>
        <v>化妆品</v>
      </c>
      <c r="G68" s="23">
        <f>IFERROR(VLOOKUP(C68,每日销售笔数!B:D,3,0),0)</f>
        <v>1968</v>
      </c>
      <c r="H68" s="63">
        <f>IFERROR(VLOOKUP(C68,每日销售笔数!B:E,4,0),0)</f>
        <v>6</v>
      </c>
      <c r="I68" s="23">
        <f t="shared" si="5"/>
        <v>328</v>
      </c>
      <c r="J68" s="23">
        <f>IFERROR(VLOOKUP(C68,月累计销售!B:D,3,0),0)</f>
        <v>10535</v>
      </c>
      <c r="K68" s="24">
        <f t="shared" si="6"/>
        <v>3.87308529265922E-4</v>
      </c>
      <c r="L68" s="25">
        <f t="shared" ref="L68:L85" si="7">G68/E68</f>
        <v>98.4</v>
      </c>
      <c r="M68" s="76" t="str">
        <f>VLOOKUP(C68,商铺自有活动!A:D,3,0)</f>
        <v>满额送礼</v>
      </c>
      <c r="N68" s="137"/>
      <c r="O68" s="137"/>
      <c r="P68" s="137"/>
      <c r="Q68" s="137"/>
      <c r="R68" s="137"/>
    </row>
    <row r="69" spans="1:18" s="74" customFormat="1" ht="14.25" customHeight="1" x14ac:dyDescent="0.15">
      <c r="A69" s="20" t="s">
        <v>181</v>
      </c>
      <c r="B69" s="20">
        <v>3</v>
      </c>
      <c r="C69" s="21" t="s">
        <v>2904</v>
      </c>
      <c r="D69" s="21" t="s">
        <v>268</v>
      </c>
      <c r="E69" s="70">
        <f>IFERROR(VLOOKUP(C69,业态!A:H,8,0),0)</f>
        <v>59.6</v>
      </c>
      <c r="F69" s="22" t="str">
        <f>VLOOKUP(C69,业态!A:I,9,0)</f>
        <v>服装</v>
      </c>
      <c r="G69" s="23">
        <f>IFERROR(VLOOKUP(C69,每日销售笔数!B:D,3,0),0)</f>
        <v>0</v>
      </c>
      <c r="H69" s="63">
        <f>IFERROR(VLOOKUP(C69,每日销售笔数!B:E,4,0),0)</f>
        <v>0</v>
      </c>
      <c r="I69" s="23">
        <f t="shared" si="5"/>
        <v>0</v>
      </c>
      <c r="J69" s="23">
        <f>IFERROR(VLOOKUP(C69,月累计销售!B:D,3,0),0)</f>
        <v>245</v>
      </c>
      <c r="K69" s="24">
        <f t="shared" si="6"/>
        <v>0</v>
      </c>
      <c r="L69" s="25">
        <f t="shared" si="7"/>
        <v>0</v>
      </c>
      <c r="M69" s="76" t="str">
        <f>VLOOKUP(C69,商铺自有活动!A:D,3,0)</f>
        <v>无</v>
      </c>
      <c r="N69" s="137"/>
      <c r="O69" s="137"/>
      <c r="P69" s="137"/>
      <c r="Q69" s="137"/>
      <c r="R69" s="137"/>
    </row>
    <row r="70" spans="1:18" ht="14.25" customHeight="1" x14ac:dyDescent="0.15">
      <c r="A70" s="20" t="s">
        <v>184</v>
      </c>
      <c r="B70" s="20">
        <v>3</v>
      </c>
      <c r="C70" s="21" t="s">
        <v>259</v>
      </c>
      <c r="D70" s="21" t="s">
        <v>36</v>
      </c>
      <c r="E70" s="70">
        <f>IFERROR(VLOOKUP(C70,业态!A:H,8,0),0)</f>
        <v>20</v>
      </c>
      <c r="F70" s="22" t="str">
        <f>VLOOKUP(C70,业态!A:I,9,0)</f>
        <v>配饰</v>
      </c>
      <c r="G70" s="23">
        <f>IFERROR(VLOOKUP(C70,每日销售笔数!B:D,3,0),0)</f>
        <v>7660</v>
      </c>
      <c r="H70" s="63">
        <f>IFERROR(VLOOKUP(C70,每日销售笔数!B:E,4,0),0)</f>
        <v>16</v>
      </c>
      <c r="I70" s="23">
        <f t="shared" si="5"/>
        <v>478.75</v>
      </c>
      <c r="J70" s="23">
        <f>IFERROR(VLOOKUP(C70,月累计销售!B:D,3,0),0)</f>
        <v>39460</v>
      </c>
      <c r="K70" s="24">
        <f t="shared" si="6"/>
        <v>1.5075118567972371E-3</v>
      </c>
      <c r="L70" s="25">
        <f t="shared" si="7"/>
        <v>383</v>
      </c>
      <c r="M70" s="76" t="str">
        <f>VLOOKUP(C70,商铺自有活动!A:D,3,0)</f>
        <v>无</v>
      </c>
    </row>
    <row r="71" spans="1:18" s="74" customFormat="1" ht="14.25" customHeight="1" x14ac:dyDescent="0.15">
      <c r="A71" s="20" t="s">
        <v>181</v>
      </c>
      <c r="B71" s="20">
        <v>3</v>
      </c>
      <c r="C71" s="21" t="s">
        <v>877</v>
      </c>
      <c r="D71" s="21" t="s">
        <v>878</v>
      </c>
      <c r="E71" s="70">
        <f>IFERROR(VLOOKUP(C71,业态!A:H,8,0),0)</f>
        <v>25</v>
      </c>
      <c r="F71" s="22" t="str">
        <f>VLOOKUP(C71,业态!A:I,9,0)</f>
        <v>配饰</v>
      </c>
      <c r="G71" s="23">
        <f>IFERROR(VLOOKUP(C71,每日销售笔数!B:D,3,0),0)</f>
        <v>539</v>
      </c>
      <c r="H71" s="63">
        <f>IFERROR(VLOOKUP(C71,每日销售笔数!B:E,4,0),0)</f>
        <v>4</v>
      </c>
      <c r="I71" s="23">
        <f t="shared" si="5"/>
        <v>134.75</v>
      </c>
      <c r="J71" s="23">
        <f>IFERROR(VLOOKUP(C71,月累计销售!B:D,3,0),0)</f>
        <v>2726</v>
      </c>
      <c r="K71" s="24">
        <f t="shared" si="6"/>
        <v>1.0607687869630688E-4</v>
      </c>
      <c r="L71" s="25">
        <f t="shared" si="7"/>
        <v>21.56</v>
      </c>
      <c r="M71" s="76" t="str">
        <f>VLOOKUP(C71,商铺自有活动!A:D,3,0)</f>
        <v>全场商品8折起</v>
      </c>
      <c r="N71"/>
      <c r="O71"/>
      <c r="P71"/>
      <c r="Q71"/>
      <c r="R71"/>
    </row>
    <row r="72" spans="1:18" s="74" customFormat="1" ht="14.25" customHeight="1" x14ac:dyDescent="0.15">
      <c r="A72" s="20" t="s">
        <v>181</v>
      </c>
      <c r="B72" s="20">
        <v>3</v>
      </c>
      <c r="C72" s="21" t="s">
        <v>2664</v>
      </c>
      <c r="D72" s="21" t="s">
        <v>2665</v>
      </c>
      <c r="E72" s="70">
        <f>IFERROR(VLOOKUP(C72,业态!A:H,8,0),0)</f>
        <v>18</v>
      </c>
      <c r="F72" s="22" t="str">
        <f>VLOOKUP(C72,业态!A:I,9,0)</f>
        <v>家居生活</v>
      </c>
      <c r="G72" s="23">
        <f>IFERROR(VLOOKUP(C72,每日销售笔数!B:D,3,0),0)</f>
        <v>508</v>
      </c>
      <c r="H72" s="63">
        <f>IFERROR(VLOOKUP(C72,每日销售笔数!B:E,4,0),0)</f>
        <v>3</v>
      </c>
      <c r="I72" s="23">
        <f t="shared" si="5"/>
        <v>169.33333333333334</v>
      </c>
      <c r="J72" s="23">
        <f>IFERROR(VLOOKUP(C72,月累计销售!B:D,3,0),0)</f>
        <v>2100</v>
      </c>
      <c r="K72" s="24">
        <f t="shared" si="6"/>
        <v>9.997598214791076E-5</v>
      </c>
      <c r="L72" s="25">
        <f t="shared" si="7"/>
        <v>28.222222222222221</v>
      </c>
      <c r="M72" s="76" t="str">
        <f>VLOOKUP(C72,商铺自有活动!A:D,3,0)</f>
        <v>无</v>
      </c>
      <c r="N72" s="137"/>
      <c r="O72" s="137"/>
      <c r="P72" s="137"/>
      <c r="Q72" s="137"/>
      <c r="R72" s="137"/>
    </row>
    <row r="73" spans="1:18" s="74" customFormat="1" ht="14.25" customHeight="1" x14ac:dyDescent="0.15">
      <c r="A73" s="20" t="s">
        <v>181</v>
      </c>
      <c r="B73" s="20">
        <v>3</v>
      </c>
      <c r="C73" s="21" t="s">
        <v>2681</v>
      </c>
      <c r="D73" s="21" t="s">
        <v>2682</v>
      </c>
      <c r="E73" s="70">
        <f>IFERROR(VLOOKUP(C73,业态!A:H,8,0),0)</f>
        <v>20</v>
      </c>
      <c r="F73" s="22" t="str">
        <f>VLOOKUP(C73,业态!A:I,9,0)</f>
        <v>家居生活</v>
      </c>
      <c r="G73" s="23">
        <f>IFERROR(VLOOKUP(C73,每日销售笔数!B:D,3,0),0)</f>
        <v>0</v>
      </c>
      <c r="H73" s="63">
        <f>IFERROR(VLOOKUP(C73,每日销售笔数!B:E,4,0),0)</f>
        <v>0</v>
      </c>
      <c r="I73" s="23">
        <f t="shared" si="5"/>
        <v>0</v>
      </c>
      <c r="J73" s="23">
        <f>IFERROR(VLOOKUP(C73,月累计销售!B:D,3,0),0)</f>
        <v>0</v>
      </c>
      <c r="K73" s="24">
        <f t="shared" si="6"/>
        <v>0</v>
      </c>
      <c r="L73" s="25">
        <f t="shared" si="7"/>
        <v>0</v>
      </c>
      <c r="M73" s="76" t="str">
        <f>VLOOKUP(C73,商铺自有活动!A:D,3,0)</f>
        <v>无</v>
      </c>
      <c r="N73" s="137"/>
      <c r="O73" s="137"/>
      <c r="P73" s="137"/>
      <c r="Q73" s="137"/>
      <c r="R73" s="137"/>
    </row>
    <row r="74" spans="1:18" s="74" customFormat="1" ht="14.25" customHeight="1" x14ac:dyDescent="0.15">
      <c r="A74" s="20" t="s">
        <v>181</v>
      </c>
      <c r="B74" s="20">
        <v>3</v>
      </c>
      <c r="C74" s="21" t="s">
        <v>2708</v>
      </c>
      <c r="D74" s="21" t="s">
        <v>2709</v>
      </c>
      <c r="E74" s="70">
        <f>IFERROR(VLOOKUP(C74,业态!A:H,8,0),0)</f>
        <v>23</v>
      </c>
      <c r="F74" s="22" t="str">
        <f>VLOOKUP(C74,业态!A:I,9,0)</f>
        <v>非正餐</v>
      </c>
      <c r="G74" s="23">
        <f>IFERROR(VLOOKUP(C74,每日销售笔数!B:D,3,0),0)</f>
        <v>4290</v>
      </c>
      <c r="H74" s="63">
        <f>IFERROR(VLOOKUP(C74,每日销售笔数!B:E,4,0),0)</f>
        <v>162</v>
      </c>
      <c r="I74" s="23">
        <f t="shared" si="5"/>
        <v>26.481481481481481</v>
      </c>
      <c r="J74" s="23">
        <f>IFERROR(VLOOKUP(C74,月累计销售!B:D,3,0),0)</f>
        <v>15349</v>
      </c>
      <c r="K74" s="24">
        <f t="shared" si="6"/>
        <v>8.4428536105223852E-4</v>
      </c>
      <c r="L74" s="25">
        <f t="shared" si="7"/>
        <v>186.52173913043478</v>
      </c>
      <c r="M74" s="76" t="str">
        <f>VLOOKUP(C74,商铺自有活动!A:D,3,0)</f>
        <v>无</v>
      </c>
      <c r="N74" s="137"/>
      <c r="O74" s="137"/>
      <c r="P74" s="137"/>
      <c r="Q74" s="137"/>
      <c r="R74" s="137"/>
    </row>
    <row r="75" spans="1:18" s="74" customFormat="1" ht="14.25" customHeight="1" x14ac:dyDescent="0.15">
      <c r="A75" s="20" t="s">
        <v>181</v>
      </c>
      <c r="B75" s="20">
        <v>3</v>
      </c>
      <c r="C75" s="21" t="s">
        <v>2788</v>
      </c>
      <c r="D75" s="21" t="s">
        <v>2789</v>
      </c>
      <c r="E75" s="70">
        <f>IFERROR(VLOOKUP(C75,业态!A:H,8,0),0)</f>
        <v>5</v>
      </c>
      <c r="F75" s="22" t="str">
        <f>VLOOKUP(C75,业态!A:I,9,0)</f>
        <v>非正餐</v>
      </c>
      <c r="G75" s="23">
        <f>IFERROR(VLOOKUP(C75,每日销售笔数!B:D,3,0),0)</f>
        <v>2026.9</v>
      </c>
      <c r="H75" s="63">
        <f>IFERROR(VLOOKUP(C75,每日销售笔数!B:E,4,0),0)</f>
        <v>50</v>
      </c>
      <c r="I75" s="23">
        <f t="shared" si="5"/>
        <v>40.538000000000004</v>
      </c>
      <c r="J75" s="23">
        <f>IFERROR(VLOOKUP(C75,月累计销售!B:D,3,0),0)</f>
        <v>10785.1</v>
      </c>
      <c r="K75" s="24">
        <f t="shared" si="6"/>
        <v>3.9890023270787466E-4</v>
      </c>
      <c r="L75" s="25">
        <f t="shared" si="7"/>
        <v>405.38</v>
      </c>
      <c r="M75" s="76" t="str">
        <f>VLOOKUP(C75,商铺自有活动!A:D,3,0)</f>
        <v>无</v>
      </c>
      <c r="N75" s="137"/>
      <c r="O75" s="137"/>
      <c r="P75" s="137"/>
      <c r="Q75" s="137"/>
      <c r="R75" s="137"/>
    </row>
    <row r="76" spans="1:18" s="74" customFormat="1" ht="14.25" customHeight="1" x14ac:dyDescent="0.15">
      <c r="A76" s="20" t="s">
        <v>181</v>
      </c>
      <c r="B76" s="20">
        <v>4</v>
      </c>
      <c r="C76" s="35" t="s">
        <v>1438</v>
      </c>
      <c r="D76" s="35" t="s">
        <v>1439</v>
      </c>
      <c r="E76" s="70">
        <f>IFERROR(VLOOKUP(C76,业态!A:H,8,0),0)</f>
        <v>364</v>
      </c>
      <c r="F76" s="22" t="str">
        <f>VLOOKUP(C76,业态!A:I,9,0)</f>
        <v>正餐</v>
      </c>
      <c r="G76" s="23">
        <f>IFERROR(VLOOKUP(C76,每日销售笔数!B:D,3,0),0)</f>
        <v>23335</v>
      </c>
      <c r="H76" s="63">
        <f>IFERROR(VLOOKUP(C76,每日销售笔数!B:E,4,0),0)</f>
        <v>83</v>
      </c>
      <c r="I76" s="23">
        <f t="shared" si="5"/>
        <v>281.14457831325302</v>
      </c>
      <c r="J76" s="23">
        <f>IFERROR(VLOOKUP(C76,月累计销售!B:D,3,0),0)</f>
        <v>97243</v>
      </c>
      <c r="K76" s="24">
        <f t="shared" si="6"/>
        <v>4.5924006760265697E-3</v>
      </c>
      <c r="L76" s="25">
        <f t="shared" si="7"/>
        <v>64.107142857142861</v>
      </c>
      <c r="M76" s="76" t="str">
        <f>VLOOKUP(C76,商铺自有活动!A:D,3,0)</f>
        <v>无</v>
      </c>
      <c r="N76"/>
      <c r="O76"/>
      <c r="P76"/>
      <c r="Q76"/>
      <c r="R76"/>
    </row>
    <row r="77" spans="1:18" s="74" customFormat="1" ht="14.25" customHeight="1" x14ac:dyDescent="0.15">
      <c r="A77" s="20" t="s">
        <v>181</v>
      </c>
      <c r="B77" s="20">
        <v>4</v>
      </c>
      <c r="C77" s="35" t="s">
        <v>2634</v>
      </c>
      <c r="D77" s="35" t="s">
        <v>2635</v>
      </c>
      <c r="E77" s="70">
        <f>IFERROR(VLOOKUP(C77,业态!A:H,8,0),0)</f>
        <v>355</v>
      </c>
      <c r="F77" s="22" t="str">
        <f>VLOOKUP(C77,业态!A:I,9,0)</f>
        <v>正餐</v>
      </c>
      <c r="G77" s="23">
        <f>IFERROR(VLOOKUP(C77,每日销售笔数!B:D,3,0),0)</f>
        <v>11888</v>
      </c>
      <c r="H77" s="63">
        <f>IFERROR(VLOOKUP(C77,每日销售笔数!B:E,4,0),0)</f>
        <v>64</v>
      </c>
      <c r="I77" s="23">
        <f t="shared" si="5"/>
        <v>185.75</v>
      </c>
      <c r="J77" s="23">
        <f>IFERROR(VLOOKUP(C77,月累计销售!B:D,3,0),0)</f>
        <v>43343</v>
      </c>
      <c r="K77" s="24">
        <f t="shared" si="6"/>
        <v>2.3395954247526834E-3</v>
      </c>
      <c r="L77" s="25">
        <f t="shared" si="7"/>
        <v>33.48732394366197</v>
      </c>
      <c r="M77" s="76" t="str">
        <f>VLOOKUP(C77,商铺自有活动!A:D,3,0)</f>
        <v>无</v>
      </c>
      <c r="N77" s="137"/>
      <c r="O77" s="137"/>
      <c r="P77" s="137"/>
      <c r="Q77" s="137"/>
      <c r="R77" s="137"/>
    </row>
    <row r="78" spans="1:18" s="74" customFormat="1" ht="14.25" customHeight="1" x14ac:dyDescent="0.15">
      <c r="A78" s="20" t="s">
        <v>181</v>
      </c>
      <c r="B78" s="20">
        <v>4</v>
      </c>
      <c r="C78" s="35" t="s">
        <v>2941</v>
      </c>
      <c r="D78" s="35" t="s">
        <v>2942</v>
      </c>
      <c r="E78" s="70">
        <f>IFERROR(VLOOKUP(C78,业态!A:H,8,0),0)</f>
        <v>272.89999999999998</v>
      </c>
      <c r="F78" s="22" t="str">
        <f>VLOOKUP(C78,业态!A:I,9,0)</f>
        <v>正餐</v>
      </c>
      <c r="G78" s="23">
        <f>IFERROR(VLOOKUP(C78,每日销售笔数!B:D,3,0),0)</f>
        <v>8748.7999999999993</v>
      </c>
      <c r="H78" s="63">
        <f>IFERROR(VLOOKUP(C78,每日销售笔数!B:E,4,0),0)</f>
        <v>48</v>
      </c>
      <c r="I78" s="23">
        <f t="shared" si="5"/>
        <v>182.26666666666665</v>
      </c>
      <c r="J78" s="23">
        <f>IFERROR(VLOOKUP(C78,月累计销售!B:D,3,0),0)</f>
        <v>39247.800000000003</v>
      </c>
      <c r="K78" s="24">
        <f t="shared" si="6"/>
        <v>1.7217910878260662E-3</v>
      </c>
      <c r="L78" s="25">
        <f t="shared" si="7"/>
        <v>32.058629534628068</v>
      </c>
      <c r="M78" s="76" t="s">
        <v>3085</v>
      </c>
      <c r="N78" s="137"/>
      <c r="O78" s="137"/>
      <c r="P78" s="137"/>
      <c r="Q78" s="137"/>
      <c r="R78" s="137"/>
    </row>
    <row r="79" spans="1:18" s="74" customFormat="1" ht="14.25" customHeight="1" x14ac:dyDescent="0.15">
      <c r="A79" s="20" t="s">
        <v>181</v>
      </c>
      <c r="B79" s="20">
        <v>4</v>
      </c>
      <c r="C79" s="21" t="s">
        <v>330</v>
      </c>
      <c r="D79" s="21" t="s">
        <v>331</v>
      </c>
      <c r="E79" s="70">
        <f>IFERROR(VLOOKUP(C79,业态!A:H,8,0),0)</f>
        <v>106</v>
      </c>
      <c r="F79" s="22" t="str">
        <f>VLOOKUP(C79,业态!A:I,9,0)</f>
        <v>专项服务</v>
      </c>
      <c r="G79" s="23">
        <f>IFERROR(VLOOKUP(C79,每日销售笔数!B:D,3,0),0)</f>
        <v>6712</v>
      </c>
      <c r="H79" s="63">
        <f>IFERROR(VLOOKUP(C79,每日销售笔数!B:E,4,0),0)</f>
        <v>69</v>
      </c>
      <c r="I79" s="23">
        <f t="shared" si="5"/>
        <v>97.275362318840578</v>
      </c>
      <c r="J79" s="23">
        <f>IFERROR(VLOOKUP(C79,月累计销售!B:D,3,0),0)</f>
        <v>46378</v>
      </c>
      <c r="K79" s="24">
        <f t="shared" si="6"/>
        <v>1.3209425042849941E-3</v>
      </c>
      <c r="L79" s="25">
        <f t="shared" si="7"/>
        <v>63.320754716981135</v>
      </c>
      <c r="M79" s="76" t="str">
        <f>VLOOKUP(C79,商铺自有活动!A:D,3,0)</f>
        <v>无</v>
      </c>
      <c r="N79"/>
      <c r="O79"/>
      <c r="P79"/>
      <c r="Q79"/>
      <c r="R79"/>
    </row>
    <row r="80" spans="1:18" s="74" customFormat="1" ht="14.25" customHeight="1" x14ac:dyDescent="0.15">
      <c r="A80" s="20" t="s">
        <v>181</v>
      </c>
      <c r="B80" s="20">
        <v>4</v>
      </c>
      <c r="C80" s="35" t="s">
        <v>863</v>
      </c>
      <c r="D80" s="35" t="s">
        <v>42</v>
      </c>
      <c r="E80" s="70">
        <f>IFERROR(VLOOKUP(C80,业态!A:H,8,0),0)</f>
        <v>339.55</v>
      </c>
      <c r="F80" s="22" t="str">
        <f>VLOOKUP(C80,业态!A:I,9,0)</f>
        <v>正餐</v>
      </c>
      <c r="G80" s="23">
        <f>IFERROR(VLOOKUP(C80,每日销售笔数!B:D,3,0),0)</f>
        <v>6517</v>
      </c>
      <c r="H80" s="63">
        <f>IFERROR(VLOOKUP(C80,每日销售笔数!B:E,4,0),0)</f>
        <v>80</v>
      </c>
      <c r="I80" s="23">
        <f t="shared" si="5"/>
        <v>81.462500000000006</v>
      </c>
      <c r="J80" s="23">
        <f>IFERROR(VLOOKUP(C80,月累计销售!B:D,3,0),0)</f>
        <v>22301</v>
      </c>
      <c r="K80" s="24">
        <f t="shared" si="6"/>
        <v>1.2825658969644379E-3</v>
      </c>
      <c r="L80" s="25">
        <f t="shared" si="7"/>
        <v>19.193049624503018</v>
      </c>
      <c r="M80" s="76" t="str">
        <f>VLOOKUP(C80,商铺自有活动!A:D,3,0)</f>
        <v>储值卡满300件100，店内特价套餐（75/88元）</v>
      </c>
      <c r="N80"/>
      <c r="O80"/>
      <c r="P80"/>
      <c r="Q80"/>
      <c r="R80"/>
    </row>
    <row r="81" spans="1:18" s="74" customFormat="1" ht="14.25" customHeight="1" x14ac:dyDescent="0.15">
      <c r="A81" s="20" t="s">
        <v>181</v>
      </c>
      <c r="B81" s="20">
        <v>4</v>
      </c>
      <c r="C81" s="21" t="s">
        <v>719</v>
      </c>
      <c r="D81" s="21" t="s">
        <v>720</v>
      </c>
      <c r="E81" s="70">
        <f>IFERROR(VLOOKUP(C81,业态!A:H,8,0),0)</f>
        <v>360</v>
      </c>
      <c r="F81" s="22" t="str">
        <f>VLOOKUP(C81,业态!A:I,9,0)</f>
        <v>正餐</v>
      </c>
      <c r="G81" s="23">
        <f>IFERROR(VLOOKUP(C81,每日销售笔数!B:D,3,0),0)</f>
        <v>16139</v>
      </c>
      <c r="H81" s="63">
        <f>IFERROR(VLOOKUP(C81,每日销售笔数!B:E,4,0),0)</f>
        <v>62</v>
      </c>
      <c r="I81" s="23">
        <f t="shared" si="5"/>
        <v>260.30645161290323</v>
      </c>
      <c r="J81" s="23">
        <f>IFERROR(VLOOKUP(C81,月累计销售!B:D,3,0),0)</f>
        <v>72692</v>
      </c>
      <c r="K81" s="24">
        <f t="shared" si="6"/>
        <v>3.1762054643408107E-3</v>
      </c>
      <c r="L81" s="25">
        <f t="shared" si="7"/>
        <v>44.830555555555556</v>
      </c>
      <c r="M81" s="76" t="str">
        <f>VLOOKUP(C81,商铺自有活动!A:D,3,0)</f>
        <v>交行信用卡周五周六周日5折（限购两张）</v>
      </c>
      <c r="N81"/>
      <c r="O81"/>
      <c r="P81"/>
      <c r="Q81"/>
      <c r="R81"/>
    </row>
    <row r="82" spans="1:18" s="74" customFormat="1" ht="14.25" customHeight="1" x14ac:dyDescent="0.15">
      <c r="A82" s="20" t="s">
        <v>181</v>
      </c>
      <c r="B82" s="20">
        <v>4</v>
      </c>
      <c r="C82" s="21" t="s">
        <v>845</v>
      </c>
      <c r="D82" s="21" t="s">
        <v>846</v>
      </c>
      <c r="E82" s="70">
        <f>IFERROR(VLOOKUP(C82,业态!A:H,8,0),0)</f>
        <v>383</v>
      </c>
      <c r="F82" s="22" t="str">
        <f>VLOOKUP(C82,业态!A:I,9,0)</f>
        <v>正餐</v>
      </c>
      <c r="G82" s="23">
        <f>IFERROR(VLOOKUP(C82,每日销售笔数!B:D,3,0),0)</f>
        <v>12755</v>
      </c>
      <c r="H82" s="63">
        <f>IFERROR(VLOOKUP(C82,每日销售笔数!B:E,4,0),0)</f>
        <v>89</v>
      </c>
      <c r="I82" s="23">
        <f t="shared" si="5"/>
        <v>143.31460674157304</v>
      </c>
      <c r="J82" s="23">
        <f>IFERROR(VLOOKUP(C82,月累计销售!B:D,3,0),0)</f>
        <v>47587</v>
      </c>
      <c r="K82" s="24">
        <f t="shared" si="6"/>
        <v>2.5102237249933104E-3</v>
      </c>
      <c r="L82" s="25">
        <f t="shared" si="7"/>
        <v>33.302872062663184</v>
      </c>
      <c r="M82" s="76" t="str">
        <f>VLOOKUP(C82,商铺自有活动!A:D,3,0)</f>
        <v>无</v>
      </c>
      <c r="N82"/>
      <c r="O82"/>
      <c r="P82"/>
      <c r="Q82"/>
      <c r="R82"/>
    </row>
    <row r="83" spans="1:18" s="74" customFormat="1" ht="14.25" customHeight="1" x14ac:dyDescent="0.15">
      <c r="A83" s="20" t="s">
        <v>181</v>
      </c>
      <c r="B83" s="20">
        <v>4</v>
      </c>
      <c r="C83" s="21" t="s">
        <v>1470</v>
      </c>
      <c r="D83" s="21" t="s">
        <v>1471</v>
      </c>
      <c r="E83" s="70">
        <f>IFERROR(VLOOKUP(C83,业态!A:H,8,0),0)</f>
        <v>286</v>
      </c>
      <c r="F83" s="22" t="str">
        <f>VLOOKUP(C83,业态!A:I,9,0)</f>
        <v>正餐</v>
      </c>
      <c r="G83" s="23">
        <f>IFERROR(VLOOKUP(C83,每日销售笔数!B:D,3,0),0)</f>
        <v>11425</v>
      </c>
      <c r="H83" s="63">
        <f>IFERROR(VLOOKUP(C83,每日销售笔数!B:E,4,0),0)</f>
        <v>60</v>
      </c>
      <c r="I83" s="23">
        <f t="shared" si="5"/>
        <v>190.41666666666666</v>
      </c>
      <c r="J83" s="23">
        <f>IFERROR(VLOOKUP(C83,月累计销售!B:D,3,0),0)</f>
        <v>45570</v>
      </c>
      <c r="K83" s="24">
        <f t="shared" si="6"/>
        <v>2.2484755827556703E-3</v>
      </c>
      <c r="L83" s="25">
        <f t="shared" si="7"/>
        <v>39.947552447552447</v>
      </c>
      <c r="M83" s="76" t="str">
        <f>VLOOKUP(C83,商铺自有活动!A:D,3,0)</f>
        <v>无</v>
      </c>
      <c r="N83"/>
      <c r="O83"/>
      <c r="P83"/>
      <c r="Q83"/>
      <c r="R83"/>
    </row>
    <row r="84" spans="1:18" s="74" customFormat="1" ht="14.25" customHeight="1" x14ac:dyDescent="0.15">
      <c r="A84" s="20" t="s">
        <v>181</v>
      </c>
      <c r="B84" s="20">
        <v>4</v>
      </c>
      <c r="C84" s="21" t="s">
        <v>2784</v>
      </c>
      <c r="D84" s="21" t="s">
        <v>2786</v>
      </c>
      <c r="E84" s="70">
        <f>IFERROR(VLOOKUP(C84,业态!A:H,8,0),0)</f>
        <v>202.7</v>
      </c>
      <c r="F84" s="22" t="str">
        <f>VLOOKUP(C84,业态!A:I,9,0)</f>
        <v>专项服务</v>
      </c>
      <c r="G84" s="23">
        <f>IFERROR(VLOOKUP(C84,每日销售笔数!B:D,3,0),0)</f>
        <v>1484</v>
      </c>
      <c r="H84" s="63">
        <f>IFERROR(VLOOKUP(C84,每日销售笔数!B:E,4,0),0)</f>
        <v>18</v>
      </c>
      <c r="I84" s="23">
        <f t="shared" si="5"/>
        <v>82.444444444444443</v>
      </c>
      <c r="J84" s="23">
        <f>IFERROR(VLOOKUP(C84,月累计销售!B:D,3,0),0)</f>
        <v>37581</v>
      </c>
      <c r="K84" s="24">
        <f t="shared" si="6"/>
        <v>2.920558218651566E-4</v>
      </c>
      <c r="L84" s="25">
        <f t="shared" si="7"/>
        <v>7.3211642821904297</v>
      </c>
      <c r="M84" s="76" t="str">
        <f>VLOOKUP(C84,商铺自有活动!A:D,3,0)</f>
        <v>无</v>
      </c>
      <c r="N84" s="137"/>
      <c r="O84" s="137"/>
      <c r="P84" s="137"/>
      <c r="Q84" s="137"/>
      <c r="R84" s="137"/>
    </row>
    <row r="85" spans="1:18" s="74" customFormat="1" ht="14.25" customHeight="1" x14ac:dyDescent="0.15">
      <c r="A85" s="20" t="s">
        <v>181</v>
      </c>
      <c r="B85" s="20">
        <v>4</v>
      </c>
      <c r="C85" s="21" t="s">
        <v>2698</v>
      </c>
      <c r="D85" s="21" t="s">
        <v>2699</v>
      </c>
      <c r="E85" s="70">
        <v>16</v>
      </c>
      <c r="F85" s="22" t="str">
        <f>VLOOKUP(C85,业态!A:I,9,0)</f>
        <v>非正餐</v>
      </c>
      <c r="G85" s="23">
        <f>IFERROR(VLOOKUP(C85,每日销售笔数!B:D,3,0),0)</f>
        <v>3744.2</v>
      </c>
      <c r="H85" s="63">
        <f>IFERROR(VLOOKUP(C85,每日销售笔数!B:E,4,0),0)</f>
        <v>209</v>
      </c>
      <c r="I85" s="23">
        <f t="shared" si="5"/>
        <v>17.914832535885168</v>
      </c>
      <c r="J85" s="23">
        <f>IFERROR(VLOOKUP(C85,月累计销售!B:D,3,0),0)</f>
        <v>15807.400000000001</v>
      </c>
      <c r="K85" s="24">
        <f t="shared" si="6"/>
        <v>7.3687022117757369E-4</v>
      </c>
      <c r="L85" s="25">
        <f t="shared" si="7"/>
        <v>234.01249999999999</v>
      </c>
      <c r="M85" s="76" t="str">
        <f>VLOOKUP(C85,商铺自有活动!A:D,3,0)</f>
        <v>无</v>
      </c>
      <c r="N85" s="137"/>
      <c r="O85" s="137"/>
      <c r="P85" s="137"/>
      <c r="Q85" s="137"/>
      <c r="R85" s="137"/>
    </row>
    <row r="86" spans="1:18" s="74" customFormat="1" ht="14.25" customHeight="1" x14ac:dyDescent="0.15">
      <c r="A86" s="20" t="s">
        <v>181</v>
      </c>
      <c r="B86" s="20">
        <v>4</v>
      </c>
      <c r="C86" s="21" t="s">
        <v>768</v>
      </c>
      <c r="D86" s="21" t="s">
        <v>769</v>
      </c>
      <c r="E86" s="70">
        <f>IFERROR(VLOOKUP(C86,业态!A:H,8,0),0)</f>
        <v>382.3</v>
      </c>
      <c r="F86" s="22" t="str">
        <f>VLOOKUP(C86,业态!A:I,9,0)</f>
        <v>正餐</v>
      </c>
      <c r="G86" s="23">
        <f>IFERROR(VLOOKUP(C86,每日销售笔数!B:D,3,0),0)</f>
        <v>10608</v>
      </c>
      <c r="H86" s="63">
        <f>IFERROR(VLOOKUP(C86,每日销售笔数!B:E,4,0),0)</f>
        <v>54</v>
      </c>
      <c r="I86" s="23">
        <f t="shared" ref="I86:I155" si="8">IFERROR(G86/H86,0)</f>
        <v>196.44444444444446</v>
      </c>
      <c r="J86" s="23">
        <f>IFERROR(VLOOKUP(C86,月累计销售!B:D,3,0),0)</f>
        <v>39456</v>
      </c>
      <c r="K86" s="24">
        <f t="shared" si="6"/>
        <v>2.0876874382382625E-3</v>
      </c>
      <c r="L86" s="25">
        <f t="shared" ref="L86:L155" si="9">G86/E86</f>
        <v>27.747842008893539</v>
      </c>
      <c r="M86" s="76" t="str">
        <f>VLOOKUP(C86,商铺自有活动!A:D,3,0)</f>
        <v>点评闪惠随机折扣，支付宝随机折扣，饮品第二杯半价，注册会员换购甜汤，微信摇一摇</v>
      </c>
      <c r="N86"/>
      <c r="O86"/>
      <c r="P86"/>
      <c r="Q86"/>
      <c r="R86"/>
    </row>
    <row r="87" spans="1:18" s="74" customFormat="1" ht="14.25" customHeight="1" x14ac:dyDescent="0.15">
      <c r="A87" s="20" t="s">
        <v>181</v>
      </c>
      <c r="B87" s="20">
        <v>5</v>
      </c>
      <c r="C87" s="21" t="s">
        <v>514</v>
      </c>
      <c r="D87" s="21" t="s">
        <v>515</v>
      </c>
      <c r="E87" s="70">
        <f>IFERROR(VLOOKUP(C87,业态!A:H,8,0),0)</f>
        <v>311.89999999999998</v>
      </c>
      <c r="F87" s="22" t="str">
        <f>VLOOKUP(C87,业态!A:I,9,0)</f>
        <v>正餐</v>
      </c>
      <c r="G87" s="23">
        <f>IFERROR(VLOOKUP(C87,每日销售笔数!B:D,3,0),0)</f>
        <v>11785.36</v>
      </c>
      <c r="H87" s="63">
        <f>IFERROR(VLOOKUP(C87,每日销售笔数!B:E,4,0),0)</f>
        <v>52</v>
      </c>
      <c r="I87" s="23">
        <f t="shared" si="8"/>
        <v>226.64153846153846</v>
      </c>
      <c r="J87" s="23">
        <f>IFERROR(VLOOKUP(C87,月累计销售!B:D,3,0),0)</f>
        <v>37602.28</v>
      </c>
      <c r="K87" s="24">
        <f t="shared" si="6"/>
        <v>2.3193955530840583E-3</v>
      </c>
      <c r="L87" s="25">
        <f t="shared" si="9"/>
        <v>37.785700545046495</v>
      </c>
      <c r="M87" s="76" t="str">
        <f>VLOOKUP(C87,商铺自有活动!A:D,3,0)</f>
        <v>涮品6.8折，支付宝支付全单6.8折</v>
      </c>
      <c r="N87"/>
      <c r="O87"/>
      <c r="P87"/>
      <c r="Q87"/>
      <c r="R87"/>
    </row>
    <row r="88" spans="1:18" s="74" customFormat="1" ht="14.25" customHeight="1" x14ac:dyDescent="0.15">
      <c r="A88" s="20" t="s">
        <v>181</v>
      </c>
      <c r="B88" s="20">
        <v>5</v>
      </c>
      <c r="C88" s="21" t="s">
        <v>875</v>
      </c>
      <c r="D88" s="21" t="s">
        <v>876</v>
      </c>
      <c r="E88" s="70">
        <f>IFERROR(VLOOKUP(C88,业态!A:H,8,0),0)</f>
        <v>55.3</v>
      </c>
      <c r="F88" s="22" t="str">
        <f>VLOOKUP(C88,业态!A:I,9,0)</f>
        <v>非正餐</v>
      </c>
      <c r="G88" s="23">
        <f>IFERROR(VLOOKUP(C88,每日销售笔数!B:D,3,0),0)</f>
        <v>3263</v>
      </c>
      <c r="H88" s="63">
        <f>IFERROR(VLOOKUP(C88,每日销售笔数!B:E,4,0),0)</f>
        <v>59</v>
      </c>
      <c r="I88" s="23">
        <f t="shared" si="8"/>
        <v>55.305084745762713</v>
      </c>
      <c r="J88" s="23">
        <f>IFERROR(VLOOKUP(C88,月累计销售!B:D,3,0),0)</f>
        <v>16113</v>
      </c>
      <c r="K88" s="24">
        <f t="shared" si="6"/>
        <v>6.4216856249730864E-4</v>
      </c>
      <c r="L88" s="25">
        <f t="shared" si="9"/>
        <v>59.005424954792048</v>
      </c>
      <c r="M88" s="76" t="str">
        <f>VLOOKUP(C88,商铺自有活动!A:D,3,0)</f>
        <v>无</v>
      </c>
      <c r="N88"/>
      <c r="O88"/>
      <c r="P88"/>
      <c r="Q88"/>
      <c r="R88"/>
    </row>
    <row r="89" spans="1:18" ht="14.25" customHeight="1" x14ac:dyDescent="0.15">
      <c r="A89" s="20" t="s">
        <v>181</v>
      </c>
      <c r="B89" s="20">
        <v>5</v>
      </c>
      <c r="C89" s="21" t="s">
        <v>46</v>
      </c>
      <c r="D89" s="21" t="s">
        <v>47</v>
      </c>
      <c r="E89" s="70">
        <f>IFERROR(VLOOKUP(C89,业态!A:H,8,0),0)</f>
        <v>1830</v>
      </c>
      <c r="F89" s="22" t="str">
        <f>VLOOKUP(C89,业态!A:I,9,0)</f>
        <v>正餐</v>
      </c>
      <c r="G89" s="23">
        <f>IFERROR(VLOOKUP(C89,每日销售笔数!B:D,3,0),0)</f>
        <v>128332</v>
      </c>
      <c r="H89" s="63">
        <f>IFERROR(VLOOKUP(C89,每日销售笔数!B:E,4,0),0)</f>
        <v>474</v>
      </c>
      <c r="I89" s="23">
        <f t="shared" si="8"/>
        <v>270.74261603375527</v>
      </c>
      <c r="J89" s="23">
        <f>IFERROR(VLOOKUP(C89,月累计销售!B:D,3,0),0)</f>
        <v>593238</v>
      </c>
      <c r="K89" s="24">
        <f t="shared" si="6"/>
        <v>2.525613728544426E-2</v>
      </c>
      <c r="L89" s="25">
        <f t="shared" si="9"/>
        <v>70.126775956284149</v>
      </c>
      <c r="M89" s="76" t="str">
        <f>VLOOKUP(C89,商铺自有活动!A:D,3,0)</f>
        <v>无</v>
      </c>
    </row>
    <row r="90" spans="1:18" s="74" customFormat="1" ht="14.25" customHeight="1" x14ac:dyDescent="0.15">
      <c r="A90" s="20" t="s">
        <v>181</v>
      </c>
      <c r="B90" s="20">
        <v>5</v>
      </c>
      <c r="C90" s="21" t="s">
        <v>2826</v>
      </c>
      <c r="D90" s="21" t="s">
        <v>2827</v>
      </c>
      <c r="E90" s="70">
        <f>IFERROR(VLOOKUP(C90,业态!A:H,8,0),0)</f>
        <v>372</v>
      </c>
      <c r="F90" s="22" t="str">
        <f>VLOOKUP(C90,业态!A:I,9,0)</f>
        <v>正餐</v>
      </c>
      <c r="G90" s="23">
        <f>IFERROR(VLOOKUP(C90,每日销售笔数!B:D,3,0),0)</f>
        <v>17489</v>
      </c>
      <c r="H90" s="63">
        <f>IFERROR(VLOOKUP(C90,每日销售笔数!B:E,4,0),0)</f>
        <v>54</v>
      </c>
      <c r="I90" s="23">
        <f>IFERROR(G90/H90,0)</f>
        <v>323.87037037037038</v>
      </c>
      <c r="J90" s="23">
        <f>IFERROR(VLOOKUP(C90,月累计销售!B:D,3,0),0)</f>
        <v>61822</v>
      </c>
      <c r="K90" s="24">
        <f t="shared" si="6"/>
        <v>3.4418896688677386E-3</v>
      </c>
      <c r="L90" s="25">
        <f>G90/E90</f>
        <v>47.013440860215056</v>
      </c>
      <c r="M90" s="76" t="str">
        <f>VLOOKUP(C90,商铺自有活动!A:D,3,0)</f>
        <v>无</v>
      </c>
      <c r="N90" s="137"/>
      <c r="O90" s="137"/>
      <c r="P90" s="137"/>
      <c r="Q90" s="137"/>
      <c r="R90" s="137"/>
    </row>
    <row r="91" spans="1:18" ht="14.25" customHeight="1" x14ac:dyDescent="0.15">
      <c r="A91" s="20" t="s">
        <v>185</v>
      </c>
      <c r="B91" s="20">
        <v>5</v>
      </c>
      <c r="C91" s="21" t="s">
        <v>50</v>
      </c>
      <c r="D91" s="21" t="s">
        <v>51</v>
      </c>
      <c r="E91" s="70">
        <f>IFERROR(VLOOKUP(C91,业态!A:H,8,0),0)</f>
        <v>381.7</v>
      </c>
      <c r="F91" s="22" t="str">
        <f>VLOOKUP(C91,业态!A:I,9,0)</f>
        <v>正餐</v>
      </c>
      <c r="G91" s="23">
        <f>IFERROR(VLOOKUP(C91,每日销售笔数!B:D,3,0),0)</f>
        <v>11215</v>
      </c>
      <c r="H91" s="63">
        <f>IFERROR(VLOOKUP(C91,每日销售笔数!B:E,4,0),0)</f>
        <v>69</v>
      </c>
      <c r="I91" s="23">
        <f t="shared" si="8"/>
        <v>162.53623188405797</v>
      </c>
      <c r="J91" s="23">
        <f>IFERROR(VLOOKUP(C91,月累计销售!B:D,3,0),0)</f>
        <v>42889</v>
      </c>
      <c r="K91" s="24">
        <f t="shared" si="6"/>
        <v>2.2071469287181481E-3</v>
      </c>
      <c r="L91" s="25">
        <f t="shared" si="9"/>
        <v>29.381713387477078</v>
      </c>
      <c r="M91" s="76" t="str">
        <f>VLOOKUP(C91,商铺自有活动!A:D,3,0)</f>
        <v>交行信用卡50抵100，招行信用卡85抵100，美团闪惠满100减10元
会员卡9折，芝心披萨6.8折，</v>
      </c>
    </row>
    <row r="92" spans="1:18" s="74" customFormat="1" ht="14.25" customHeight="1" x14ac:dyDescent="0.15">
      <c r="A92" s="20" t="s">
        <v>181</v>
      </c>
      <c r="B92" s="20">
        <v>5</v>
      </c>
      <c r="C92" s="21" t="s">
        <v>2512</v>
      </c>
      <c r="D92" s="21" t="s">
        <v>2513</v>
      </c>
      <c r="E92" s="70">
        <f>IFERROR(VLOOKUP(C92,业态!A:H,8,0),0)</f>
        <v>250.6</v>
      </c>
      <c r="F92" s="22" t="str">
        <f>VLOOKUP(C92,业态!A:I,9,0)</f>
        <v>正餐</v>
      </c>
      <c r="G92" s="23">
        <f>IFERROR(VLOOKUP(C92,每日销售笔数!B:D,3,0),0)</f>
        <v>15300</v>
      </c>
      <c r="H92" s="63">
        <f>IFERROR(VLOOKUP(C92,每日销售笔数!B:E,4,0),0)</f>
        <v>68</v>
      </c>
      <c r="I92" s="23">
        <f>IFERROR(G92/H92,0)</f>
        <v>225</v>
      </c>
      <c r="J92" s="23">
        <f>IFERROR(VLOOKUP(C92,月累计销售!B:D,3,0),0)</f>
        <v>58128</v>
      </c>
      <c r="K92" s="24">
        <f t="shared" si="6"/>
        <v>3.0110876513051864E-3</v>
      </c>
      <c r="L92" s="25">
        <f>G92/E92</f>
        <v>61.05347166799681</v>
      </c>
      <c r="M92" s="76" t="str">
        <f>VLOOKUP(C92,商铺自有活动!A:D,3,0)</f>
        <v>无</v>
      </c>
      <c r="N92" s="135"/>
      <c r="O92" s="135"/>
      <c r="P92" s="135"/>
      <c r="Q92" s="135"/>
      <c r="R92" s="135"/>
    </row>
    <row r="93" spans="1:18" s="74" customFormat="1" ht="14.25" customHeight="1" x14ac:dyDescent="0.15">
      <c r="A93" s="20" t="s">
        <v>181</v>
      </c>
      <c r="B93" s="20">
        <v>5</v>
      </c>
      <c r="C93" s="21" t="s">
        <v>387</v>
      </c>
      <c r="D93" s="21" t="s">
        <v>463</v>
      </c>
      <c r="E93" s="70">
        <f>IFERROR(VLOOKUP(C93,业态!A:H,8,0),0)</f>
        <v>127</v>
      </c>
      <c r="F93" s="22" t="str">
        <f>VLOOKUP(C93,业态!A:I,9,0)</f>
        <v>正餐</v>
      </c>
      <c r="G93" s="23">
        <f>IFERROR(VLOOKUP(C93,每日销售笔数!B:D,3,0),0)</f>
        <v>8708</v>
      </c>
      <c r="H93" s="63">
        <f>IFERROR(VLOOKUP(C93,每日销售笔数!B:E,4,0),0)</f>
        <v>48</v>
      </c>
      <c r="I93" s="23">
        <f t="shared" si="8"/>
        <v>181.41666666666666</v>
      </c>
      <c r="J93" s="23">
        <f>IFERROR(VLOOKUP(C93,月累计销售!B:D,3,0),0)</f>
        <v>35749</v>
      </c>
      <c r="K93" s="24">
        <f t="shared" si="6"/>
        <v>1.7137615207559191E-3</v>
      </c>
      <c r="L93" s="25">
        <f t="shared" si="9"/>
        <v>68.566929133858267</v>
      </c>
      <c r="M93" s="76" t="str">
        <f>VLOOKUP(C93,商铺自有活动!A:D,3,0)</f>
        <v>美团代金券满200减20（团购套餐）</v>
      </c>
      <c r="N93"/>
      <c r="O93"/>
      <c r="P93"/>
      <c r="Q93"/>
      <c r="R93"/>
    </row>
    <row r="94" spans="1:18" ht="14.25" customHeight="1" x14ac:dyDescent="0.15">
      <c r="A94" s="28"/>
      <c r="B94" s="28"/>
      <c r="C94" s="29"/>
      <c r="D94" s="29" t="s">
        <v>186</v>
      </c>
      <c r="E94" s="72">
        <f>SUM(E3:E93)</f>
        <v>20350.72</v>
      </c>
      <c r="F94" s="30"/>
      <c r="G94" s="73">
        <f>SUM(G3:G93)</f>
        <v>1146230.3599999999</v>
      </c>
      <c r="H94" s="75">
        <f>SUM(H3:H93)</f>
        <v>5484</v>
      </c>
      <c r="I94" s="37">
        <f t="shared" si="8"/>
        <v>209.01355944566006</v>
      </c>
      <c r="J94" s="31">
        <f>SUM(J3:J93)</f>
        <v>5774194.8799999999</v>
      </c>
      <c r="K94" s="32">
        <f t="shared" si="6"/>
        <v>0.22558170474164038</v>
      </c>
      <c r="L94" s="33">
        <f t="shared" si="9"/>
        <v>56.323823432291327</v>
      </c>
      <c r="M94" s="33"/>
    </row>
    <row r="95" spans="1:18" s="74" customFormat="1" ht="14.25" customHeight="1" x14ac:dyDescent="0.15">
      <c r="A95" s="20" t="s">
        <v>187</v>
      </c>
      <c r="B95" s="20">
        <v>1</v>
      </c>
      <c r="C95" s="35" t="s">
        <v>2507</v>
      </c>
      <c r="D95" s="35" t="s">
        <v>55</v>
      </c>
      <c r="E95" s="97">
        <f>IFERROR(VLOOKUP(C95,业态!A:H,8,0),0)</f>
        <v>264.5</v>
      </c>
      <c r="F95" s="22" t="str">
        <f>VLOOKUP(C95,业态!A:I,9,0)</f>
        <v>非正餐</v>
      </c>
      <c r="G95" s="23">
        <f>IFERROR(VLOOKUP(C95,每日销售笔数!B:D,3,0),0)</f>
        <v>25142</v>
      </c>
      <c r="H95" s="63">
        <f>IFERROR(VLOOKUP(C95,每日销售笔数!B:E,4,0),0)</f>
        <v>503</v>
      </c>
      <c r="I95" s="23">
        <f>IFERROR(G95/H95,0)</f>
        <v>49.984095427435385</v>
      </c>
      <c r="J95" s="23">
        <f>IFERROR(VLOOKUP(C95,月累计销售!B:D,3,0),0)</f>
        <v>119089.5</v>
      </c>
      <c r="K95" s="24">
        <f t="shared" si="6"/>
        <v>4.9480239038637254E-3</v>
      </c>
      <c r="L95" s="25">
        <f>G95/E95</f>
        <v>95.054820415879021</v>
      </c>
      <c r="M95" s="76" t="str">
        <f>VLOOKUP(C95,商铺自有活动!A:D,3,0)</f>
        <v>无</v>
      </c>
      <c r="N95"/>
      <c r="O95"/>
      <c r="P95"/>
      <c r="Q95"/>
      <c r="R95"/>
    </row>
    <row r="96" spans="1:18" s="74" customFormat="1" ht="14.25" customHeight="1" x14ac:dyDescent="0.15">
      <c r="A96" s="20" t="s">
        <v>187</v>
      </c>
      <c r="B96" s="20">
        <v>1</v>
      </c>
      <c r="C96" s="35" t="s">
        <v>2570</v>
      </c>
      <c r="D96" s="35" t="s">
        <v>79</v>
      </c>
      <c r="E96" s="97">
        <f>IFERROR(VLOOKUP(C96,业态!A:H,8,0),0)</f>
        <v>674.6</v>
      </c>
      <c r="F96" s="22" t="str">
        <f>VLOOKUP(C96,业态!A:I,9,0)</f>
        <v>服装</v>
      </c>
      <c r="G96" s="23">
        <f>IFERROR(VLOOKUP(C96,每日销售笔数!B:D,3,0),0)</f>
        <v>37253</v>
      </c>
      <c r="H96" s="63">
        <f>IFERROR(VLOOKUP(C96,每日销售笔数!B:E,4,0),0)</f>
        <v>54</v>
      </c>
      <c r="I96" s="23">
        <f t="shared" si="8"/>
        <v>689.87037037037032</v>
      </c>
      <c r="J96" s="23">
        <f>IFERROR(VLOOKUP(C96,月累计销售!B:D,3,0),0)</f>
        <v>209728</v>
      </c>
      <c r="K96" s="24">
        <f t="shared" si="6"/>
        <v>7.3315064231419674E-3</v>
      </c>
      <c r="L96" s="25">
        <f t="shared" si="9"/>
        <v>55.222353987548175</v>
      </c>
      <c r="M96" s="76" t="str">
        <f>VLOOKUP(C96,商铺自有活动!A:D,3,0)</f>
        <v>25-228日部分新品55折</v>
      </c>
      <c r="N96"/>
      <c r="O96"/>
      <c r="P96"/>
      <c r="Q96"/>
      <c r="R96"/>
    </row>
    <row r="97" spans="1:18" s="74" customFormat="1" ht="14.25" customHeight="1" x14ac:dyDescent="0.15">
      <c r="A97" s="20" t="s">
        <v>187</v>
      </c>
      <c r="B97" s="20">
        <v>1</v>
      </c>
      <c r="C97" s="35" t="s">
        <v>2626</v>
      </c>
      <c r="D97" s="35" t="s">
        <v>1509</v>
      </c>
      <c r="E97" s="97">
        <f>IFERROR(VLOOKUP(C97,业态!A:H,8,0),0)</f>
        <v>1928</v>
      </c>
      <c r="F97" s="22" t="str">
        <f>VLOOKUP(C97,业态!A:I,9,0)</f>
        <v>数码电器</v>
      </c>
      <c r="G97" s="23">
        <f>IFERROR(VLOOKUP(C97,每日销售笔数!B:D,3,0),0)</f>
        <v>1000000</v>
      </c>
      <c r="H97" s="63">
        <f>IFERROR(VLOOKUP(C97,每日销售笔数!B:E,4,0),0)</f>
        <v>2</v>
      </c>
      <c r="I97" s="23">
        <f>IFERROR(G97/H97,0)</f>
        <v>500000</v>
      </c>
      <c r="J97" s="23">
        <f>IFERROR(VLOOKUP(C97,月累计销售!B:D,3,0),0)</f>
        <v>4600000</v>
      </c>
      <c r="K97" s="24">
        <f t="shared" si="6"/>
        <v>0.19680311446439125</v>
      </c>
      <c r="L97" s="25">
        <f>G97/E97</f>
        <v>518.67219917012449</v>
      </c>
      <c r="M97" s="76" t="str">
        <f>VLOOKUP(C97,商铺自有活动!A:D,3,0)</f>
        <v>无</v>
      </c>
      <c r="N97" s="137"/>
      <c r="O97" s="137"/>
      <c r="P97" s="137"/>
      <c r="Q97" s="137"/>
      <c r="R97" s="137"/>
    </row>
    <row r="98" spans="1:18" ht="14.25" customHeight="1" x14ac:dyDescent="0.15">
      <c r="A98" s="20" t="s">
        <v>759</v>
      </c>
      <c r="B98" s="20">
        <v>1</v>
      </c>
      <c r="C98" s="35" t="s">
        <v>230</v>
      </c>
      <c r="D98" s="35" t="s">
        <v>231</v>
      </c>
      <c r="E98" s="97">
        <f>IFERROR(VLOOKUP(C98,业态!A:H,8,0),0)</f>
        <v>160</v>
      </c>
      <c r="F98" s="22" t="str">
        <f>VLOOKUP(C98,业态!A:I,9,0)</f>
        <v>非正餐</v>
      </c>
      <c r="G98" s="23">
        <f>IFERROR(VLOOKUP(C98,每日销售笔数!B:D,3,0),0)</f>
        <v>10228.299999999999</v>
      </c>
      <c r="H98" s="63">
        <f>IFERROR(VLOOKUP(C98,每日销售笔数!B:E,4,0),0)</f>
        <v>143</v>
      </c>
      <c r="I98" s="23">
        <f t="shared" si="8"/>
        <v>71.526573426573421</v>
      </c>
      <c r="J98" s="23">
        <f>IFERROR(VLOOKUP(C98,月累计销售!B:D,3,0),0)</f>
        <v>42594.600000000006</v>
      </c>
      <c r="K98" s="24">
        <f t="shared" si="6"/>
        <v>2.0129612956761331E-3</v>
      </c>
      <c r="L98" s="25">
        <f t="shared" si="9"/>
        <v>63.926874999999995</v>
      </c>
      <c r="M98" s="76" t="str">
        <f>VLOOKUP(C98,商铺自有活动!A:D,3,0)</f>
        <v>无</v>
      </c>
    </row>
    <row r="99" spans="1:18" s="74" customFormat="1" ht="14.25" customHeight="1" x14ac:dyDescent="0.15">
      <c r="A99" s="20" t="s">
        <v>759</v>
      </c>
      <c r="B99" s="20">
        <v>1</v>
      </c>
      <c r="C99" s="35" t="s">
        <v>2832</v>
      </c>
      <c r="D99" s="35" t="s">
        <v>2711</v>
      </c>
      <c r="E99" s="97">
        <f>IFERROR(VLOOKUP(C99,业态!A:H,8,0),0)</f>
        <v>151.30000000000001</v>
      </c>
      <c r="F99" s="22" t="str">
        <f>VLOOKUP(C99,业态!A:I,9,0)</f>
        <v>皮具</v>
      </c>
      <c r="G99" s="23">
        <f>IFERROR(VLOOKUP(C99,每日销售笔数!B:D,3,0),0)</f>
        <v>14596</v>
      </c>
      <c r="H99" s="63">
        <f>IFERROR(VLOOKUP(C99,每日销售笔数!B:E,4,0),0)</f>
        <v>20</v>
      </c>
      <c r="I99" s="23">
        <f>IFERROR(G99/H99,0)</f>
        <v>729.8</v>
      </c>
      <c r="J99" s="23">
        <f>IFERROR(VLOOKUP(C99,月累计销售!B:D,3,0),0)</f>
        <v>47349</v>
      </c>
      <c r="K99" s="24">
        <f t="shared" si="6"/>
        <v>2.872538258722255E-3</v>
      </c>
      <c r="L99" s="25">
        <f>G99/E99</f>
        <v>96.470588235294116</v>
      </c>
      <c r="M99" s="76" t="str">
        <f>VLOOKUP(C99,商铺自有活动!A:D,3,0)</f>
        <v>部分商品84折起</v>
      </c>
      <c r="N99" s="137"/>
      <c r="O99" s="137"/>
      <c r="P99" s="137"/>
      <c r="Q99" s="137"/>
      <c r="R99" s="137"/>
    </row>
    <row r="100" spans="1:18" s="74" customFormat="1" ht="14.25" customHeight="1" x14ac:dyDescent="0.15">
      <c r="A100" s="20" t="s">
        <v>759</v>
      </c>
      <c r="B100" s="20">
        <v>1</v>
      </c>
      <c r="C100" s="35" t="s">
        <v>841</v>
      </c>
      <c r="D100" s="35" t="s">
        <v>795</v>
      </c>
      <c r="E100" s="97">
        <f>IFERROR(VLOOKUP(C100,业态!A:H,8,0),0)</f>
        <v>185</v>
      </c>
      <c r="F100" s="22" t="str">
        <f>VLOOKUP(C100,业态!A:I,9,0)</f>
        <v>皮具</v>
      </c>
      <c r="G100" s="23">
        <f>IFERROR(VLOOKUP(C100,每日销售笔数!B:D,3,0),0)</f>
        <v>11001.6</v>
      </c>
      <c r="H100" s="63">
        <f>IFERROR(VLOOKUP(C100,每日销售笔数!B:E,4,0),0)</f>
        <v>26</v>
      </c>
      <c r="I100" s="23">
        <f t="shared" si="8"/>
        <v>423.13846153846157</v>
      </c>
      <c r="J100" s="23">
        <f>IFERROR(VLOOKUP(C100,月累计销售!B:D,3,0),0)</f>
        <v>49497.299999999996</v>
      </c>
      <c r="K100" s="24">
        <f t="shared" si="6"/>
        <v>2.165149144091447E-3</v>
      </c>
      <c r="L100" s="25">
        <f t="shared" si="9"/>
        <v>59.468108108108112</v>
      </c>
      <c r="M100" s="76" t="str">
        <f>VLOOKUP(C100,商铺自有活动!A:D,3,0)</f>
        <v>全场商品3折起</v>
      </c>
      <c r="N100"/>
      <c r="O100"/>
      <c r="P100"/>
      <c r="Q100"/>
      <c r="R100"/>
    </row>
    <row r="101" spans="1:18" ht="14.25" customHeight="1" x14ac:dyDescent="0.15">
      <c r="A101" s="20" t="s">
        <v>188</v>
      </c>
      <c r="B101" s="20">
        <v>1</v>
      </c>
      <c r="C101" s="35" t="s">
        <v>57</v>
      </c>
      <c r="D101" s="35" t="s">
        <v>251</v>
      </c>
      <c r="E101" s="97">
        <f>IFERROR(VLOOKUP(C101,业态!A:H,8,0),0)</f>
        <v>69.8</v>
      </c>
      <c r="F101" s="22" t="str">
        <f>VLOOKUP(C101,业态!A:I,9,0)</f>
        <v>配饰</v>
      </c>
      <c r="G101" s="23">
        <f>IFERROR(VLOOKUP(C101,每日销售笔数!B:D,3,0),0)</f>
        <v>17142</v>
      </c>
      <c r="H101" s="63">
        <f>IFERROR(VLOOKUP(C101,每日销售笔数!B:E,4,0),0)</f>
        <v>33</v>
      </c>
      <c r="I101" s="23">
        <f t="shared" si="8"/>
        <v>519.4545454545455</v>
      </c>
      <c r="J101" s="23">
        <f>IFERROR(VLOOKUP(C101,月累计销售!B:D,3,0),0)</f>
        <v>50111</v>
      </c>
      <c r="K101" s="24">
        <f t="shared" si="6"/>
        <v>3.3735989881485949E-3</v>
      </c>
      <c r="L101" s="25">
        <f t="shared" si="9"/>
        <v>245.58739255014328</v>
      </c>
      <c r="M101" s="76" t="str">
        <f>VLOOKUP(C101,商铺自有活动!A:D,3,0)</f>
        <v>彩色镜片立减100元</v>
      </c>
    </row>
    <row r="102" spans="1:18" s="74" customFormat="1" ht="14.25" customHeight="1" x14ac:dyDescent="0.15">
      <c r="A102" s="20" t="s">
        <v>188</v>
      </c>
      <c r="B102" s="20">
        <v>1</v>
      </c>
      <c r="C102" s="35" t="s">
        <v>2487</v>
      </c>
      <c r="D102" s="35" t="s">
        <v>2488</v>
      </c>
      <c r="E102" s="97">
        <f>IFERROR(VLOOKUP(C102,业态!A:H,8,0),0)</f>
        <v>116.3</v>
      </c>
      <c r="F102" s="22" t="str">
        <f>VLOOKUP(C102,业态!A:I,9,0)</f>
        <v>服装</v>
      </c>
      <c r="G102" s="23">
        <f>IFERROR(VLOOKUP(C102,每日销售笔数!B:D,3,0),0)</f>
        <v>10190</v>
      </c>
      <c r="H102" s="63">
        <f>IFERROR(VLOOKUP(C102,每日销售笔数!B:E,4,0),0)</f>
        <v>12</v>
      </c>
      <c r="I102" s="23">
        <f>IFERROR(G102/H102,0)</f>
        <v>849.16666666666663</v>
      </c>
      <c r="J102" s="23">
        <f>IFERROR(VLOOKUP(C102,月累计销售!B:D,3,0),0)</f>
        <v>20898</v>
      </c>
      <c r="K102" s="24">
        <f t="shared" si="6"/>
        <v>2.005423736392147E-3</v>
      </c>
      <c r="L102" s="25">
        <f>G102/E102</f>
        <v>87.618228718830608</v>
      </c>
      <c r="M102" s="76" t="str">
        <f>VLOOKUP(C102,商铺自有活动!A:D,3,0)</f>
        <v>满598元减168元</v>
      </c>
      <c r="N102"/>
      <c r="O102"/>
      <c r="P102"/>
      <c r="Q102"/>
      <c r="R102"/>
    </row>
    <row r="103" spans="1:18" s="74" customFormat="1" ht="14.25" customHeight="1" x14ac:dyDescent="0.15">
      <c r="A103" s="20" t="s">
        <v>188</v>
      </c>
      <c r="B103" s="20">
        <v>1</v>
      </c>
      <c r="C103" s="35" t="s">
        <v>1522</v>
      </c>
      <c r="D103" s="35" t="s">
        <v>60</v>
      </c>
      <c r="E103" s="97">
        <f>IFERROR(VLOOKUP(C103,业态!A:H,8,0),0)</f>
        <v>275.8</v>
      </c>
      <c r="F103" s="22" t="str">
        <f>VLOOKUP(C103,业态!A:I,9,0)</f>
        <v>服装</v>
      </c>
      <c r="G103" s="23">
        <f>IFERROR(VLOOKUP(C103,每日销售笔数!B:D,3,0),0)</f>
        <v>21073</v>
      </c>
      <c r="H103" s="63">
        <f>IFERROR(VLOOKUP(C103,每日销售笔数!B:E,4,0),0)</f>
        <v>82</v>
      </c>
      <c r="I103" s="23">
        <f>IFERROR(G103/H103,0)</f>
        <v>256.98780487804879</v>
      </c>
      <c r="J103" s="23">
        <f>IFERROR(VLOOKUP(C103,月累计销售!B:D,3,0),0)</f>
        <v>74361</v>
      </c>
      <c r="K103" s="24">
        <f t="shared" si="6"/>
        <v>4.1472320311081168E-3</v>
      </c>
      <c r="L103" s="25">
        <f t="shared" si="9"/>
        <v>76.40681653372009</v>
      </c>
      <c r="M103" s="76" t="str">
        <f>VLOOKUP(C103,商铺自有活动!A:D,3,0)</f>
        <v>全场五折起</v>
      </c>
      <c r="N103"/>
      <c r="O103"/>
      <c r="P103"/>
      <c r="Q103"/>
      <c r="R103"/>
    </row>
    <row r="104" spans="1:18" ht="14.25" customHeight="1" x14ac:dyDescent="0.15">
      <c r="A104" s="20" t="s">
        <v>188</v>
      </c>
      <c r="B104" s="20">
        <v>1</v>
      </c>
      <c r="C104" s="35" t="s">
        <v>61</v>
      </c>
      <c r="D104" s="35" t="s">
        <v>62</v>
      </c>
      <c r="E104" s="97">
        <f>IFERROR(VLOOKUP(C104,业态!A:H,8,0),0)</f>
        <v>1569</v>
      </c>
      <c r="F104" s="22" t="str">
        <f>VLOOKUP(C104,业态!A:I,9,0)</f>
        <v>服装</v>
      </c>
      <c r="G104" s="23">
        <f>IFERROR(VLOOKUP(C104,每日销售笔数!B:D,3,0),0)</f>
        <v>52473.35</v>
      </c>
      <c r="H104" s="63">
        <f>IFERROR(VLOOKUP(C104,每日销售笔数!B:E,4,0),0)</f>
        <v>259</v>
      </c>
      <c r="I104" s="23">
        <f t="shared" si="8"/>
        <v>202.59980694980695</v>
      </c>
      <c r="J104" s="23">
        <f>IFERROR(VLOOKUP(C104,月累计销售!B:D,3,0),0)</f>
        <v>184826.55000000002</v>
      </c>
      <c r="K104" s="24">
        <f t="shared" si="6"/>
        <v>1.0326918706380065E-2</v>
      </c>
      <c r="L104" s="25">
        <f t="shared" si="9"/>
        <v>33.443817718291903</v>
      </c>
      <c r="M104" s="76" t="str">
        <f>VLOOKUP(C104,商铺自有活动!A:D,3,0)</f>
        <v>购买牛仔裤加任意商品全单享85折</v>
      </c>
    </row>
    <row r="105" spans="1:18" s="74" customFormat="1" ht="14.25" customHeight="1" x14ac:dyDescent="0.15">
      <c r="A105" s="20" t="s">
        <v>187</v>
      </c>
      <c r="B105" s="20">
        <v>1</v>
      </c>
      <c r="C105" s="35" t="s">
        <v>2712</v>
      </c>
      <c r="D105" s="35" t="s">
        <v>317</v>
      </c>
      <c r="E105" s="97">
        <f>IFERROR(VLOOKUP(C105,业态!A:H,8,0),0)</f>
        <v>170.7</v>
      </c>
      <c r="F105" s="22" t="str">
        <f>VLOOKUP(C105,业态!A:I,9,0)</f>
        <v>皮具</v>
      </c>
      <c r="G105" s="23">
        <f>IFERROR(VLOOKUP(C105,每日销售笔数!B:D,3,0),0)</f>
        <v>30427</v>
      </c>
      <c r="H105" s="63">
        <f>IFERROR(VLOOKUP(C105,每日销售笔数!B:E,4,0),0)</f>
        <v>36</v>
      </c>
      <c r="I105" s="23">
        <f>IFERROR(G105/H105,0)</f>
        <v>845.19444444444446</v>
      </c>
      <c r="J105" s="23">
        <f>IFERROR(VLOOKUP(C105,月累计销售!B:D,3,0),0)</f>
        <v>115832</v>
      </c>
      <c r="K105" s="24">
        <f t="shared" si="6"/>
        <v>5.9881283638080329E-3</v>
      </c>
      <c r="L105" s="25">
        <f>G105/E105</f>
        <v>178.24838898652609</v>
      </c>
      <c r="M105" s="76" t="str">
        <f>VLOOKUP(C105,商铺自有活动!A:D,3,0)</f>
        <v>全场商品7折起</v>
      </c>
      <c r="N105" s="137"/>
      <c r="O105" s="137"/>
      <c r="P105" s="137"/>
      <c r="Q105" s="137"/>
      <c r="R105" s="137"/>
    </row>
    <row r="106" spans="1:18" s="74" customFormat="1" ht="14.25" customHeight="1" x14ac:dyDescent="0.15">
      <c r="A106" s="20" t="s">
        <v>187</v>
      </c>
      <c r="B106" s="20">
        <v>1</v>
      </c>
      <c r="C106" s="35" t="s">
        <v>676</v>
      </c>
      <c r="D106" s="35" t="s">
        <v>802</v>
      </c>
      <c r="E106" s="97">
        <f>IFERROR(VLOOKUP(C106,业态!A:H,8,0),0)</f>
        <v>106</v>
      </c>
      <c r="F106" s="22" t="str">
        <f>VLOOKUP(C106,业态!A:I,9,0)</f>
        <v>皮具</v>
      </c>
      <c r="G106" s="23">
        <f>IFERROR(VLOOKUP(C106,每日销售笔数!B:D,3,0),0)</f>
        <v>18989.650000000001</v>
      </c>
      <c r="H106" s="63">
        <f>IFERROR(VLOOKUP(C106,每日销售笔数!B:E,4,0),0)</f>
        <v>25</v>
      </c>
      <c r="I106" s="23">
        <f t="shared" si="8"/>
        <v>759.58600000000001</v>
      </c>
      <c r="J106" s="23">
        <f>IFERROR(VLOOKUP(C106,月累计销售!B:D,3,0),0)</f>
        <v>68450.100000000006</v>
      </c>
      <c r="K106" s="24">
        <f t="shared" si="6"/>
        <v>3.7372222625887278E-3</v>
      </c>
      <c r="L106" s="25">
        <f t="shared" si="9"/>
        <v>179.14764150943398</v>
      </c>
      <c r="M106" s="76" t="str">
        <f>VLOOKUP(C106,商铺自有活动!A:D,3,0)</f>
        <v>特供款399元起</v>
      </c>
      <c r="N106"/>
      <c r="O106"/>
      <c r="P106"/>
      <c r="Q106"/>
      <c r="R106"/>
    </row>
    <row r="107" spans="1:18" s="74" customFormat="1" ht="14.25" customHeight="1" x14ac:dyDescent="0.15">
      <c r="A107" s="20" t="s">
        <v>187</v>
      </c>
      <c r="B107" s="20">
        <v>1</v>
      </c>
      <c r="C107" s="35" t="s">
        <v>2528</v>
      </c>
      <c r="D107" s="35" t="s">
        <v>2529</v>
      </c>
      <c r="E107" s="97">
        <f>IFERROR(VLOOKUP(C107,业态!A:H,8,0),0)</f>
        <v>18</v>
      </c>
      <c r="F107" s="22" t="str">
        <f>VLOOKUP(C107,业态!A:I,9,0)</f>
        <v>配饰</v>
      </c>
      <c r="G107" s="23">
        <f>IFERROR(VLOOKUP(C107,每日销售笔数!B:D,3,0),0)</f>
        <v>1754</v>
      </c>
      <c r="H107" s="63">
        <f>IFERROR(VLOOKUP(C107,每日销售笔数!B:E,4,0),0)</f>
        <v>6</v>
      </c>
      <c r="I107" s="23">
        <f>IFERROR(G107/H107,0)</f>
        <v>292.33333333333331</v>
      </c>
      <c r="J107" s="23">
        <f>IFERROR(VLOOKUP(C107,月累计销售!B:D,3,0),0)</f>
        <v>12141</v>
      </c>
      <c r="K107" s="24">
        <f t="shared" si="6"/>
        <v>3.4519266277054225E-4</v>
      </c>
      <c r="L107" s="25">
        <f>G107/E107</f>
        <v>97.444444444444443</v>
      </c>
      <c r="M107" s="76" t="str">
        <f>VLOOKUP(C107,商铺自有活动!A:D,3,0)</f>
        <v>部分7折</v>
      </c>
      <c r="N107"/>
      <c r="O107"/>
      <c r="P107"/>
      <c r="Q107"/>
      <c r="R107"/>
    </row>
    <row r="108" spans="1:18" s="74" customFormat="1" ht="14.25" customHeight="1" x14ac:dyDescent="0.15">
      <c r="A108" s="20" t="s">
        <v>187</v>
      </c>
      <c r="B108" s="20">
        <v>1</v>
      </c>
      <c r="C108" s="35" t="s">
        <v>2875</v>
      </c>
      <c r="D108" s="35" t="s">
        <v>2876</v>
      </c>
      <c r="E108" s="97">
        <f>IFERROR(VLOOKUP(C108,业态!A:H,8,0),0)</f>
        <v>9</v>
      </c>
      <c r="F108" s="22" t="str">
        <f>VLOOKUP(C108,业态!A:I,9,0)</f>
        <v>配饰</v>
      </c>
      <c r="G108" s="23">
        <f>IFERROR(VLOOKUP(C108,每日销售笔数!B:D,3,0),0)</f>
        <v>13358</v>
      </c>
      <c r="H108" s="63">
        <f>IFERROR(VLOOKUP(C108,每日销售笔数!B:E,4,0),0)</f>
        <v>11</v>
      </c>
      <c r="I108" s="23">
        <f>IFERROR(G108/H108,0)</f>
        <v>1214.3636363636363</v>
      </c>
      <c r="J108" s="23">
        <f>IFERROR(VLOOKUP(C108,月累计销售!B:D,3,0),0)</f>
        <v>41546</v>
      </c>
      <c r="K108" s="24">
        <f t="shared" si="6"/>
        <v>2.6288960030153383E-3</v>
      </c>
      <c r="L108" s="25">
        <f>G108/E108</f>
        <v>1484.2222222222222</v>
      </c>
      <c r="M108" s="76" t="str">
        <f>VLOOKUP(C108,商铺自有活动!A:D,3,0)</f>
        <v>全场商品88折</v>
      </c>
      <c r="N108" s="137"/>
      <c r="O108" s="137"/>
      <c r="P108" s="137"/>
      <c r="Q108" s="137"/>
      <c r="R108" s="137"/>
    </row>
    <row r="109" spans="1:18" ht="14.25" customHeight="1" x14ac:dyDescent="0.15">
      <c r="A109" s="20" t="s">
        <v>189</v>
      </c>
      <c r="B109" s="20">
        <v>1</v>
      </c>
      <c r="C109" s="35" t="s">
        <v>65</v>
      </c>
      <c r="D109" s="35" t="s">
        <v>66</v>
      </c>
      <c r="E109" s="97">
        <f>IFERROR(VLOOKUP(C109,业态!A:H,8,0),0)</f>
        <v>433.5</v>
      </c>
      <c r="F109" s="22" t="str">
        <f>VLOOKUP(C109,业态!A:I,9,0)</f>
        <v>服装</v>
      </c>
      <c r="G109" s="23">
        <f>IFERROR(VLOOKUP(C109,每日销售笔数!B:D,3,0),0)</f>
        <v>5909</v>
      </c>
      <c r="H109" s="63">
        <f>IFERROR(VLOOKUP(C109,每日销售笔数!B:E,4,0),0)</f>
        <v>19</v>
      </c>
      <c r="I109" s="23">
        <f t="shared" si="8"/>
        <v>311</v>
      </c>
      <c r="J109" s="23">
        <f>IFERROR(VLOOKUP(C109,月累计销售!B:D,3,0),0)</f>
        <v>34471</v>
      </c>
      <c r="K109" s="24">
        <f t="shared" si="6"/>
        <v>1.162909603370088E-3</v>
      </c>
      <c r="L109" s="25">
        <f t="shared" si="9"/>
        <v>13.630911188004614</v>
      </c>
      <c r="M109" s="76" t="str">
        <f>VLOOKUP(C109,商铺自有活动!A:D,3,0)</f>
        <v>全场低至三折</v>
      </c>
    </row>
    <row r="110" spans="1:18" s="74" customFormat="1" ht="14.25" customHeight="1" x14ac:dyDescent="0.15">
      <c r="A110" s="20" t="s">
        <v>187</v>
      </c>
      <c r="B110" s="20">
        <v>1</v>
      </c>
      <c r="C110" s="35" t="s">
        <v>2540</v>
      </c>
      <c r="D110" s="35" t="s">
        <v>2541</v>
      </c>
      <c r="E110" s="97">
        <f>IFERROR(VLOOKUP(C110,业态!A:H,8,0),0)</f>
        <v>212</v>
      </c>
      <c r="F110" s="22" t="str">
        <f>VLOOKUP(C110,业态!A:I,9,0)</f>
        <v>服装</v>
      </c>
      <c r="G110" s="23">
        <f>IFERROR(VLOOKUP(C110,每日销售笔数!B:D,3,0),0)</f>
        <v>4995</v>
      </c>
      <c r="H110" s="63">
        <f>IFERROR(VLOOKUP(C110,每日销售笔数!B:E,4,0),0)</f>
        <v>4</v>
      </c>
      <c r="I110" s="23">
        <f>IFERROR(G110/H110,0)</f>
        <v>1248.75</v>
      </c>
      <c r="J110" s="23">
        <f>IFERROR(VLOOKUP(C110,月累计销售!B:D,3,0),0)</f>
        <v>6177</v>
      </c>
      <c r="K110" s="24">
        <f t="shared" si="6"/>
        <v>9.8303155674963434E-4</v>
      </c>
      <c r="L110" s="25">
        <f>G110/E110</f>
        <v>23.561320754716981</v>
      </c>
      <c r="M110" s="76" t="str">
        <f>VLOOKUP(C110,商铺自有活动!A:D,3,0)</f>
        <v>秋冬款8折</v>
      </c>
      <c r="N110"/>
      <c r="O110"/>
      <c r="P110"/>
      <c r="Q110"/>
      <c r="R110"/>
    </row>
    <row r="111" spans="1:18" s="74" customFormat="1" ht="14.25" customHeight="1" x14ac:dyDescent="0.15">
      <c r="A111" s="20" t="s">
        <v>3020</v>
      </c>
      <c r="B111" s="20">
        <v>2</v>
      </c>
      <c r="C111" s="35" t="s">
        <v>3021</v>
      </c>
      <c r="D111" s="35" t="s">
        <v>3022</v>
      </c>
      <c r="E111" s="97">
        <f>IFERROR(VLOOKUP(C111,业态!A:H,8,0),0)</f>
        <v>87.9</v>
      </c>
      <c r="F111" s="22" t="str">
        <f>VLOOKUP(C111,业态!A:I,9,0)</f>
        <v>皮具</v>
      </c>
      <c r="G111" s="23">
        <f>IFERROR(VLOOKUP(C111,每日销售笔数!B:D,3,0),0)</f>
        <v>8762</v>
      </c>
      <c r="H111" s="63">
        <f>IFERROR(VLOOKUP(C111,每日销售笔数!B:E,4,0),0)</f>
        <v>11</v>
      </c>
      <c r="I111" s="23">
        <f>IFERROR(G111/H111,0)</f>
        <v>796.5454545454545</v>
      </c>
      <c r="J111" s="23">
        <f>IFERROR(VLOOKUP(C111,月累计销售!B:D,3,0),0)</f>
        <v>45374</v>
      </c>
      <c r="K111" s="24">
        <f t="shared" si="6"/>
        <v>1.7243888889369962E-3</v>
      </c>
      <c r="L111" s="25">
        <f>G111/E111</f>
        <v>99.68145620022753</v>
      </c>
      <c r="M111" s="76" t="s">
        <v>3085</v>
      </c>
      <c r="N111" s="137"/>
      <c r="O111" s="137"/>
      <c r="P111" s="137"/>
      <c r="Q111" s="137"/>
      <c r="R111" s="137"/>
    </row>
    <row r="112" spans="1:18" s="74" customFormat="1" ht="14.25" customHeight="1" x14ac:dyDescent="0.15">
      <c r="A112" s="20" t="s">
        <v>187</v>
      </c>
      <c r="B112" s="20">
        <v>2</v>
      </c>
      <c r="C112" s="35" t="s">
        <v>790</v>
      </c>
      <c r="D112" s="35" t="s">
        <v>3293</v>
      </c>
      <c r="E112" s="97">
        <f>IFERROR(VLOOKUP(C112,业态!A:H,8,0),0)</f>
        <v>330.5</v>
      </c>
      <c r="F112" s="22" t="str">
        <f>VLOOKUP(C112,业态!A:I,9,0)</f>
        <v>服装</v>
      </c>
      <c r="G112" s="23">
        <f>IFERROR(VLOOKUP(C112,每日销售笔数!B:D,3,0),0)</f>
        <v>13823</v>
      </c>
      <c r="H112" s="63">
        <f>IFERROR(VLOOKUP(C112,每日销售笔数!B:E,4,0),0)</f>
        <v>19</v>
      </c>
      <c r="I112" s="23">
        <f t="shared" si="8"/>
        <v>727.52631578947364</v>
      </c>
      <c r="J112" s="23">
        <f>IFERROR(VLOOKUP(C112,月累计销售!B:D,3,0),0)</f>
        <v>55742</v>
      </c>
      <c r="K112" s="24">
        <f t="shared" si="6"/>
        <v>2.7204094512412805E-3</v>
      </c>
      <c r="L112" s="25">
        <f t="shared" si="9"/>
        <v>41.824508320726174</v>
      </c>
      <c r="M112" s="76" t="str">
        <f>VLOOKUP(C112,商铺自有活动!A:D,3,0)</f>
        <v>无</v>
      </c>
      <c r="N112"/>
      <c r="O112"/>
      <c r="P112"/>
      <c r="Q112"/>
      <c r="R112"/>
    </row>
    <row r="113" spans="1:18" s="74" customFormat="1" ht="14.25" customHeight="1" x14ac:dyDescent="0.15">
      <c r="A113" s="20" t="s">
        <v>187</v>
      </c>
      <c r="B113" s="20">
        <v>2</v>
      </c>
      <c r="C113" s="35" t="s">
        <v>398</v>
      </c>
      <c r="D113" s="35" t="s">
        <v>399</v>
      </c>
      <c r="E113" s="97">
        <f>IFERROR(VLOOKUP(C113,业态!A:H,8,0),0)</f>
        <v>63.6</v>
      </c>
      <c r="F113" s="22" t="str">
        <f>VLOOKUP(C113,业态!A:I,9,0)</f>
        <v>服装</v>
      </c>
      <c r="G113" s="23">
        <f>IFERROR(VLOOKUP(C113,每日销售笔数!B:D,3,0),0)</f>
        <v>6482</v>
      </c>
      <c r="H113" s="63">
        <f>IFERROR(VLOOKUP(C113,每日销售笔数!B:E,4,0),0)</f>
        <v>7</v>
      </c>
      <c r="I113" s="23">
        <f t="shared" si="8"/>
        <v>926</v>
      </c>
      <c r="J113" s="23">
        <f>IFERROR(VLOOKUP(C113,月累计销售!B:D,3,0),0)</f>
        <v>23188</v>
      </c>
      <c r="K113" s="24">
        <f t="shared" si="6"/>
        <v>1.2756777879581842E-3</v>
      </c>
      <c r="L113" s="25">
        <f t="shared" si="9"/>
        <v>101.91823899371069</v>
      </c>
      <c r="M113" s="76" t="str">
        <f>VLOOKUP(C113,商铺自有活动!A:D,3,0)</f>
        <v>无</v>
      </c>
      <c r="N113"/>
      <c r="O113"/>
      <c r="P113"/>
      <c r="Q113"/>
      <c r="R113"/>
    </row>
    <row r="114" spans="1:18" s="74" customFormat="1" ht="14.25" customHeight="1" x14ac:dyDescent="0.15">
      <c r="A114" s="20" t="s">
        <v>187</v>
      </c>
      <c r="B114" s="20">
        <v>2</v>
      </c>
      <c r="C114" s="35" t="s">
        <v>786</v>
      </c>
      <c r="D114" s="35" t="s">
        <v>287</v>
      </c>
      <c r="E114" s="97">
        <f>IFERROR(VLOOKUP(C114,业态!A:H,8,0),0)</f>
        <v>70</v>
      </c>
      <c r="F114" s="22" t="str">
        <f>VLOOKUP(C114,业态!A:I,9,0)</f>
        <v>服装</v>
      </c>
      <c r="G114" s="23">
        <f>IFERROR(VLOOKUP(C114,每日销售笔数!B:D,3,0),0)</f>
        <v>1706</v>
      </c>
      <c r="H114" s="63">
        <f>IFERROR(VLOOKUP(C114,每日销售笔数!B:E,4,0),0)</f>
        <v>3</v>
      </c>
      <c r="I114" s="23">
        <f t="shared" si="8"/>
        <v>568.66666666666663</v>
      </c>
      <c r="J114" s="23">
        <f>IFERROR(VLOOKUP(C114,月累计销售!B:D,3,0),0)</f>
        <v>6857</v>
      </c>
      <c r="K114" s="24">
        <f t="shared" si="6"/>
        <v>3.3574611327625149E-4</v>
      </c>
      <c r="L114" s="25">
        <f t="shared" si="9"/>
        <v>24.37142857142857</v>
      </c>
      <c r="M114" s="76" t="str">
        <f>VLOOKUP(C114,商铺自有活动!A:D,3,0)</f>
        <v>冬季商品低至3折</v>
      </c>
      <c r="N114"/>
      <c r="O114"/>
      <c r="P114"/>
      <c r="Q114"/>
      <c r="R114"/>
    </row>
    <row r="115" spans="1:18" s="74" customFormat="1" ht="14.25" customHeight="1" x14ac:dyDescent="0.15">
      <c r="A115" s="20" t="s">
        <v>187</v>
      </c>
      <c r="B115" s="20">
        <v>2</v>
      </c>
      <c r="C115" s="35" t="s">
        <v>479</v>
      </c>
      <c r="D115" s="35" t="s">
        <v>429</v>
      </c>
      <c r="E115" s="97">
        <f>IFERROR(VLOOKUP(C115,业态!A:H,8,0),0)</f>
        <v>127.7</v>
      </c>
      <c r="F115" s="22" t="str">
        <f>VLOOKUP(C115,业态!A:I,9,0)</f>
        <v>服装</v>
      </c>
      <c r="G115" s="23">
        <f>IFERROR(VLOOKUP(C115,每日销售笔数!B:D,3,0),0)</f>
        <v>3148</v>
      </c>
      <c r="H115" s="63">
        <f>IFERROR(VLOOKUP(C115,每日销售笔数!B:E,4,0),0)</f>
        <v>7</v>
      </c>
      <c r="I115" s="23">
        <f t="shared" si="8"/>
        <v>449.71428571428572</v>
      </c>
      <c r="J115" s="23">
        <f>IFERROR(VLOOKUP(C115,月累计销售!B:D,3,0),0)</f>
        <v>15780</v>
      </c>
      <c r="K115" s="24">
        <f t="shared" si="6"/>
        <v>6.1953620433390371E-4</v>
      </c>
      <c r="L115" s="25">
        <f t="shared" si="9"/>
        <v>24.651527016444792</v>
      </c>
      <c r="M115" s="76" t="str">
        <f>VLOOKUP(C115,商铺自有活动!A:D,3,0)</f>
        <v>全场低至三折</v>
      </c>
      <c r="N115"/>
      <c r="O115"/>
      <c r="P115"/>
      <c r="Q115"/>
      <c r="R115"/>
    </row>
    <row r="116" spans="1:18" s="74" customFormat="1" ht="14.25" customHeight="1" x14ac:dyDescent="0.15">
      <c r="A116" s="20" t="s">
        <v>187</v>
      </c>
      <c r="B116" s="20">
        <v>2</v>
      </c>
      <c r="C116" s="35" t="s">
        <v>476</v>
      </c>
      <c r="D116" s="35" t="s">
        <v>443</v>
      </c>
      <c r="E116" s="97">
        <f>IFERROR(VLOOKUP(C116,业态!A:H,8,0),0)</f>
        <v>143.80000000000001</v>
      </c>
      <c r="F116" s="22" t="str">
        <f>VLOOKUP(C116,业态!A:I,9,0)</f>
        <v>服装</v>
      </c>
      <c r="G116" s="23">
        <f>IFERROR(VLOOKUP(C116,每日销售笔数!B:D,3,0),0)</f>
        <v>2994</v>
      </c>
      <c r="H116" s="63">
        <f>IFERROR(VLOOKUP(C116,每日销售笔数!B:E,4,0),0)</f>
        <v>5</v>
      </c>
      <c r="I116" s="23">
        <f t="shared" si="8"/>
        <v>598.79999999999995</v>
      </c>
      <c r="J116" s="23">
        <f>IFERROR(VLOOKUP(C116,月累计销售!B:D,3,0),0)</f>
        <v>9194</v>
      </c>
      <c r="K116" s="24">
        <f t="shared" si="6"/>
        <v>5.8922852470638741E-4</v>
      </c>
      <c r="L116" s="25">
        <f t="shared" si="9"/>
        <v>20.820584144645338</v>
      </c>
      <c r="M116" s="76" t="str">
        <f>VLOOKUP(C116,商铺自有活动!A:D,3,0)</f>
        <v>冬款五折</v>
      </c>
      <c r="N116"/>
      <c r="O116"/>
      <c r="P116"/>
      <c r="Q116"/>
      <c r="R116"/>
    </row>
    <row r="117" spans="1:18" s="74" customFormat="1" ht="14.25" customHeight="1" x14ac:dyDescent="0.15">
      <c r="A117" s="20" t="s">
        <v>187</v>
      </c>
      <c r="B117" s="20">
        <v>2</v>
      </c>
      <c r="C117" s="35" t="s">
        <v>589</v>
      </c>
      <c r="D117" s="35" t="s">
        <v>30</v>
      </c>
      <c r="E117" s="97">
        <f>IFERROR(VLOOKUP(C117,业态!A:H,8,0),0)</f>
        <v>145.30000000000001</v>
      </c>
      <c r="F117" s="22" t="str">
        <f>VLOOKUP(C117,业态!A:I,9,0)</f>
        <v>服装</v>
      </c>
      <c r="G117" s="23">
        <f>IFERROR(VLOOKUP(C117,每日销售笔数!B:D,3,0),0)</f>
        <v>20249</v>
      </c>
      <c r="H117" s="63">
        <f>IFERROR(VLOOKUP(C117,每日销售笔数!B:E,4,0),0)</f>
        <v>24</v>
      </c>
      <c r="I117" s="23">
        <f t="shared" si="8"/>
        <v>843.70833333333337</v>
      </c>
      <c r="J117" s="23">
        <f>IFERROR(VLOOKUP(C117,月累计销售!B:D,3,0),0)</f>
        <v>58292</v>
      </c>
      <c r="K117" s="24">
        <f t="shared" si="6"/>
        <v>3.9850662647894584E-3</v>
      </c>
      <c r="L117" s="25">
        <f t="shared" si="9"/>
        <v>139.35994494150034</v>
      </c>
      <c r="M117" s="76" t="str">
        <f>VLOOKUP(C117,商铺自有活动!A:D,3,0)</f>
        <v>部分商品3折-7折</v>
      </c>
      <c r="N117"/>
      <c r="O117"/>
      <c r="P117"/>
      <c r="Q117"/>
      <c r="R117"/>
    </row>
    <row r="118" spans="1:18" s="74" customFormat="1" ht="14.25" customHeight="1" x14ac:dyDescent="0.15">
      <c r="A118" s="20" t="s">
        <v>187</v>
      </c>
      <c r="B118" s="20">
        <v>2</v>
      </c>
      <c r="C118" s="35" t="s">
        <v>2670</v>
      </c>
      <c r="D118" s="35" t="s">
        <v>2700</v>
      </c>
      <c r="E118" s="97">
        <f>IFERROR(VLOOKUP(C118,业态!A:H,8,0),0)</f>
        <v>141.9</v>
      </c>
      <c r="F118" s="22" t="str">
        <f>VLOOKUP(C118,业态!A:I,9,0)</f>
        <v>皮具</v>
      </c>
      <c r="G118" s="23">
        <f>IFERROR(VLOOKUP(C118,每日销售笔数!B:D,3,0),0)</f>
        <v>1962</v>
      </c>
      <c r="H118" s="63">
        <f>IFERROR(VLOOKUP(C118,每日销售笔数!B:E,4,0),0)</f>
        <v>7</v>
      </c>
      <c r="I118" s="23">
        <f>IFERROR(G118/H118,0)</f>
        <v>280.28571428571428</v>
      </c>
      <c r="J118" s="23">
        <f>IFERROR(VLOOKUP(C118,月累计销售!B:D,3,0),0)</f>
        <v>14704.5</v>
      </c>
      <c r="K118" s="24">
        <f t="shared" si="6"/>
        <v>3.8612771057913562E-4</v>
      </c>
      <c r="L118" s="25">
        <f>G118/E118</f>
        <v>13.826638477801268</v>
      </c>
      <c r="M118" s="76" t="str">
        <f>VLOOKUP(C118,商铺自有活动!A:D,3,0)</f>
        <v>全场商品3折起</v>
      </c>
      <c r="N118" s="137"/>
      <c r="O118" s="137"/>
      <c r="P118" s="137"/>
      <c r="Q118" s="137"/>
      <c r="R118" s="137"/>
    </row>
    <row r="119" spans="1:18" s="74" customFormat="1" ht="14.25" customHeight="1" x14ac:dyDescent="0.15">
      <c r="A119" s="20" t="s">
        <v>187</v>
      </c>
      <c r="B119" s="20">
        <v>2</v>
      </c>
      <c r="C119" s="35" t="s">
        <v>470</v>
      </c>
      <c r="D119" s="35" t="s">
        <v>471</v>
      </c>
      <c r="E119" s="97">
        <f>IFERROR(VLOOKUP(C119,业态!A:H,8,0),0)</f>
        <v>129</v>
      </c>
      <c r="F119" s="22" t="str">
        <f>VLOOKUP(C119,业态!A:I,9,0)</f>
        <v>服装</v>
      </c>
      <c r="G119" s="23">
        <f>IFERROR(VLOOKUP(C119,每日销售笔数!B:D,3,0),0)</f>
        <v>10515</v>
      </c>
      <c r="H119" s="63">
        <f>IFERROR(VLOOKUP(C119,每日销售笔数!B:E,4,0),0)</f>
        <v>21</v>
      </c>
      <c r="I119" s="23">
        <f t="shared" si="8"/>
        <v>500.71428571428572</v>
      </c>
      <c r="J119" s="23">
        <f>IFERROR(VLOOKUP(C119,月累计销售!B:D,3,0),0)</f>
        <v>33738</v>
      </c>
      <c r="K119" s="24">
        <f t="shared" si="6"/>
        <v>2.0693847485930739E-3</v>
      </c>
      <c r="L119" s="25">
        <f t="shared" si="9"/>
        <v>81.511627906976742</v>
      </c>
      <c r="M119" s="76" t="str">
        <f>VLOOKUP(C119,商铺自有活动!A:D,3,0)</f>
        <v>无</v>
      </c>
      <c r="N119"/>
      <c r="O119"/>
      <c r="P119"/>
      <c r="Q119"/>
      <c r="R119"/>
    </row>
    <row r="120" spans="1:18" s="74" customFormat="1" ht="14.25" customHeight="1" x14ac:dyDescent="0.15">
      <c r="A120" s="20" t="s">
        <v>187</v>
      </c>
      <c r="B120" s="20">
        <v>2</v>
      </c>
      <c r="C120" s="35" t="s">
        <v>430</v>
      </c>
      <c r="D120" s="35" t="s">
        <v>431</v>
      </c>
      <c r="E120" s="97">
        <f>IFERROR(VLOOKUP(C120,业态!A:H,8,0),0)</f>
        <v>75.2</v>
      </c>
      <c r="F120" s="22" t="str">
        <f>VLOOKUP(C120,业态!A:I,9,0)</f>
        <v>服装</v>
      </c>
      <c r="G120" s="23">
        <f>IFERROR(VLOOKUP(C120,每日销售笔数!B:D,3,0),0)</f>
        <v>527</v>
      </c>
      <c r="H120" s="63">
        <f>IFERROR(VLOOKUP(C120,每日销售笔数!B:E,4,0),0)</f>
        <v>2</v>
      </c>
      <c r="I120" s="23">
        <f t="shared" si="8"/>
        <v>263.5</v>
      </c>
      <c r="J120" s="23">
        <f>IFERROR(VLOOKUP(C120,月累计销售!B:D,3,0),0)</f>
        <v>9389</v>
      </c>
      <c r="K120" s="24">
        <f t="shared" si="6"/>
        <v>1.0371524132273419E-4</v>
      </c>
      <c r="L120" s="25">
        <f t="shared" si="9"/>
        <v>7.0079787234042552</v>
      </c>
      <c r="M120" s="76" t="str">
        <f>VLOOKUP(C120,商铺自有活动!A:D,3,0)</f>
        <v>无</v>
      </c>
      <c r="N120"/>
      <c r="O120"/>
      <c r="P120"/>
      <c r="Q120"/>
      <c r="R120"/>
    </row>
    <row r="121" spans="1:18" s="74" customFormat="1" ht="14.25" customHeight="1" x14ac:dyDescent="0.15">
      <c r="A121" s="20" t="s">
        <v>187</v>
      </c>
      <c r="B121" s="20">
        <v>3</v>
      </c>
      <c r="C121" s="35" t="s">
        <v>2730</v>
      </c>
      <c r="D121" s="35" t="s">
        <v>2731</v>
      </c>
      <c r="E121" s="97">
        <f>IFERROR(VLOOKUP(C121,业态!A:H,8,0),0)</f>
        <v>121</v>
      </c>
      <c r="F121" s="22" t="str">
        <f>VLOOKUP(C121,业态!A:I,9,0)</f>
        <v>皮具</v>
      </c>
      <c r="G121" s="23">
        <f>IFERROR(VLOOKUP(C121,每日销售笔数!B:D,3,0),0)</f>
        <v>9568</v>
      </c>
      <c r="H121" s="63">
        <f>IFERROR(VLOOKUP(C121,每日销售笔数!B:E,4,0),0)</f>
        <v>14</v>
      </c>
      <c r="I121" s="23">
        <f>IFERROR(G121/H121,0)</f>
        <v>683.42857142857144</v>
      </c>
      <c r="J121" s="23">
        <f>IFERROR(VLOOKUP(C121,月累计销售!B:D,3,0),0)</f>
        <v>29403</v>
      </c>
      <c r="K121" s="24">
        <f t="shared" si="6"/>
        <v>1.8830121991952956E-3</v>
      </c>
      <c r="L121" s="25">
        <f>G121/E121</f>
        <v>79.074380165289256</v>
      </c>
      <c r="M121" s="76" t="str">
        <f>VLOOKUP(C121,商铺自有活动!A:D,3,0)</f>
        <v>全场商品7折起</v>
      </c>
      <c r="N121" s="137"/>
      <c r="O121" s="137"/>
      <c r="P121" s="137"/>
      <c r="Q121" s="137"/>
      <c r="R121" s="137"/>
    </row>
    <row r="122" spans="1:18" s="74" customFormat="1" ht="14.25" customHeight="1" x14ac:dyDescent="0.15">
      <c r="A122" s="20" t="s">
        <v>187</v>
      </c>
      <c r="B122" s="20">
        <v>3</v>
      </c>
      <c r="C122" s="35" t="s">
        <v>3007</v>
      </c>
      <c r="D122" s="35" t="s">
        <v>3008</v>
      </c>
      <c r="E122" s="97">
        <f>IFERROR(VLOOKUP(C122,业态!A:H,8,0),0)</f>
        <v>183.9</v>
      </c>
      <c r="F122" s="22" t="str">
        <f>VLOOKUP(C122,业态!A:I,9,0)</f>
        <v>休闲娱乐</v>
      </c>
      <c r="G122" s="23">
        <f>IFERROR(VLOOKUP(C122,每日销售笔数!B:D,3,0),0)</f>
        <v>840</v>
      </c>
      <c r="H122" s="63">
        <f>IFERROR(VLOOKUP(C122,每日销售笔数!B:E,4,0),0)</f>
        <v>8</v>
      </c>
      <c r="I122" s="23">
        <f>IFERROR(G122/H122,0)</f>
        <v>105</v>
      </c>
      <c r="J122" s="23">
        <f>IFERROR(VLOOKUP(C122,月累计销售!B:D,3,0),0)</f>
        <v>2608</v>
      </c>
      <c r="K122" s="24">
        <f t="shared" si="6"/>
        <v>1.6531461615008864E-4</v>
      </c>
      <c r="L122" s="25">
        <f>G122/E122</f>
        <v>4.5676998368678632</v>
      </c>
      <c r="M122" s="76" t="s">
        <v>3085</v>
      </c>
      <c r="N122" s="137"/>
      <c r="O122" s="137"/>
      <c r="P122" s="137"/>
      <c r="Q122" s="137"/>
      <c r="R122" s="137"/>
    </row>
    <row r="123" spans="1:18" s="74" customFormat="1" ht="14.25" customHeight="1" x14ac:dyDescent="0.15">
      <c r="A123" s="20" t="s">
        <v>187</v>
      </c>
      <c r="B123" s="20">
        <v>3</v>
      </c>
      <c r="C123" s="35" t="s">
        <v>2974</v>
      </c>
      <c r="D123" s="35" t="s">
        <v>2975</v>
      </c>
      <c r="E123" s="97">
        <f>IFERROR(VLOOKUP(C123,业态!A:H,8,0),0)</f>
        <v>168.49</v>
      </c>
      <c r="F123" s="22" t="str">
        <f>VLOOKUP(C123,业态!A:I,9,0)</f>
        <v>休闲娱乐</v>
      </c>
      <c r="G123" s="23">
        <f>IFERROR(VLOOKUP(C123,每日销售笔数!B:D,3,0),0)</f>
        <v>5079</v>
      </c>
      <c r="H123" s="63">
        <f>IFERROR(VLOOKUP(C123,每日销售笔数!B:E,4,0),0)</f>
        <v>2</v>
      </c>
      <c r="I123" s="23">
        <f>IFERROR(G123/H123,0)</f>
        <v>2539.5</v>
      </c>
      <c r="J123" s="23">
        <f>IFERROR(VLOOKUP(C123,月累计销售!B:D,3,0),0)</f>
        <v>6739</v>
      </c>
      <c r="K123" s="24">
        <f t="shared" si="6"/>
        <v>9.9956301836464311E-4</v>
      </c>
      <c r="L123" s="25">
        <f>G123/E123</f>
        <v>30.144222209033174</v>
      </c>
      <c r="M123" s="76" t="s">
        <v>3085</v>
      </c>
      <c r="N123" s="137"/>
      <c r="O123" s="137"/>
      <c r="P123" s="137"/>
      <c r="Q123" s="137"/>
      <c r="R123" s="137"/>
    </row>
    <row r="124" spans="1:18" s="74" customFormat="1" ht="14.25" customHeight="1" x14ac:dyDescent="0.15">
      <c r="A124" s="20" t="s">
        <v>3106</v>
      </c>
      <c r="B124" s="20">
        <v>3</v>
      </c>
      <c r="C124" s="35" t="s">
        <v>2943</v>
      </c>
      <c r="D124" s="35" t="s">
        <v>2944</v>
      </c>
      <c r="E124" s="97">
        <f>IFERROR(VLOOKUP(C124,业态!A:H,8,0),0)</f>
        <v>298.7</v>
      </c>
      <c r="F124" s="22" t="str">
        <f>VLOOKUP(C124,业态!A:I,9,0)</f>
        <v>休闲娱乐</v>
      </c>
      <c r="G124" s="23">
        <f>IFERROR(VLOOKUP(C124,每日销售笔数!B:D,3,0),0)</f>
        <v>655</v>
      </c>
      <c r="H124" s="63">
        <f>IFERROR(VLOOKUP(C124,每日销售笔数!B:E,4,0),0)</f>
        <v>8</v>
      </c>
      <c r="I124" s="23">
        <f>IFERROR(G124/H124,0)</f>
        <v>81.875</v>
      </c>
      <c r="J124" s="23">
        <f>IFERROR(VLOOKUP(C124,月累计销售!B:D,3,0),0)</f>
        <v>2830</v>
      </c>
      <c r="K124" s="24">
        <f t="shared" si="6"/>
        <v>1.2890603997417626E-4</v>
      </c>
      <c r="L124" s="25">
        <f>G124/E124</f>
        <v>2.1928356210244395</v>
      </c>
      <c r="M124" s="76" t="s">
        <v>3108</v>
      </c>
      <c r="N124" s="137"/>
      <c r="O124" s="137"/>
      <c r="P124" s="137"/>
      <c r="Q124" s="137"/>
      <c r="R124" s="137"/>
    </row>
    <row r="125" spans="1:18" s="74" customFormat="1" ht="14.25" customHeight="1" x14ac:dyDescent="0.15">
      <c r="A125" s="20" t="s">
        <v>187</v>
      </c>
      <c r="B125" s="20">
        <v>3</v>
      </c>
      <c r="C125" s="35" t="s">
        <v>2532</v>
      </c>
      <c r="D125" s="35" t="s">
        <v>2533</v>
      </c>
      <c r="E125" s="97">
        <f>IFERROR(VLOOKUP(C125,业态!A:H,8,0),0)</f>
        <v>132.69999999999999</v>
      </c>
      <c r="F125" s="22" t="str">
        <f>VLOOKUP(C125,业态!A:I,9,0)</f>
        <v>服装</v>
      </c>
      <c r="G125" s="23">
        <f>IFERROR(VLOOKUP(C125,每日销售笔数!B:D,3,0),0)</f>
        <v>3210</v>
      </c>
      <c r="H125" s="63">
        <f>IFERROR(VLOOKUP(C125,每日销售笔数!B:E,4,0),0)</f>
        <v>8</v>
      </c>
      <c r="I125" s="23">
        <f>IFERROR(G125/H125,0)</f>
        <v>401.25</v>
      </c>
      <c r="J125" s="23">
        <f>IFERROR(VLOOKUP(C125,月累计销售!B:D,3,0),0)</f>
        <v>9324</v>
      </c>
      <c r="K125" s="24">
        <f t="shared" si="6"/>
        <v>6.3173799743069593E-4</v>
      </c>
      <c r="L125" s="25">
        <f>G125/E125</f>
        <v>24.189902034664659</v>
      </c>
      <c r="M125" s="76" t="str">
        <f>VLOOKUP(C125,商铺自有活动!A:D,3,0)</f>
        <v>秋冬商品五折</v>
      </c>
      <c r="N125"/>
      <c r="O125"/>
      <c r="P125"/>
      <c r="Q125"/>
      <c r="R125"/>
    </row>
    <row r="126" spans="1:18" s="74" customFormat="1" ht="14.25" customHeight="1" x14ac:dyDescent="0.15">
      <c r="A126" s="20" t="s">
        <v>187</v>
      </c>
      <c r="B126" s="20">
        <v>3</v>
      </c>
      <c r="C126" s="35" t="s">
        <v>474</v>
      </c>
      <c r="D126" s="35" t="s">
        <v>475</v>
      </c>
      <c r="E126" s="97">
        <f>IFERROR(VLOOKUP(C126,业态!A:H,8,0),0)</f>
        <v>147</v>
      </c>
      <c r="F126" s="22" t="str">
        <f>VLOOKUP(C126,业态!A:I,9,0)</f>
        <v>服装</v>
      </c>
      <c r="G126" s="23">
        <f>IFERROR(VLOOKUP(C126,每日销售笔数!B:D,3,0),0)</f>
        <v>10492</v>
      </c>
      <c r="H126" s="63">
        <f>IFERROR(VLOOKUP(C126,每日销售笔数!B:E,4,0),0)</f>
        <v>13</v>
      </c>
      <c r="I126" s="23">
        <f t="shared" si="8"/>
        <v>807.07692307692309</v>
      </c>
      <c r="J126" s="23">
        <f>IFERROR(VLOOKUP(C126,月累计销售!B:D,3,0),0)</f>
        <v>49665</v>
      </c>
      <c r="K126" s="24">
        <f t="shared" si="6"/>
        <v>2.0648582769603931E-3</v>
      </c>
      <c r="L126" s="25">
        <f t="shared" si="9"/>
        <v>71.374149659863946</v>
      </c>
      <c r="M126" s="76" t="str">
        <f>VLOOKUP(C126,商铺自有活动!A:D,3,0)</f>
        <v>指定商品一口价199-399元</v>
      </c>
      <c r="N126"/>
      <c r="O126"/>
      <c r="P126"/>
      <c r="Q126"/>
      <c r="R126"/>
    </row>
    <row r="127" spans="1:18" s="74" customFormat="1" ht="14.25" customHeight="1" x14ac:dyDescent="0.15">
      <c r="A127" s="20" t="s">
        <v>187</v>
      </c>
      <c r="B127" s="20">
        <v>3</v>
      </c>
      <c r="C127" s="35" t="s">
        <v>932</v>
      </c>
      <c r="D127" s="35" t="s">
        <v>933</v>
      </c>
      <c r="E127" s="97">
        <f>IFERROR(VLOOKUP(C127,业态!A:H,8,0),0)</f>
        <v>142.69999999999999</v>
      </c>
      <c r="F127" s="22" t="str">
        <f>VLOOKUP(C127,业态!A:I,9,0)</f>
        <v>服装</v>
      </c>
      <c r="G127" s="23">
        <f>IFERROR(VLOOKUP(C127,每日销售笔数!B:D,3,0),0)</f>
        <v>9708</v>
      </c>
      <c r="H127" s="63">
        <f>IFERROR(VLOOKUP(C127,每日销售笔数!B:E,4,0),0)</f>
        <v>13</v>
      </c>
      <c r="I127" s="23">
        <f t="shared" si="8"/>
        <v>746.76923076923072</v>
      </c>
      <c r="J127" s="23">
        <f>IFERROR(VLOOKUP(C127,月累计销售!B:D,3,0),0)</f>
        <v>36396</v>
      </c>
      <c r="K127" s="24">
        <f t="shared" si="6"/>
        <v>1.9105646352203104E-3</v>
      </c>
      <c r="L127" s="25">
        <f t="shared" si="9"/>
        <v>68.030833917309039</v>
      </c>
      <c r="M127" s="76" t="str">
        <f>VLOOKUP(C127,商铺自有活动!A:D,3,0)</f>
        <v>秋冬商品两件5折</v>
      </c>
      <c r="N127"/>
      <c r="O127"/>
      <c r="P127"/>
      <c r="Q127"/>
      <c r="R127"/>
    </row>
    <row r="128" spans="1:18" s="74" customFormat="1" ht="14.25" customHeight="1" x14ac:dyDescent="0.15">
      <c r="A128" s="20" t="s">
        <v>187</v>
      </c>
      <c r="B128" s="20">
        <v>3</v>
      </c>
      <c r="C128" s="35" t="s">
        <v>661</v>
      </c>
      <c r="D128" s="35" t="s">
        <v>29</v>
      </c>
      <c r="E128" s="97">
        <f>IFERROR(VLOOKUP(C128,业态!A:H,8,0),0)</f>
        <v>143</v>
      </c>
      <c r="F128" s="22" t="str">
        <f>VLOOKUP(C128,业态!A:I,9,0)</f>
        <v>服装</v>
      </c>
      <c r="G128" s="23">
        <f>IFERROR(VLOOKUP(C128,每日销售笔数!B:D,3,0),0)</f>
        <v>4309.8999999999996</v>
      </c>
      <c r="H128" s="63">
        <f>IFERROR(VLOOKUP(C128,每日销售笔数!B:E,4,0),0)</f>
        <v>6</v>
      </c>
      <c r="I128" s="23">
        <f t="shared" si="8"/>
        <v>718.31666666666661</v>
      </c>
      <c r="J128" s="23">
        <f>IFERROR(VLOOKUP(C128,月累计销售!B:D,3,0),0)</f>
        <v>14946.4</v>
      </c>
      <c r="K128" s="24">
        <f t="shared" si="6"/>
        <v>8.4820174303007977E-4</v>
      </c>
      <c r="L128" s="25">
        <f t="shared" si="9"/>
        <v>30.139160839160837</v>
      </c>
      <c r="M128" s="76" t="str">
        <f>VLOOKUP(C128,商铺自有活动!A:D,3,0)</f>
        <v>全场低至五折</v>
      </c>
      <c r="N128"/>
      <c r="O128"/>
      <c r="P128"/>
      <c r="Q128"/>
      <c r="R128"/>
    </row>
    <row r="129" spans="1:18" s="74" customFormat="1" ht="14.25" customHeight="1" x14ac:dyDescent="0.15">
      <c r="A129" s="20" t="s">
        <v>187</v>
      </c>
      <c r="B129" s="20">
        <v>3</v>
      </c>
      <c r="C129" s="35" t="s">
        <v>568</v>
      </c>
      <c r="D129" s="35" t="s">
        <v>265</v>
      </c>
      <c r="E129" s="97">
        <f>IFERROR(VLOOKUP(C129,业态!A:H,8,0),0)</f>
        <v>146.1</v>
      </c>
      <c r="F129" s="22" t="str">
        <f>VLOOKUP(C129,业态!A:I,9,0)</f>
        <v>服装</v>
      </c>
      <c r="G129" s="23">
        <f>IFERROR(VLOOKUP(C129,每日销售笔数!B:D,3,0),0)</f>
        <v>12713</v>
      </c>
      <c r="H129" s="63">
        <f>IFERROR(VLOOKUP(C129,每日销售笔数!B:E,4,0),0)</f>
        <v>8</v>
      </c>
      <c r="I129" s="23">
        <f t="shared" si="8"/>
        <v>1589.125</v>
      </c>
      <c r="J129" s="23">
        <f>IFERROR(VLOOKUP(C129,月累计销售!B:D,3,0),0)</f>
        <v>49503</v>
      </c>
      <c r="K129" s="24">
        <f t="shared" si="6"/>
        <v>2.5019579941858061E-3</v>
      </c>
      <c r="L129" s="25">
        <f t="shared" si="9"/>
        <v>87.015742642026012</v>
      </c>
      <c r="M129" s="76" t="str">
        <f>VLOOKUP(C129,商铺自有活动!A:D,3,0)</f>
        <v>秋冬商品68折</v>
      </c>
      <c r="N129"/>
      <c r="O129"/>
      <c r="P129"/>
      <c r="Q129"/>
      <c r="R129"/>
    </row>
    <row r="130" spans="1:18" s="74" customFormat="1" ht="14.25" customHeight="1" x14ac:dyDescent="0.15">
      <c r="A130" s="20" t="s">
        <v>187</v>
      </c>
      <c r="B130" s="20">
        <v>3</v>
      </c>
      <c r="C130" s="35" t="s">
        <v>542</v>
      </c>
      <c r="D130" s="35" t="s">
        <v>416</v>
      </c>
      <c r="E130" s="97">
        <f>IFERROR(VLOOKUP(C130,业态!A:H,8,0),0)</f>
        <v>129.69999999999999</v>
      </c>
      <c r="F130" s="22" t="str">
        <f>VLOOKUP(C130,业态!A:I,9,0)</f>
        <v>服装</v>
      </c>
      <c r="G130" s="23">
        <f>IFERROR(VLOOKUP(C130,每日销售笔数!B:D,3,0),0)</f>
        <v>8055</v>
      </c>
      <c r="H130" s="63">
        <f>IFERROR(VLOOKUP(C130,每日销售笔数!B:E,4,0),0)</f>
        <v>15</v>
      </c>
      <c r="I130" s="23">
        <f t="shared" si="8"/>
        <v>537</v>
      </c>
      <c r="J130" s="23">
        <f>IFERROR(VLOOKUP(C130,月累计销售!B:D,3,0),0)</f>
        <v>25138</v>
      </c>
      <c r="K130" s="24">
        <f t="shared" si="6"/>
        <v>1.5852490870106716E-3</v>
      </c>
      <c r="L130" s="25">
        <f t="shared" si="9"/>
        <v>62.104857363145726</v>
      </c>
      <c r="M130" s="76" t="str">
        <f>VLOOKUP(C130,商铺自有活动!A:D,3,0)</f>
        <v>无</v>
      </c>
      <c r="N130"/>
      <c r="O130"/>
      <c r="P130"/>
      <c r="Q130"/>
      <c r="R130"/>
    </row>
    <row r="131" spans="1:18" s="74" customFormat="1" ht="14.25" customHeight="1" x14ac:dyDescent="0.15">
      <c r="A131" s="20" t="s">
        <v>187</v>
      </c>
      <c r="B131" s="20">
        <v>3</v>
      </c>
      <c r="C131" s="35" t="s">
        <v>2867</v>
      </c>
      <c r="D131" s="35" t="s">
        <v>2733</v>
      </c>
      <c r="E131" s="97">
        <f>IFERROR(VLOOKUP(C131,业态!A:H,8,0),0)</f>
        <v>99.1</v>
      </c>
      <c r="F131" s="22" t="str">
        <f>VLOOKUP(C131,业态!A:I,9,0)</f>
        <v>服装</v>
      </c>
      <c r="G131" s="23">
        <f>IFERROR(VLOOKUP(C131,每日销售笔数!B:D,3,0),0)</f>
        <v>1832</v>
      </c>
      <c r="H131" s="63">
        <f>IFERROR(VLOOKUP(C131,每日销售笔数!B:E,4,0),0)</f>
        <v>4</v>
      </c>
      <c r="I131" s="23">
        <f>IFERROR(G131/H131,0)</f>
        <v>458</v>
      </c>
      <c r="J131" s="23">
        <f>IFERROR(VLOOKUP(C131,月累计销售!B:D,3,0),0)</f>
        <v>7708</v>
      </c>
      <c r="K131" s="24">
        <f t="shared" ref="K131:K194" si="10">(G131)/$G$383</f>
        <v>3.6054330569876476E-4</v>
      </c>
      <c r="L131" s="25">
        <f>G131/E131</f>
        <v>18.486377396569122</v>
      </c>
      <c r="M131" s="76" t="str">
        <f>VLOOKUP(C131,商铺自有活动!A:D,3,0)</f>
        <v>全场7折起</v>
      </c>
      <c r="N131" s="137"/>
      <c r="O131" s="137"/>
      <c r="P131" s="137"/>
      <c r="Q131" s="137"/>
      <c r="R131" s="137"/>
    </row>
    <row r="132" spans="1:18" s="74" customFormat="1" ht="14.25" customHeight="1" x14ac:dyDescent="0.15">
      <c r="A132" s="20" t="s">
        <v>188</v>
      </c>
      <c r="B132" s="20">
        <v>3</v>
      </c>
      <c r="C132" s="35" t="s">
        <v>842</v>
      </c>
      <c r="D132" s="35" t="s">
        <v>843</v>
      </c>
      <c r="E132" s="97">
        <f>IFERROR(VLOOKUP(C132,业态!A:H,8,0),0)</f>
        <v>114.3</v>
      </c>
      <c r="F132" s="22" t="str">
        <f>VLOOKUP(C132,业态!A:I,9,0)</f>
        <v>服装</v>
      </c>
      <c r="G132" s="23">
        <f>IFERROR(VLOOKUP(C132,每日销售笔数!B:D,3,0),0)</f>
        <v>3832</v>
      </c>
      <c r="H132" s="63">
        <f>IFERROR(VLOOKUP(C132,每日销售笔数!B:E,4,0),0)</f>
        <v>4</v>
      </c>
      <c r="I132" s="23">
        <f t="shared" si="8"/>
        <v>958</v>
      </c>
      <c r="J132" s="23">
        <f>IFERROR(VLOOKUP(C132,月累计销售!B:D,3,0),0)</f>
        <v>6484</v>
      </c>
      <c r="K132" s="24">
        <f t="shared" si="10"/>
        <v>7.5414953462754728E-4</v>
      </c>
      <c r="L132" s="25">
        <f t="shared" si="9"/>
        <v>33.525809273840771</v>
      </c>
      <c r="M132" s="76" t="str">
        <f>VLOOKUP(C132,商铺自有活动!A:D,3,0)</f>
        <v>全场低至4折</v>
      </c>
      <c r="N132"/>
      <c r="O132"/>
      <c r="P132"/>
      <c r="Q132"/>
      <c r="R132"/>
    </row>
    <row r="133" spans="1:18" s="74" customFormat="1" ht="14.25" customHeight="1" x14ac:dyDescent="0.15">
      <c r="A133" s="20" t="s">
        <v>188</v>
      </c>
      <c r="B133" s="20">
        <v>3</v>
      </c>
      <c r="C133" s="35" t="s">
        <v>2561</v>
      </c>
      <c r="D133" s="35" t="s">
        <v>2526</v>
      </c>
      <c r="E133" s="97">
        <f>IFERROR(VLOOKUP(C133,业态!A:H,8,0),0)</f>
        <v>369.3</v>
      </c>
      <c r="F133" s="22" t="str">
        <f>VLOOKUP(C133,业态!A:I,9,0)</f>
        <v>服装</v>
      </c>
      <c r="G133" s="23">
        <f>IFERROR(VLOOKUP(C133,每日销售笔数!B:D,3,0),0)</f>
        <v>8773</v>
      </c>
      <c r="H133" s="63">
        <f>IFERROR(VLOOKUP(C133,每日销售笔数!B:E,4,0),0)</f>
        <v>16</v>
      </c>
      <c r="I133" s="23">
        <f>IFERROR(G133/H133,0)</f>
        <v>548.3125</v>
      </c>
      <c r="J133" s="23">
        <f>IFERROR(VLOOKUP(C133,月累计销售!B:D,3,0),0)</f>
        <v>34328</v>
      </c>
      <c r="K133" s="24">
        <f t="shared" si="10"/>
        <v>1.7265537231961046E-3</v>
      </c>
      <c r="L133" s="25">
        <f>G133/E133</f>
        <v>23.755754129434063</v>
      </c>
      <c r="M133" s="76" t="str">
        <f>VLOOKUP(C133,商铺自有活动!A:D,3,0)</f>
        <v>新品满1688赠送价值565元潮鞋，精选冬季商品五折</v>
      </c>
      <c r="N133"/>
      <c r="O133"/>
      <c r="P133"/>
      <c r="Q133"/>
      <c r="R133"/>
    </row>
    <row r="134" spans="1:18" s="74" customFormat="1" ht="14.25" customHeight="1" x14ac:dyDescent="0.15">
      <c r="A134" s="20" t="s">
        <v>187</v>
      </c>
      <c r="B134" s="20">
        <v>3</v>
      </c>
      <c r="C134" s="35" t="s">
        <v>2833</v>
      </c>
      <c r="D134" s="35" t="s">
        <v>2834</v>
      </c>
      <c r="E134" s="97">
        <f>IFERROR(VLOOKUP(C134,业态!A:H,8,0),0)</f>
        <v>6</v>
      </c>
      <c r="F134" s="22" t="str">
        <f>VLOOKUP(C134,业态!A:I,9,0)</f>
        <v>非正餐</v>
      </c>
      <c r="G134" s="23">
        <f>IFERROR(VLOOKUP(C134,每日销售笔数!B:D,3,0),0)</f>
        <v>1457</v>
      </c>
      <c r="H134" s="63">
        <f>IFERROR(VLOOKUP(C134,每日销售笔数!B:E,4,0),0)</f>
        <v>76</v>
      </c>
      <c r="I134" s="23">
        <f>IFERROR(G134/H134,0)</f>
        <v>19.171052631578949</v>
      </c>
      <c r="J134" s="23">
        <f>IFERROR(VLOOKUP(C134,月累计销售!B:D,3,0),0)</f>
        <v>4976.8</v>
      </c>
      <c r="K134" s="24">
        <f t="shared" si="10"/>
        <v>2.8674213777461804E-4</v>
      </c>
      <c r="L134" s="25">
        <f>G134/E134</f>
        <v>242.83333333333334</v>
      </c>
      <c r="M134" s="76" t="str">
        <f>VLOOKUP(C134,商铺自有活动!A:D,3,0)</f>
        <v>购DETOX WATER送奶茶</v>
      </c>
      <c r="N134" s="137"/>
      <c r="O134" s="137"/>
      <c r="P134" s="137"/>
      <c r="Q134" s="137"/>
      <c r="R134" s="137"/>
    </row>
    <row r="135" spans="1:18" s="74" customFormat="1" ht="14.25" customHeight="1" x14ac:dyDescent="0.15">
      <c r="A135" s="20" t="s">
        <v>187</v>
      </c>
      <c r="B135" s="20">
        <v>3</v>
      </c>
      <c r="C135" s="35" t="s">
        <v>732</v>
      </c>
      <c r="D135" s="35" t="s">
        <v>733</v>
      </c>
      <c r="E135" s="97">
        <f>IFERROR(VLOOKUP(C135,业态!A:H,8,0),0)</f>
        <v>10</v>
      </c>
      <c r="F135" s="22" t="str">
        <f>VLOOKUP(C135,业态!A:I,9,0)</f>
        <v>配饰</v>
      </c>
      <c r="G135" s="23">
        <f>IFERROR(VLOOKUP(C135,每日销售笔数!B:D,3,0),0)</f>
        <v>2542</v>
      </c>
      <c r="H135" s="63">
        <f>IFERROR(VLOOKUP(C135,每日销售笔数!B:E,4,0),0)</f>
        <v>5</v>
      </c>
      <c r="I135" s="23">
        <f t="shared" si="8"/>
        <v>508.4</v>
      </c>
      <c r="J135" s="23">
        <f>IFERROR(VLOOKUP(C135,月累计销售!B:D,3,0),0)</f>
        <v>5244</v>
      </c>
      <c r="K135" s="24">
        <f t="shared" si="10"/>
        <v>5.0027351696848253E-4</v>
      </c>
      <c r="L135" s="25">
        <f t="shared" si="9"/>
        <v>254.2</v>
      </c>
      <c r="M135" s="76" t="str">
        <f>VLOOKUP(C135,商铺自有活动!A:D,3,0)</f>
        <v>买二送一</v>
      </c>
      <c r="N135"/>
      <c r="O135"/>
      <c r="P135"/>
      <c r="Q135"/>
      <c r="R135"/>
    </row>
    <row r="136" spans="1:18" s="74" customFormat="1" ht="14.25" customHeight="1" x14ac:dyDescent="0.15">
      <c r="A136" s="20" t="s">
        <v>187</v>
      </c>
      <c r="B136" s="20">
        <v>4</v>
      </c>
      <c r="C136" s="35" t="s">
        <v>717</v>
      </c>
      <c r="D136" s="35" t="s">
        <v>718</v>
      </c>
      <c r="E136" s="97">
        <f>IFERROR(VLOOKUP(C136,业态!A:H,8,0),0)</f>
        <v>404</v>
      </c>
      <c r="F136" s="22" t="str">
        <f>VLOOKUP(C136,业态!A:I,9,0)</f>
        <v>正餐</v>
      </c>
      <c r="G136" s="23">
        <f>IFERROR(VLOOKUP(C136,每日销售笔数!B:D,3,0),0)</f>
        <v>11224</v>
      </c>
      <c r="H136" s="63">
        <f>IFERROR(VLOOKUP(C136,每日销售笔数!B:E,4,0),0)</f>
        <v>80</v>
      </c>
      <c r="I136" s="23">
        <f t="shared" si="8"/>
        <v>140.30000000000001</v>
      </c>
      <c r="J136" s="23">
        <f>IFERROR(VLOOKUP(C136,月累计销售!B:D,3,0),0)</f>
        <v>54514</v>
      </c>
      <c r="K136" s="24">
        <f t="shared" si="10"/>
        <v>2.2089181567483277E-3</v>
      </c>
      <c r="L136" s="25">
        <f t="shared" si="9"/>
        <v>27.782178217821784</v>
      </c>
      <c r="M136" s="76" t="str">
        <f>VLOOKUP(C136,商铺自有活动!A:D,3,0)</f>
        <v>无</v>
      </c>
      <c r="N136"/>
      <c r="O136"/>
      <c r="P136"/>
      <c r="Q136"/>
      <c r="R136"/>
    </row>
    <row r="137" spans="1:18" s="74" customFormat="1" ht="14.25" customHeight="1" x14ac:dyDescent="0.15">
      <c r="A137" s="20" t="s">
        <v>187</v>
      </c>
      <c r="B137" s="20">
        <v>4</v>
      </c>
      <c r="C137" s="35" t="s">
        <v>887</v>
      </c>
      <c r="D137" s="35" t="s">
        <v>888</v>
      </c>
      <c r="E137" s="97">
        <f>IFERROR(VLOOKUP(C137,业态!A:H,8,0),0)</f>
        <v>352</v>
      </c>
      <c r="F137" s="22" t="str">
        <f>VLOOKUP(C137,业态!A:I,9,0)</f>
        <v>正餐</v>
      </c>
      <c r="G137" s="23">
        <f>IFERROR(VLOOKUP(C137,每日销售笔数!B:D,3,0),0)</f>
        <v>10004</v>
      </c>
      <c r="H137" s="63">
        <f>IFERROR(VLOOKUP(C137,每日销售笔数!B:E,4,0),0)</f>
        <v>48</v>
      </c>
      <c r="I137" s="23">
        <f t="shared" si="8"/>
        <v>208.41666666666666</v>
      </c>
      <c r="J137" s="23">
        <f>IFERROR(VLOOKUP(C137,月累计销售!B:D,3,0),0)</f>
        <v>44933</v>
      </c>
      <c r="K137" s="24">
        <f t="shared" si="10"/>
        <v>1.9688183571017702E-3</v>
      </c>
      <c r="L137" s="25">
        <f t="shared" si="9"/>
        <v>28.420454545454547</v>
      </c>
      <c r="M137" s="76" t="str">
        <f>VLOOKUP(C137,商铺自有活动!A:D,3,0)</f>
        <v>涮品8折</v>
      </c>
      <c r="N137"/>
      <c r="O137"/>
      <c r="P137"/>
      <c r="Q137"/>
      <c r="R137"/>
    </row>
    <row r="138" spans="1:18" s="74" customFormat="1" ht="14.25" customHeight="1" x14ac:dyDescent="0.15">
      <c r="A138" s="20" t="s">
        <v>187</v>
      </c>
      <c r="B138" s="20">
        <v>4</v>
      </c>
      <c r="C138" s="35" t="s">
        <v>3238</v>
      </c>
      <c r="D138" s="35" t="s">
        <v>3239</v>
      </c>
      <c r="E138" s="97">
        <f>IFERROR(VLOOKUP(C138,业态!A:H,8,0),0)</f>
        <v>794.7</v>
      </c>
      <c r="F138" s="22" t="str">
        <f>VLOOKUP(C138,业态!A:I,9,0)</f>
        <v>正餐</v>
      </c>
      <c r="G138" s="23">
        <f>IFERROR(VLOOKUP(C138,每日销售笔数!B:D,3,0),0)</f>
        <v>12873</v>
      </c>
      <c r="H138" s="63">
        <f>IFERROR(VLOOKUP(C138,每日销售笔数!B:E,4,0),0)</f>
        <v>99</v>
      </c>
      <c r="I138" s="23">
        <f>IFERROR(G138/H138,0)</f>
        <v>130.03030303030303</v>
      </c>
      <c r="J138" s="23">
        <f>IFERROR(VLOOKUP(C138,月累计销售!B:D,3,0),0)</f>
        <v>80616.600000000006</v>
      </c>
      <c r="K138" s="24">
        <f t="shared" si="10"/>
        <v>2.5334464925001088E-3</v>
      </c>
      <c r="L138" s="25">
        <f>G138/E138</f>
        <v>16.198565496413739</v>
      </c>
      <c r="M138" s="76" t="s">
        <v>3256</v>
      </c>
      <c r="N138" s="137"/>
      <c r="O138" s="137"/>
      <c r="P138" s="137"/>
      <c r="Q138" s="137"/>
      <c r="R138" s="137"/>
    </row>
    <row r="139" spans="1:18" s="74" customFormat="1" ht="14.25" customHeight="1" x14ac:dyDescent="0.15">
      <c r="A139" s="20" t="s">
        <v>336</v>
      </c>
      <c r="B139" s="20">
        <v>4</v>
      </c>
      <c r="C139" s="35" t="s">
        <v>1667</v>
      </c>
      <c r="D139" s="35" t="s">
        <v>1668</v>
      </c>
      <c r="E139" s="97">
        <f>IFERROR(VLOOKUP(C139,业态!A:H,8,0),0)</f>
        <v>103.2</v>
      </c>
      <c r="F139" s="22" t="str">
        <f>VLOOKUP(C139,业态!A:I,9,0)</f>
        <v>正餐</v>
      </c>
      <c r="G139" s="23">
        <f>IFERROR(VLOOKUP(C139,每日销售笔数!B:D,3,0),0)</f>
        <v>4840</v>
      </c>
      <c r="H139" s="63">
        <f>IFERROR(VLOOKUP(C139,每日销售笔数!B:E,4,0),0)</f>
        <v>33</v>
      </c>
      <c r="I139" s="23">
        <f>IFERROR(G139/H139,0)</f>
        <v>146.66666666666666</v>
      </c>
      <c r="J139" s="23">
        <f>IFERROR(VLOOKUP(C139,月累计销售!B:D,3,0),0)</f>
        <v>19518</v>
      </c>
      <c r="K139" s="24">
        <f t="shared" si="10"/>
        <v>9.5252707400765373E-4</v>
      </c>
      <c r="L139" s="25">
        <f>G139/E139</f>
        <v>46.899224806201552</v>
      </c>
      <c r="M139" s="76" t="str">
        <f>VLOOKUP(C139,商铺自有活动!A:D,3,0)</f>
        <v>全单8.8折</v>
      </c>
      <c r="N139"/>
      <c r="O139"/>
      <c r="P139"/>
      <c r="Q139"/>
      <c r="R139"/>
    </row>
    <row r="140" spans="1:18" s="74" customFormat="1" ht="14.25" customHeight="1" x14ac:dyDescent="0.15">
      <c r="A140" s="20" t="s">
        <v>187</v>
      </c>
      <c r="B140" s="20">
        <v>5</v>
      </c>
      <c r="C140" s="35" t="s">
        <v>272</v>
      </c>
      <c r="D140" s="35" t="s">
        <v>273</v>
      </c>
      <c r="E140" s="97">
        <f>IFERROR(VLOOKUP(C140,业态!A:H,8,0),0)</f>
        <v>236.8</v>
      </c>
      <c r="F140" s="22" t="str">
        <f>VLOOKUP(C140,业态!A:I,9,0)</f>
        <v>正餐</v>
      </c>
      <c r="G140" s="23">
        <f>IFERROR(VLOOKUP(C140,每日销售笔数!B:D,3,0),0)</f>
        <v>16762</v>
      </c>
      <c r="H140" s="63">
        <f>IFERROR(VLOOKUP(C140,每日销售笔数!B:E,4,0),0)</f>
        <v>57</v>
      </c>
      <c r="I140" s="23">
        <f t="shared" si="8"/>
        <v>294.07017543859649</v>
      </c>
      <c r="J140" s="23">
        <f>IFERROR(VLOOKUP(C140,月累计销售!B:D,3,0),0)</f>
        <v>62419</v>
      </c>
      <c r="K140" s="24">
        <f t="shared" si="10"/>
        <v>3.2988138046521264E-3</v>
      </c>
      <c r="L140" s="25">
        <f t="shared" si="9"/>
        <v>70.785472972972968</v>
      </c>
      <c r="M140" s="76" t="str">
        <f>VLOOKUP(C140,商铺自有活动!A:D,3,0)</f>
        <v>无</v>
      </c>
      <c r="N140"/>
      <c r="O140"/>
      <c r="P140"/>
      <c r="Q140"/>
      <c r="R140"/>
    </row>
    <row r="141" spans="1:18" s="74" customFormat="1" ht="14.25" customHeight="1" x14ac:dyDescent="0.15">
      <c r="A141" s="20" t="s">
        <v>187</v>
      </c>
      <c r="B141" s="20">
        <v>5</v>
      </c>
      <c r="C141" s="35" t="s">
        <v>323</v>
      </c>
      <c r="D141" s="35" t="s">
        <v>324</v>
      </c>
      <c r="E141" s="97">
        <f>IFERROR(VLOOKUP(C141,业态!A:H,8,0),0)</f>
        <v>260.27</v>
      </c>
      <c r="F141" s="22" t="str">
        <f>VLOOKUP(C141,业态!A:I,9,0)</f>
        <v>正餐</v>
      </c>
      <c r="G141" s="23">
        <f>IFERROR(VLOOKUP(C141,每日销售笔数!B:D,3,0),0)</f>
        <v>9761.1</v>
      </c>
      <c r="H141" s="63">
        <f>IFERROR(VLOOKUP(C141,每日销售笔数!B:E,4,0),0)</f>
        <v>113</v>
      </c>
      <c r="I141" s="23">
        <f t="shared" si="8"/>
        <v>86.381415929203541</v>
      </c>
      <c r="J141" s="23">
        <f>IFERROR(VLOOKUP(C141,月累计销售!B:D,3,0),0)</f>
        <v>36604.200000000004</v>
      </c>
      <c r="K141" s="24">
        <f t="shared" si="10"/>
        <v>1.9210148805983696E-3</v>
      </c>
      <c r="L141" s="25">
        <f t="shared" si="9"/>
        <v>37.50374610980905</v>
      </c>
      <c r="M141" s="76" t="str">
        <f>VLOOKUP(C141,商铺自有活动!A:D,3,0)</f>
        <v>涮品5折优惠</v>
      </c>
      <c r="N141"/>
      <c r="O141"/>
      <c r="P141"/>
      <c r="Q141"/>
      <c r="R141"/>
    </row>
    <row r="142" spans="1:18" ht="14.25" customHeight="1" x14ac:dyDescent="0.15">
      <c r="A142" s="20" t="s">
        <v>190</v>
      </c>
      <c r="B142" s="20">
        <v>5</v>
      </c>
      <c r="C142" s="35" t="s">
        <v>80</v>
      </c>
      <c r="D142" s="35" t="s">
        <v>81</v>
      </c>
      <c r="E142" s="97">
        <f>IFERROR(VLOOKUP(C142,业态!A:H,8,0),0)</f>
        <v>88.82</v>
      </c>
      <c r="F142" s="22" t="str">
        <f>VLOOKUP(C142,业态!A:I,9,0)</f>
        <v>非正餐</v>
      </c>
      <c r="G142" s="23">
        <f>IFERROR(VLOOKUP(C142,每日销售笔数!B:D,3,0),0)</f>
        <v>3035</v>
      </c>
      <c r="H142" s="63">
        <f>IFERROR(VLOOKUP(C142,每日销售笔数!B:E,4,0),0)</f>
        <v>39</v>
      </c>
      <c r="I142" s="23">
        <f t="shared" si="8"/>
        <v>77.820512820512818</v>
      </c>
      <c r="J142" s="23">
        <f>IFERROR(VLOOKUP(C142,月累计销售!B:D,3,0),0)</f>
        <v>14279.56</v>
      </c>
      <c r="K142" s="24">
        <f t="shared" si="10"/>
        <v>5.9729745239942749E-4</v>
      </c>
      <c r="L142" s="25">
        <f t="shared" si="9"/>
        <v>34.170231929745555</v>
      </c>
      <c r="M142" s="76" t="str">
        <f>VLOOKUP(C142,商铺自有活动!A:D,3,0)</f>
        <v>无</v>
      </c>
    </row>
    <row r="143" spans="1:18" s="74" customFormat="1" ht="14.25" customHeight="1" x14ac:dyDescent="0.15">
      <c r="A143" s="20" t="s">
        <v>188</v>
      </c>
      <c r="B143" s="20">
        <v>5</v>
      </c>
      <c r="C143" s="35" t="s">
        <v>2648</v>
      </c>
      <c r="D143" s="35" t="s">
        <v>2649</v>
      </c>
      <c r="E143" s="97">
        <f>IFERROR(VLOOKUP(C143,业态!A:H,8,0),0)</f>
        <v>375.5</v>
      </c>
      <c r="F143" s="22" t="str">
        <f>VLOOKUP(C143,业态!A:I,9,0)</f>
        <v>正餐</v>
      </c>
      <c r="G143" s="23">
        <f>IFERROR(VLOOKUP(C143,每日销售笔数!B:D,3,0),0)</f>
        <v>21682</v>
      </c>
      <c r="H143" s="63">
        <f>IFERROR(VLOOKUP(C143,每日销售笔数!B:E,4,0),0)</f>
        <v>51</v>
      </c>
      <c r="I143" s="23">
        <f>IFERROR(G143/H143,0)</f>
        <v>425.13725490196077</v>
      </c>
      <c r="J143" s="23">
        <f>IFERROR(VLOOKUP(C143,月累计销售!B:D,3,0),0)</f>
        <v>77217</v>
      </c>
      <c r="K143" s="24">
        <f t="shared" si="10"/>
        <v>4.267085127816931E-3</v>
      </c>
      <c r="L143" s="25">
        <f>G143/E143</f>
        <v>57.74167776298269</v>
      </c>
      <c r="M143" s="76" t="str">
        <f>VLOOKUP(C143,商铺自有活动!A:D,3,0)</f>
        <v>网上团购代金券，美团闪惠</v>
      </c>
      <c r="N143" s="137"/>
      <c r="O143" s="137"/>
      <c r="P143" s="137"/>
      <c r="Q143" s="137"/>
      <c r="R143" s="137"/>
    </row>
    <row r="144" spans="1:18" s="74" customFormat="1" ht="14.25" customHeight="1" x14ac:dyDescent="0.15">
      <c r="A144" s="34" t="s">
        <v>187</v>
      </c>
      <c r="B144" s="34">
        <v>5</v>
      </c>
      <c r="C144" s="35" t="s">
        <v>3258</v>
      </c>
      <c r="D144" s="35" t="s">
        <v>880</v>
      </c>
      <c r="E144" s="97">
        <f>IFERROR(VLOOKUP(C144,业态!A:H,8,0),0)</f>
        <v>237</v>
      </c>
      <c r="F144" s="22" t="str">
        <f>VLOOKUP(C144,业态!A:I,9,0)</f>
        <v>正餐</v>
      </c>
      <c r="G144" s="23">
        <f>IFERROR(VLOOKUP(C144,每日销售笔数!B:D,3,0),0)</f>
        <v>16200</v>
      </c>
      <c r="H144" s="63">
        <f>IFERROR(VLOOKUP(C144,每日销售笔数!B:E,4,0),0)</f>
        <v>96</v>
      </c>
      <c r="I144" s="23">
        <f t="shared" si="8"/>
        <v>168.75</v>
      </c>
      <c r="J144" s="23">
        <f>IFERROR(VLOOKUP(C144,月累计销售!B:D,3,0),0)</f>
        <v>58224</v>
      </c>
      <c r="K144" s="24">
        <f t="shared" si="10"/>
        <v>3.1882104543231385E-3</v>
      </c>
      <c r="L144" s="25">
        <f t="shared" si="9"/>
        <v>68.35443037974683</v>
      </c>
      <c r="M144" s="76" t="s">
        <v>3265</v>
      </c>
      <c r="N144"/>
      <c r="O144"/>
      <c r="P144"/>
      <c r="Q144"/>
      <c r="R144"/>
    </row>
    <row r="145" spans="1:18" ht="14.25" customHeight="1" x14ac:dyDescent="0.15">
      <c r="A145" s="20" t="s">
        <v>190</v>
      </c>
      <c r="B145" s="20">
        <v>5</v>
      </c>
      <c r="C145" s="35" t="s">
        <v>2261</v>
      </c>
      <c r="D145" s="35" t="s">
        <v>84</v>
      </c>
      <c r="E145" s="97">
        <f>IFERROR(VLOOKUP(C145,业态!A:H,8,0),0)</f>
        <v>326.7</v>
      </c>
      <c r="F145" s="22" t="str">
        <f>VLOOKUP(C145,业态!A:I,9,0)</f>
        <v>正餐</v>
      </c>
      <c r="G145" s="23">
        <f>IFERROR(VLOOKUP(C145,每日销售笔数!B:D,3,0),0)</f>
        <v>6348</v>
      </c>
      <c r="H145" s="63">
        <f>IFERROR(VLOOKUP(C145,每日销售笔数!B:E,4,0),0)</f>
        <v>82</v>
      </c>
      <c r="I145" s="23">
        <f t="shared" si="8"/>
        <v>77.41463414634147</v>
      </c>
      <c r="J145" s="23">
        <f>IFERROR(VLOOKUP(C145,月累计销售!B:D,3,0),0)</f>
        <v>24402</v>
      </c>
      <c r="K145" s="24">
        <f t="shared" si="10"/>
        <v>1.2493061706199556E-3</v>
      </c>
      <c r="L145" s="25">
        <f t="shared" si="9"/>
        <v>19.430670339761249</v>
      </c>
      <c r="M145" s="76" t="s">
        <v>3265</v>
      </c>
    </row>
    <row r="146" spans="1:18" ht="14.25" customHeight="1" x14ac:dyDescent="0.15">
      <c r="A146" s="20" t="s">
        <v>190</v>
      </c>
      <c r="B146" s="20">
        <v>5</v>
      </c>
      <c r="C146" s="35" t="s">
        <v>169</v>
      </c>
      <c r="D146" s="35" t="s">
        <v>170</v>
      </c>
      <c r="E146" s="97">
        <f>IFERROR(VLOOKUP(C146,业态!A:H,8,0),0)</f>
        <v>678.9</v>
      </c>
      <c r="F146" s="22" t="str">
        <f>VLOOKUP(C146,业态!A:I,9,0)</f>
        <v>正餐</v>
      </c>
      <c r="G146" s="23">
        <f>IFERROR(VLOOKUP(C146,每日销售笔数!B:D,3,0),0)</f>
        <v>30932.5</v>
      </c>
      <c r="H146" s="63">
        <f>IFERROR(VLOOKUP(C146,每日销售笔数!B:E,4,0),0)</f>
        <v>177</v>
      </c>
      <c r="I146" s="23">
        <f t="shared" si="8"/>
        <v>174.75988700564972</v>
      </c>
      <c r="J146" s="23">
        <f>IFERROR(VLOOKUP(C146,月累计销售!B:D,3,0),0)</f>
        <v>145102.5</v>
      </c>
      <c r="K146" s="24">
        <f t="shared" si="10"/>
        <v>6.0876123381697822E-3</v>
      </c>
      <c r="L146" s="25">
        <f t="shared" si="9"/>
        <v>45.562674915304171</v>
      </c>
      <c r="M146" s="76" t="str">
        <f>VLOOKUP(C146,商铺自有活动!A:D,3,0)</f>
        <v>无</v>
      </c>
    </row>
    <row r="147" spans="1:18" ht="14.25" customHeight="1" x14ac:dyDescent="0.15">
      <c r="A147" s="20" t="s">
        <v>190</v>
      </c>
      <c r="B147" s="20">
        <v>5</v>
      </c>
      <c r="C147" s="35" t="s">
        <v>85</v>
      </c>
      <c r="D147" s="35" t="s">
        <v>86</v>
      </c>
      <c r="E147" s="97">
        <f>IFERROR(VLOOKUP(C147,业态!A:H,8,0),0)</f>
        <v>100</v>
      </c>
      <c r="F147" s="22" t="str">
        <f>VLOOKUP(C147,业态!A:I,9,0)</f>
        <v>专项服务</v>
      </c>
      <c r="G147" s="23">
        <f>IFERROR(VLOOKUP(C147,每日销售笔数!B:D,3,0),0)</f>
        <v>1586</v>
      </c>
      <c r="H147" s="63">
        <f>IFERROR(VLOOKUP(C147,每日销售笔数!B:E,4,0),0)</f>
        <v>11</v>
      </c>
      <c r="I147" s="23">
        <f t="shared" si="8"/>
        <v>144.18181818181819</v>
      </c>
      <c r="J147" s="23">
        <f>IFERROR(VLOOKUP(C147,月累计销售!B:D,3,0),0)</f>
        <v>7106</v>
      </c>
      <c r="K147" s="24">
        <f t="shared" si="10"/>
        <v>3.1212973954052454E-4</v>
      </c>
      <c r="L147" s="25">
        <f t="shared" si="9"/>
        <v>15.86</v>
      </c>
      <c r="M147" s="76" t="str">
        <f>VLOOKUP(C147,商铺自有活动!A:D,3,0)</f>
        <v>无</v>
      </c>
    </row>
    <row r="148" spans="1:18" s="74" customFormat="1" ht="14.25" customHeight="1" x14ac:dyDescent="0.15">
      <c r="A148" s="20" t="s">
        <v>187</v>
      </c>
      <c r="B148" s="20">
        <v>7</v>
      </c>
      <c r="C148" s="35" t="s">
        <v>1673</v>
      </c>
      <c r="D148" s="35" t="s">
        <v>1674</v>
      </c>
      <c r="E148" s="97">
        <f>IFERROR(VLOOKUP(C148,业态!A:H,8,0),0)</f>
        <v>275.89999999999998</v>
      </c>
      <c r="F148" s="22" t="str">
        <f>VLOOKUP(C148,业态!A:I,9,0)</f>
        <v>正餐</v>
      </c>
      <c r="G148" s="23">
        <f>IFERROR(VLOOKUP(C148,每日销售笔数!B:D,3,0),0)</f>
        <v>5470</v>
      </c>
      <c r="H148" s="63">
        <f>IFERROR(VLOOKUP(C148,每日销售笔数!B:E,4,0),0)</f>
        <v>31</v>
      </c>
      <c r="I148" s="23">
        <f>IFERROR(G148/H148,0)</f>
        <v>176.45161290322579</v>
      </c>
      <c r="J148" s="23">
        <f>IFERROR(VLOOKUP(C148,月累计销售!B:D,3,0),0)</f>
        <v>15173</v>
      </c>
      <c r="K148" s="24">
        <f t="shared" si="10"/>
        <v>1.0765130361202202E-3</v>
      </c>
      <c r="L148" s="25">
        <f>G148/E148</f>
        <v>19.826023921710767</v>
      </c>
      <c r="M148" s="76" t="str">
        <f>VLOOKUP(C148,商铺自有活动!A:D,3,0)</f>
        <v>无</v>
      </c>
      <c r="N148"/>
      <c r="O148"/>
      <c r="P148"/>
      <c r="Q148"/>
      <c r="R148"/>
    </row>
    <row r="149" spans="1:18" ht="14.25" customHeight="1" x14ac:dyDescent="0.15">
      <c r="A149" s="20" t="s">
        <v>190</v>
      </c>
      <c r="B149" s="20">
        <v>7</v>
      </c>
      <c r="C149" s="35" t="s">
        <v>87</v>
      </c>
      <c r="D149" s="35" t="s">
        <v>88</v>
      </c>
      <c r="E149" s="97">
        <f>IFERROR(VLOOKUP(C149,业态!A:H,8,0),0)</f>
        <v>44.2</v>
      </c>
      <c r="F149" s="22" t="str">
        <f>VLOOKUP(C149,业态!A:I,9,0)</f>
        <v>非正餐</v>
      </c>
      <c r="G149" s="23">
        <f>IFERROR(VLOOKUP(C149,每日销售笔数!B:D,3,0),0)</f>
        <v>1512</v>
      </c>
      <c r="H149" s="63">
        <f>IFERROR(VLOOKUP(C149,每日销售笔数!B:E,4,0),0)</f>
        <v>73</v>
      </c>
      <c r="I149" s="23">
        <f t="shared" si="8"/>
        <v>20.712328767123289</v>
      </c>
      <c r="J149" s="23">
        <f>IFERROR(VLOOKUP(C149,月累计销售!B:D,3,0),0)</f>
        <v>7812.7</v>
      </c>
      <c r="K149" s="24">
        <f t="shared" si="10"/>
        <v>2.9756630907015958E-4</v>
      </c>
      <c r="L149" s="25">
        <f t="shared" si="9"/>
        <v>34.20814479638009</v>
      </c>
      <c r="M149" s="76" t="str">
        <f>VLOOKUP(C149,商铺自有活动!A:D,3,0)</f>
        <v>无</v>
      </c>
    </row>
    <row r="150" spans="1:18" s="74" customFormat="1" ht="14.25" customHeight="1" x14ac:dyDescent="0.15">
      <c r="A150" s="20" t="s">
        <v>188</v>
      </c>
      <c r="B150" s="20">
        <v>7</v>
      </c>
      <c r="C150" s="35" t="s">
        <v>2916</v>
      </c>
      <c r="D150" s="35" t="s">
        <v>2917</v>
      </c>
      <c r="E150" s="97">
        <f>IFERROR(VLOOKUP(C150,业态!A:H,8,0),0)</f>
        <v>100.4</v>
      </c>
      <c r="F150" s="22" t="str">
        <f>VLOOKUP(C150,业态!A:I,9,0)</f>
        <v>正餐</v>
      </c>
      <c r="G150" s="23">
        <f>IFERROR(VLOOKUP(C150,每日销售笔数!B:D,3,0),0)</f>
        <v>4272</v>
      </c>
      <c r="H150" s="63">
        <f>IFERROR(VLOOKUP(C150,每日销售笔数!B:E,4,0),0)</f>
        <v>17</v>
      </c>
      <c r="I150" s="23">
        <f>IFERROR(G150/H150,0)</f>
        <v>251.29411764705881</v>
      </c>
      <c r="J150" s="23">
        <f>IFERROR(VLOOKUP(C150,月累计销售!B:D,3,0),0)</f>
        <v>15285</v>
      </c>
      <c r="K150" s="24">
        <f t="shared" si="10"/>
        <v>8.407429049918794E-4</v>
      </c>
      <c r="L150" s="25">
        <f>G150/E150</f>
        <v>42.549800796812747</v>
      </c>
      <c r="M150" s="76" t="str">
        <f>VLOOKUP(C150,商铺自有活动!A:D,3,0)</f>
        <v>全单8.8折，周一到周五饮品免费续杯一次，周三招商信用卡5折</v>
      </c>
      <c r="N150" s="137"/>
      <c r="O150" s="137"/>
      <c r="P150" s="137"/>
      <c r="Q150" s="137"/>
      <c r="R150" s="137"/>
    </row>
    <row r="151" spans="1:18" s="74" customFormat="1" ht="14.25" customHeight="1" x14ac:dyDescent="0.15">
      <c r="A151" s="20" t="s">
        <v>187</v>
      </c>
      <c r="B151" s="20">
        <v>7</v>
      </c>
      <c r="C151" s="35" t="s">
        <v>2616</v>
      </c>
      <c r="D151" s="35" t="s">
        <v>2617</v>
      </c>
      <c r="E151" s="97">
        <f>IFERROR(VLOOKUP(C151,业态!A:H,8,0),0)</f>
        <v>71.3</v>
      </c>
      <c r="F151" s="22" t="str">
        <f>VLOOKUP(C151,业态!A:I,9,0)</f>
        <v>非正餐</v>
      </c>
      <c r="G151" s="23">
        <f>IFERROR(VLOOKUP(C151,每日销售笔数!B:D,3,0),0)</f>
        <v>2026</v>
      </c>
      <c r="H151" s="63">
        <f>IFERROR(VLOOKUP(C151,每日销售笔数!B:E,4,0),0)</f>
        <v>66</v>
      </c>
      <c r="I151" s="99">
        <f>IFERROR(G151/H151,0)</f>
        <v>30.696969696969695</v>
      </c>
      <c r="J151" s="23">
        <f>IFERROR(VLOOKUP(C151,月累计销售!B:D,3,0),0)</f>
        <v>8206</v>
      </c>
      <c r="K151" s="98">
        <f t="shared" si="10"/>
        <v>3.9872310990485667E-4</v>
      </c>
      <c r="L151" s="111">
        <f>G151/E151</f>
        <v>28.415147265077142</v>
      </c>
      <c r="M151" s="76" t="str">
        <f>VLOOKUP(C151,商铺自有活动!A:D,3,0)</f>
        <v>8种口味的热狗同等价位第二个半价</v>
      </c>
      <c r="N151" s="137"/>
      <c r="O151" s="137"/>
      <c r="P151" s="137"/>
      <c r="Q151" s="137"/>
      <c r="R151" s="137"/>
    </row>
    <row r="152" spans="1:18" s="74" customFormat="1" ht="14.25" customHeight="1" x14ac:dyDescent="0.15">
      <c r="A152" s="20" t="s">
        <v>187</v>
      </c>
      <c r="B152" s="20">
        <v>7</v>
      </c>
      <c r="C152" s="35" t="s">
        <v>3009</v>
      </c>
      <c r="D152" s="35" t="s">
        <v>3010</v>
      </c>
      <c r="E152" s="97">
        <f>IFERROR(VLOOKUP(C152,业态!A:H,8,0),0)</f>
        <v>167.9</v>
      </c>
      <c r="F152" s="22" t="str">
        <f>VLOOKUP(C152,业态!A:I,9,0)</f>
        <v>正餐</v>
      </c>
      <c r="G152" s="23">
        <f>IFERROR(VLOOKUP(C152,每日销售笔数!B:D,3,0),0)</f>
        <v>6118.3</v>
      </c>
      <c r="H152" s="63">
        <f>IFERROR(VLOOKUP(C152,每日销售笔数!B:E,4,0),0)</f>
        <v>13</v>
      </c>
      <c r="I152" s="99">
        <f>IFERROR(G152/H152,0)</f>
        <v>470.63846153846157</v>
      </c>
      <c r="J152" s="23">
        <f>IFERROR(VLOOKUP(C152,月累计销售!B:D,3,0),0)</f>
        <v>26287.3</v>
      </c>
      <c r="K152" s="98">
        <f t="shared" si="10"/>
        <v>1.2041004952274852E-3</v>
      </c>
      <c r="L152" s="111">
        <f>G152/E152</f>
        <v>36.440142942227517</v>
      </c>
      <c r="M152" s="76" t="s">
        <v>3108</v>
      </c>
      <c r="N152" s="137"/>
      <c r="O152" s="137"/>
      <c r="P152" s="137"/>
      <c r="Q152" s="137"/>
      <c r="R152" s="137"/>
    </row>
    <row r="153" spans="1:18" ht="14.25" customHeight="1" x14ac:dyDescent="0.15">
      <c r="A153" s="20" t="s">
        <v>187</v>
      </c>
      <c r="B153" s="20">
        <v>7</v>
      </c>
      <c r="C153" s="35" t="s">
        <v>89</v>
      </c>
      <c r="D153" s="35" t="s">
        <v>90</v>
      </c>
      <c r="E153" s="97">
        <f>IFERROR(VLOOKUP(C153,业态!A:H,8,0),0)</f>
        <v>467</v>
      </c>
      <c r="F153" s="22" t="str">
        <f>VLOOKUP(C153,业态!A:I,9,0)</f>
        <v>非正餐</v>
      </c>
      <c r="G153" s="23">
        <f>IFERROR(VLOOKUP(C153,每日销售笔数!B:D,3,0),0)</f>
        <v>27221</v>
      </c>
      <c r="H153" s="63">
        <f>IFERROR(VLOOKUP(C153,每日销售笔数!B:E,4,0),0)</f>
        <v>1407</v>
      </c>
      <c r="I153" s="23">
        <f t="shared" si="8"/>
        <v>19.34683724235963</v>
      </c>
      <c r="J153" s="23">
        <f>IFERROR(VLOOKUP(C153,月累计销售!B:D,3,0),0)</f>
        <v>126270</v>
      </c>
      <c r="K153" s="24">
        <f t="shared" si="10"/>
        <v>5.3571775788351945E-3</v>
      </c>
      <c r="L153" s="25">
        <f t="shared" si="9"/>
        <v>58.289079229122059</v>
      </c>
      <c r="M153" s="76" t="str">
        <f>VLOOKUP(C153,商铺自有活动!A:D,3,0)</f>
        <v>无</v>
      </c>
    </row>
    <row r="154" spans="1:18" ht="14.25" customHeight="1" x14ac:dyDescent="0.15">
      <c r="A154" s="20" t="s">
        <v>191</v>
      </c>
      <c r="B154" s="20">
        <v>7</v>
      </c>
      <c r="C154" s="35" t="s">
        <v>91</v>
      </c>
      <c r="D154" s="35" t="s">
        <v>92</v>
      </c>
      <c r="E154" s="97">
        <f>IFERROR(VLOOKUP(C154,业态!A:H,8,0),0)</f>
        <v>367.2</v>
      </c>
      <c r="F154" s="22" t="str">
        <f>VLOOKUP(C154,业态!A:I,9,0)</f>
        <v>非正餐</v>
      </c>
      <c r="G154" s="23">
        <f>IFERROR(VLOOKUP(C154,每日销售笔数!B:D,3,0),0)</f>
        <v>12122</v>
      </c>
      <c r="H154" s="63">
        <f>IFERROR(VLOOKUP(C154,每日销售笔数!B:E,4,0),0)</f>
        <v>365</v>
      </c>
      <c r="I154" s="23">
        <f t="shared" si="8"/>
        <v>33.210958904109589</v>
      </c>
      <c r="J154" s="23">
        <f>IFERROR(VLOOKUP(C154,月累计销售!B:D,3,0),0)</f>
        <v>52167.199999999997</v>
      </c>
      <c r="K154" s="24">
        <f t="shared" si="10"/>
        <v>2.3856473535373507E-3</v>
      </c>
      <c r="L154" s="25">
        <f t="shared" si="9"/>
        <v>33.011982570806104</v>
      </c>
      <c r="M154" s="76" t="str">
        <f>VLOOKUP(C154,商铺自有活动!A:D,3,0)</f>
        <v>每周五刷浦发信用卡满88立减40</v>
      </c>
    </row>
    <row r="155" spans="1:18" ht="14.25" customHeight="1" x14ac:dyDescent="0.15">
      <c r="A155" s="20" t="s">
        <v>191</v>
      </c>
      <c r="B155" s="20">
        <v>7</v>
      </c>
      <c r="C155" s="35" t="s">
        <v>93</v>
      </c>
      <c r="D155" s="35" t="s">
        <v>389</v>
      </c>
      <c r="E155" s="97">
        <f>IFERROR(VLOOKUP(C155,业态!A:H,8,0),0)</f>
        <v>271.60000000000002</v>
      </c>
      <c r="F155" s="22" t="str">
        <f>VLOOKUP(C155,业态!A:I,9,0)</f>
        <v>正餐</v>
      </c>
      <c r="G155" s="23">
        <f>IFERROR(VLOOKUP(C155,每日销售笔数!B:D,3,0),0)</f>
        <v>13623.5</v>
      </c>
      <c r="H155" s="63">
        <f>IFERROR(VLOOKUP(C155,每日销售笔数!B:E,4,0),0)</f>
        <v>205</v>
      </c>
      <c r="I155" s="23">
        <f t="shared" si="8"/>
        <v>66.456097560975607</v>
      </c>
      <c r="J155" s="23">
        <f>IFERROR(VLOOKUP(C155,月累计销售!B:D,3,0),0)</f>
        <v>46720</v>
      </c>
      <c r="K155" s="24">
        <f t="shared" si="10"/>
        <v>2.6811472299056341E-3</v>
      </c>
      <c r="L155" s="25">
        <f t="shared" si="9"/>
        <v>50.160162002945505</v>
      </c>
      <c r="M155" s="76" t="str">
        <f>VLOOKUP(C155,商铺自有活动!A:D,3,0)</f>
        <v>招行信用卡40团50，美团42.5团50
美团双人套餐79.9团101</v>
      </c>
    </row>
    <row r="156" spans="1:18" s="74" customFormat="1" ht="14.25" customHeight="1" x14ac:dyDescent="0.15">
      <c r="A156" s="20" t="s">
        <v>191</v>
      </c>
      <c r="B156" s="20">
        <v>7</v>
      </c>
      <c r="C156" s="35" t="s">
        <v>3011</v>
      </c>
      <c r="D156" s="35" t="s">
        <v>3012</v>
      </c>
      <c r="E156" s="97">
        <f>IFERROR(VLOOKUP(C156,业态!A:H,8,0),0)</f>
        <v>32.200000000000003</v>
      </c>
      <c r="F156" s="22" t="str">
        <f>VLOOKUP(C156,业态!A:I,9,0)</f>
        <v>非正餐</v>
      </c>
      <c r="G156" s="23">
        <f>IFERROR(VLOOKUP(C156,每日销售笔数!B:D,3,0),0)</f>
        <v>1168.8</v>
      </c>
      <c r="H156" s="63">
        <f>IFERROR(VLOOKUP(C156,每日销售笔数!B:E,4,0),0)</f>
        <v>75</v>
      </c>
      <c r="I156" s="23">
        <f t="shared" ref="I156:I165" si="11">IFERROR(G156/H156,0)</f>
        <v>15.584</v>
      </c>
      <c r="J156" s="23">
        <f>IFERROR(VLOOKUP(C156,月累计销售!B:D,3,0),0)</f>
        <v>4557.2</v>
      </c>
      <c r="K156" s="24">
        <f t="shared" si="10"/>
        <v>2.3002348018598049E-4</v>
      </c>
      <c r="L156" s="25">
        <f>G156/E156</f>
        <v>36.298136645962728</v>
      </c>
      <c r="M156" s="76" t="s">
        <v>3102</v>
      </c>
      <c r="N156" s="137"/>
      <c r="O156" s="137"/>
      <c r="P156" s="137"/>
      <c r="Q156" s="137"/>
      <c r="R156" s="137"/>
    </row>
    <row r="157" spans="1:18" s="74" customFormat="1" ht="14.25" customHeight="1" x14ac:dyDescent="0.15">
      <c r="A157" s="20" t="s">
        <v>187</v>
      </c>
      <c r="B157" s="20">
        <v>7</v>
      </c>
      <c r="C157" s="35" t="s">
        <v>2759</v>
      </c>
      <c r="D157" s="35" t="s">
        <v>337</v>
      </c>
      <c r="E157" s="97">
        <f>IFERROR(VLOOKUP(C157,业态!A:H,8,0),0)</f>
        <v>35</v>
      </c>
      <c r="F157" s="22" t="str">
        <f>VLOOKUP(C157,业态!A:I,9,0)</f>
        <v>非正餐</v>
      </c>
      <c r="G157" s="23">
        <f>IFERROR(VLOOKUP(C157,每日销售笔数!B:D,3,0),0)</f>
        <v>2381</v>
      </c>
      <c r="H157" s="63">
        <f>IFERROR(VLOOKUP(C157,每日销售笔数!B:E,4,0),0)</f>
        <v>129</v>
      </c>
      <c r="I157" s="23">
        <f t="shared" si="11"/>
        <v>18.45736434108527</v>
      </c>
      <c r="J157" s="23">
        <f>IFERROR(VLOOKUP(C157,月累计销售!B:D,3,0),0)</f>
        <v>7336</v>
      </c>
      <c r="K157" s="24">
        <f t="shared" si="10"/>
        <v>4.6858821553971556E-4</v>
      </c>
      <c r="L157" s="25">
        <f>G157/E157</f>
        <v>68.028571428571425</v>
      </c>
      <c r="M157" s="76" t="str">
        <f>VLOOKUP(C157,商铺自有活动!A:D,3,0)</f>
        <v>无</v>
      </c>
      <c r="N157" s="137"/>
      <c r="O157" s="137"/>
      <c r="P157" s="137"/>
      <c r="Q157" s="137"/>
      <c r="R157" s="137"/>
    </row>
    <row r="158" spans="1:18" s="74" customFormat="1" ht="14.25" customHeight="1" x14ac:dyDescent="0.15">
      <c r="A158" s="20" t="s">
        <v>187</v>
      </c>
      <c r="B158" s="20">
        <v>7</v>
      </c>
      <c r="C158" s="35" t="s">
        <v>2763</v>
      </c>
      <c r="D158" s="35" t="s">
        <v>345</v>
      </c>
      <c r="E158" s="97">
        <f>IFERROR(VLOOKUP(C158,业态!A:H,8,0),0)</f>
        <v>35</v>
      </c>
      <c r="F158" s="22" t="str">
        <f>VLOOKUP(C158,业态!A:I,9,0)</f>
        <v>非正餐</v>
      </c>
      <c r="G158" s="23">
        <f>IFERROR(VLOOKUP(C158,每日销售笔数!B:D,3,0),0)</f>
        <v>873</v>
      </c>
      <c r="H158" s="63">
        <f>IFERROR(VLOOKUP(C158,每日销售笔数!B:E,4,0),0)</f>
        <v>16</v>
      </c>
      <c r="I158" s="23">
        <f t="shared" si="11"/>
        <v>54.5625</v>
      </c>
      <c r="J158" s="23">
        <f>IFERROR(VLOOKUP(C158,月累计销售!B:D,3,0),0)</f>
        <v>3409</v>
      </c>
      <c r="K158" s="24">
        <f t="shared" si="10"/>
        <v>1.7180911892741358E-4</v>
      </c>
      <c r="L158" s="25">
        <f>G158/E158</f>
        <v>24.942857142857143</v>
      </c>
      <c r="M158" s="76" t="str">
        <f>VLOOKUP(C158,商铺自有活动!A:D,3,0)</f>
        <v>无</v>
      </c>
      <c r="N158" s="137"/>
      <c r="O158" s="137"/>
      <c r="P158" s="137"/>
      <c r="Q158" s="137"/>
      <c r="R158" s="137"/>
    </row>
    <row r="159" spans="1:18" s="74" customFormat="1" ht="14.25" customHeight="1" x14ac:dyDescent="0.15">
      <c r="A159" s="20" t="s">
        <v>187</v>
      </c>
      <c r="B159" s="20">
        <v>7</v>
      </c>
      <c r="C159" s="35" t="s">
        <v>1707</v>
      </c>
      <c r="D159" s="35" t="s">
        <v>1708</v>
      </c>
      <c r="E159" s="97">
        <f>IFERROR(VLOOKUP(C159,业态!A:H,8,0),0)</f>
        <v>182.2</v>
      </c>
      <c r="F159" s="22" t="str">
        <f>VLOOKUP(C159,业态!A:I,9,0)</f>
        <v>非正餐</v>
      </c>
      <c r="G159" s="23">
        <f>IFERROR(VLOOKUP(C159,每日销售笔数!B:D,3,0),0)</f>
        <v>4909</v>
      </c>
      <c r="H159" s="63">
        <f>IFERROR(VLOOKUP(C159,每日销售笔数!B:E,4,0),0)</f>
        <v>31</v>
      </c>
      <c r="I159" s="23">
        <f t="shared" si="11"/>
        <v>158.35483870967741</v>
      </c>
      <c r="J159" s="23">
        <f>IFERROR(VLOOKUP(C159,月累计销售!B:D,3,0),0)</f>
        <v>14138</v>
      </c>
      <c r="K159" s="24">
        <f t="shared" si="10"/>
        <v>9.6610648890569663E-4</v>
      </c>
      <c r="L159" s="25">
        <f>G159/E159</f>
        <v>26.942919868276622</v>
      </c>
      <c r="M159" s="76" t="str">
        <f>VLOOKUP(C159,商铺自有活动!A:D,3,0)</f>
        <v>周三招行信用卡5折</v>
      </c>
      <c r="N159"/>
      <c r="O159"/>
      <c r="P159"/>
      <c r="Q159"/>
      <c r="R159"/>
    </row>
    <row r="160" spans="1:18" s="74" customFormat="1" ht="14.25" customHeight="1" x14ac:dyDescent="0.15">
      <c r="A160" s="20" t="s">
        <v>191</v>
      </c>
      <c r="B160" s="20">
        <v>7</v>
      </c>
      <c r="C160" s="35" t="s">
        <v>238</v>
      </c>
      <c r="D160" s="35" t="s">
        <v>95</v>
      </c>
      <c r="E160" s="97">
        <f>IFERROR(VLOOKUP(C160,业态!A:H,8,0),0)</f>
        <v>52.8</v>
      </c>
      <c r="F160" s="22" t="str">
        <f>VLOOKUP(C160,业态!A:I,9,0)</f>
        <v>专项服务</v>
      </c>
      <c r="G160" s="23">
        <f>IFERROR(VLOOKUP(C160,每日销售笔数!B:D,3,0),0)</f>
        <v>4647.3999999999996</v>
      </c>
      <c r="H160" s="63">
        <f>IFERROR(VLOOKUP(C160,每日销售笔数!B:E,4,0),0)</f>
        <v>60</v>
      </c>
      <c r="I160" s="23">
        <f t="shared" si="11"/>
        <v>77.456666666666663</v>
      </c>
      <c r="J160" s="23">
        <f>IFERROR(VLOOKUP(C160,月累计销售!B:D,3,0),0)</f>
        <v>20727.2</v>
      </c>
      <c r="K160" s="24">
        <f t="shared" si="10"/>
        <v>9.1462279416181186E-4</v>
      </c>
      <c r="L160" s="25">
        <f t="shared" ref="L160:L232" si="12">G160/E160</f>
        <v>88.018939393939391</v>
      </c>
      <c r="M160" s="76" t="str">
        <f>VLOOKUP(C160,商铺自有活动!A:D,3,0)</f>
        <v>办卡充值满500赠送50元洗衣券或100元家居券
办卡充值1000元送100元洗衣券或200元家居券</v>
      </c>
      <c r="N160"/>
      <c r="O160"/>
      <c r="P160"/>
      <c r="Q160"/>
      <c r="R160"/>
    </row>
    <row r="161" spans="1:18" s="74" customFormat="1" ht="14.25" customHeight="1" x14ac:dyDescent="0.15">
      <c r="A161" s="20" t="s">
        <v>187</v>
      </c>
      <c r="B161" s="20">
        <v>7</v>
      </c>
      <c r="C161" s="35" t="s">
        <v>2755</v>
      </c>
      <c r="D161" s="35" t="s">
        <v>2756</v>
      </c>
      <c r="E161" s="97">
        <f>IFERROR(VLOOKUP(C161,业态!A:H,8,0),0)</f>
        <v>71</v>
      </c>
      <c r="F161" s="22" t="str">
        <f>VLOOKUP(C161,业态!A:I,9,0)</f>
        <v>非正餐</v>
      </c>
      <c r="G161" s="23">
        <f>IFERROR(VLOOKUP(C161,每日销售笔数!B:D,3,0),0)</f>
        <v>3539</v>
      </c>
      <c r="H161" s="63">
        <f>IFERROR(VLOOKUP(C161,每日销售笔数!B:E,4,0),0)</f>
        <v>75</v>
      </c>
      <c r="I161" s="23">
        <f t="shared" si="11"/>
        <v>47.186666666666667</v>
      </c>
      <c r="J161" s="23">
        <f>IFERROR(VLOOKUP(C161,月累计销售!B:D,3,0),0)</f>
        <v>14119</v>
      </c>
      <c r="K161" s="24">
        <f t="shared" si="10"/>
        <v>6.9648622208948066E-4</v>
      </c>
      <c r="L161" s="25">
        <f>G161/E161</f>
        <v>49.845070422535208</v>
      </c>
      <c r="M161" s="76" t="str">
        <f>VLOOKUP(C161,商铺自有活动!A:D,3,0)</f>
        <v>周一至周五下午茶任意西点送饮品</v>
      </c>
      <c r="N161" s="137"/>
      <c r="O161" s="137"/>
      <c r="P161" s="137"/>
      <c r="Q161" s="137"/>
      <c r="R161" s="137"/>
    </row>
    <row r="162" spans="1:18" s="74" customFormat="1" ht="14.25" customHeight="1" x14ac:dyDescent="0.15">
      <c r="A162" s="20" t="s">
        <v>187</v>
      </c>
      <c r="B162" s="20">
        <v>7</v>
      </c>
      <c r="C162" s="35" t="s">
        <v>729</v>
      </c>
      <c r="D162" s="35" t="s">
        <v>730</v>
      </c>
      <c r="E162" s="97">
        <f>IFERROR(VLOOKUP(C162,业态!A:H,8,0),0)</f>
        <v>66</v>
      </c>
      <c r="F162" s="22" t="str">
        <f>VLOOKUP(C162,业态!A:I,9,0)</f>
        <v>正餐</v>
      </c>
      <c r="G162" s="23">
        <f>IFERROR(VLOOKUP(C162,每日销售笔数!B:D,3,0),0)</f>
        <v>6131</v>
      </c>
      <c r="H162" s="63">
        <f>IFERROR(VLOOKUP(C162,每日销售笔数!B:E,4,0),0)</f>
        <v>65</v>
      </c>
      <c r="I162" s="23">
        <f t="shared" si="11"/>
        <v>94.323076923076925</v>
      </c>
      <c r="J162" s="23">
        <f>IFERROR(VLOOKUP(C162,月累计销售!B:D,3,0),0)</f>
        <v>27114</v>
      </c>
      <c r="K162" s="24">
        <f t="shared" si="10"/>
        <v>1.2065998947811828E-3</v>
      </c>
      <c r="L162" s="25">
        <f t="shared" si="12"/>
        <v>92.893939393939391</v>
      </c>
      <c r="M162" s="76" t="str">
        <f>VLOOKUP(C162,商铺自有活动!A:D,3,0)</f>
        <v>糯米到店付满100减11
美团买单满100减11
会员卡享4款甜品38元2个</v>
      </c>
      <c r="N162"/>
      <c r="O162"/>
      <c r="P162"/>
      <c r="Q162"/>
      <c r="R162"/>
    </row>
    <row r="163" spans="1:18" ht="14.25" customHeight="1" x14ac:dyDescent="0.15">
      <c r="A163" s="20" t="s">
        <v>187</v>
      </c>
      <c r="B163" s="20">
        <v>7</v>
      </c>
      <c r="C163" s="35" t="s">
        <v>745</v>
      </c>
      <c r="D163" s="35" t="s">
        <v>746</v>
      </c>
      <c r="E163" s="97">
        <f>IFERROR(VLOOKUP(C163,业态!A:H,8,0),0)</f>
        <v>209.4</v>
      </c>
      <c r="F163" s="22" t="str">
        <f>VLOOKUP(C163,业态!A:I,9,0)</f>
        <v>正餐</v>
      </c>
      <c r="G163" s="23">
        <f>IFERROR(VLOOKUP(C163,每日销售笔数!B:D,3,0),0)</f>
        <v>13441</v>
      </c>
      <c r="H163" s="63">
        <f>IFERROR(VLOOKUP(C163,每日销售笔数!B:E,4,0),0)</f>
        <v>92</v>
      </c>
      <c r="I163" s="23">
        <f t="shared" si="11"/>
        <v>146.09782608695653</v>
      </c>
      <c r="J163" s="23">
        <f>IFERROR(VLOOKUP(C163,月累计销售!B:D,3,0),0)</f>
        <v>57236</v>
      </c>
      <c r="K163" s="24">
        <f t="shared" si="10"/>
        <v>2.645230661515883E-3</v>
      </c>
      <c r="L163" s="25">
        <f t="shared" si="12"/>
        <v>64.188156638013368</v>
      </c>
      <c r="M163" s="76" t="str">
        <f>VLOOKUP(C163,商铺自有活动!A:D,3,0)</f>
        <v>无</v>
      </c>
    </row>
    <row r="164" spans="1:18" s="74" customFormat="1" ht="14.25" customHeight="1" x14ac:dyDescent="0.15">
      <c r="A164" s="20" t="s">
        <v>187</v>
      </c>
      <c r="B164" s="20">
        <v>7</v>
      </c>
      <c r="C164" s="35" t="s">
        <v>2757</v>
      </c>
      <c r="D164" s="35" t="s">
        <v>2758</v>
      </c>
      <c r="E164" s="97">
        <f>IFERROR(VLOOKUP(C164,业态!A:H,8,0),0)</f>
        <v>70.5</v>
      </c>
      <c r="F164" s="22" t="str">
        <f>VLOOKUP(C164,业态!A:I,9,0)</f>
        <v>非正餐</v>
      </c>
      <c r="G164" s="23">
        <f>IFERROR(VLOOKUP(C164,每日销售笔数!B:D,3,0),0)</f>
        <v>3551</v>
      </c>
      <c r="H164" s="63">
        <f>IFERROR(VLOOKUP(C164,每日销售笔数!B:E,4,0),0)</f>
        <v>61</v>
      </c>
      <c r="I164" s="23">
        <f t="shared" si="11"/>
        <v>58.213114754098363</v>
      </c>
      <c r="J164" s="23">
        <f>IFERROR(VLOOKUP(C164,月累计销售!B:D,3,0),0)</f>
        <v>16632</v>
      </c>
      <c r="K164" s="24">
        <f t="shared" si="10"/>
        <v>6.9884785946305341E-4</v>
      </c>
      <c r="L164" s="25">
        <f t="shared" si="12"/>
        <v>50.368794326241137</v>
      </c>
      <c r="M164" s="76" t="str">
        <f>VLOOKUP(C164,商铺自有活动!A:D,3,0)</f>
        <v>正月十五汤圆优惠价29元
学生买二送一</v>
      </c>
      <c r="N164" s="137"/>
      <c r="O164" s="137"/>
      <c r="P164" s="137"/>
      <c r="Q164" s="137"/>
      <c r="R164" s="137"/>
    </row>
    <row r="165" spans="1:18" s="74" customFormat="1" ht="14.25" customHeight="1" x14ac:dyDescent="0.15">
      <c r="A165" s="20" t="s">
        <v>187</v>
      </c>
      <c r="B165" s="20">
        <v>7</v>
      </c>
      <c r="C165" s="35" t="s">
        <v>1709</v>
      </c>
      <c r="D165" s="35" t="s">
        <v>1710</v>
      </c>
      <c r="E165" s="97">
        <f>IFERROR(VLOOKUP(C165,业态!A:H,8,0),0)</f>
        <v>191.9</v>
      </c>
      <c r="F165" s="22" t="str">
        <f>VLOOKUP(C165,业态!A:I,9,0)</f>
        <v>正餐</v>
      </c>
      <c r="G165" s="23">
        <f>IFERROR(VLOOKUP(C165,每日销售笔数!B:D,3,0),0)</f>
        <v>6614</v>
      </c>
      <c r="H165" s="63">
        <f>IFERROR(VLOOKUP(C165,每日销售笔数!B:E,4,0),0)</f>
        <v>49</v>
      </c>
      <c r="I165" s="23">
        <f t="shared" si="11"/>
        <v>134.9795918367347</v>
      </c>
      <c r="J165" s="23">
        <f>IFERROR(VLOOKUP(C165,月累计销售!B:D,3,0),0)</f>
        <v>26035</v>
      </c>
      <c r="K165" s="24">
        <f t="shared" si="10"/>
        <v>1.3016557990674837E-3</v>
      </c>
      <c r="L165" s="25">
        <f>G165/E165</f>
        <v>34.465867639395519</v>
      </c>
      <c r="M165" s="76" t="str">
        <f>VLOOKUP(C165,商铺自有活动!A:D,3,0)</f>
        <v>无</v>
      </c>
      <c r="N165"/>
      <c r="O165"/>
      <c r="P165"/>
      <c r="Q165"/>
      <c r="R165"/>
    </row>
    <row r="166" spans="1:18" s="74" customFormat="1" ht="14.25" customHeight="1" x14ac:dyDescent="0.15">
      <c r="A166" s="28"/>
      <c r="B166" s="28"/>
      <c r="C166" s="96"/>
      <c r="D166" s="29" t="s">
        <v>192</v>
      </c>
      <c r="E166" s="72">
        <f>SUM(E95:E165)</f>
        <v>16539.780000000002</v>
      </c>
      <c r="F166" s="36"/>
      <c r="G166" s="37">
        <f>SUM(G95:G165)</f>
        <v>1692633.4000000001</v>
      </c>
      <c r="H166" s="66">
        <f>SUM(H95:H165)-每日销售笔数!R34</f>
        <v>5255</v>
      </c>
      <c r="I166" s="37">
        <f>每日销售笔数!M53/'3月6日销售'!H166</f>
        <v>131.80464319695531</v>
      </c>
      <c r="J166" s="37">
        <f>SUM(J95:J165)</f>
        <v>7348784.209999999</v>
      </c>
      <c r="K166" s="32">
        <f t="shared" si="10"/>
        <v>0.33311552476645179</v>
      </c>
      <c r="L166" s="33">
        <f t="shared" si="12"/>
        <v>102.33711693867754</v>
      </c>
      <c r="M166" s="33"/>
      <c r="N166"/>
      <c r="O166"/>
      <c r="P166"/>
      <c r="Q166"/>
      <c r="R166"/>
    </row>
    <row r="167" spans="1:18" s="74" customFormat="1" ht="14.25" customHeight="1" x14ac:dyDescent="0.15">
      <c r="A167" s="20" t="s">
        <v>193</v>
      </c>
      <c r="B167" s="20">
        <v>1</v>
      </c>
      <c r="C167" s="35" t="s">
        <v>594</v>
      </c>
      <c r="D167" s="35" t="s">
        <v>595</v>
      </c>
      <c r="E167" s="97">
        <f>IFERROR(VLOOKUP(C167,业态!A:H,8,0),0)</f>
        <v>870</v>
      </c>
      <c r="F167" s="22" t="str">
        <f>VLOOKUP(C167,业态!A:I,9,0)</f>
        <v>服装</v>
      </c>
      <c r="G167" s="98">
        <f>IFERROR(VLOOKUP(C167,每日销售笔数!B:D,3,0),0)</f>
        <v>101396</v>
      </c>
      <c r="H167" s="63">
        <f>IFERROR(VLOOKUP(C167,每日销售笔数!B:E,4,0),0)</f>
        <v>548</v>
      </c>
      <c r="I167" s="98">
        <f t="shared" ref="I167:I209" si="13">IFERROR(G167/H167,0)</f>
        <v>185.02919708029196</v>
      </c>
      <c r="J167" s="98">
        <f>IFERROR(VLOOKUP(C167,月累计销售!B:D,3,0),0)</f>
        <v>581317</v>
      </c>
      <c r="K167" s="100">
        <f t="shared" si="10"/>
        <v>1.9955048594231417E-2</v>
      </c>
      <c r="L167" s="101">
        <f t="shared" si="12"/>
        <v>116.54712643678161</v>
      </c>
      <c r="M167" s="76" t="str">
        <f>VLOOKUP(C167,商铺自有活动!A:D,3,0)</f>
        <v>指定商品限时特惠</v>
      </c>
      <c r="N167"/>
      <c r="O167"/>
      <c r="P167"/>
      <c r="Q167"/>
      <c r="R167"/>
    </row>
    <row r="168" spans="1:18" s="74" customFormat="1" ht="14.25" customHeight="1" x14ac:dyDescent="0.15">
      <c r="A168" s="20" t="s">
        <v>193</v>
      </c>
      <c r="B168" s="20">
        <v>1</v>
      </c>
      <c r="C168" s="35" t="s">
        <v>3013</v>
      </c>
      <c r="D168" s="35" t="s">
        <v>3014</v>
      </c>
      <c r="E168" s="97">
        <f>IFERROR(VLOOKUP(C168,业态!A:H,8,0),0)</f>
        <v>93.2</v>
      </c>
      <c r="F168" s="22" t="str">
        <f>VLOOKUP(C168,业态!A:I,9,0)</f>
        <v>化妆品</v>
      </c>
      <c r="G168" s="98">
        <f>IFERROR(VLOOKUP(C168,每日销售笔数!B:D,3,0),0)</f>
        <v>7840</v>
      </c>
      <c r="H168" s="63">
        <f>IFERROR(VLOOKUP(C168,每日销售笔数!B:E,4,0),0)</f>
        <v>6</v>
      </c>
      <c r="I168" s="98">
        <f t="shared" si="13"/>
        <v>1306.6666666666667</v>
      </c>
      <c r="J168" s="98">
        <f>IFERROR(VLOOKUP(C168,月累计销售!B:D,3,0),0)</f>
        <v>29990</v>
      </c>
      <c r="K168" s="100">
        <f t="shared" si="10"/>
        <v>1.5429364174008274E-3</v>
      </c>
      <c r="L168" s="101">
        <f>G168/E168</f>
        <v>84.12017167381974</v>
      </c>
      <c r="M168" s="76" t="s">
        <v>3100</v>
      </c>
      <c r="N168" s="137"/>
      <c r="O168" s="137"/>
      <c r="P168" s="137"/>
      <c r="Q168" s="137"/>
      <c r="R168" s="137"/>
    </row>
    <row r="169" spans="1:18" s="74" customFormat="1" ht="14.25" customHeight="1" x14ac:dyDescent="0.15">
      <c r="A169" s="20" t="s">
        <v>2723</v>
      </c>
      <c r="B169" s="20">
        <v>1</v>
      </c>
      <c r="C169" s="35" t="s">
        <v>2724</v>
      </c>
      <c r="D169" s="35" t="s">
        <v>2725</v>
      </c>
      <c r="E169" s="97">
        <f>IFERROR(VLOOKUP(C169,业态!A:H,8,0),0)</f>
        <v>15</v>
      </c>
      <c r="F169" s="22" t="str">
        <f>VLOOKUP(C169,业态!A:I,9,0)</f>
        <v>化妆品</v>
      </c>
      <c r="G169" s="98">
        <f>IFERROR(VLOOKUP(C169,每日销售笔数!B:D,3,0),0)</f>
        <v>6766</v>
      </c>
      <c r="H169" s="63">
        <f>IFERROR(VLOOKUP(C169,每日销售笔数!B:E,4,0),0)</f>
        <v>29</v>
      </c>
      <c r="I169" s="98">
        <f t="shared" si="13"/>
        <v>233.31034482758622</v>
      </c>
      <c r="J169" s="98">
        <f>IFERROR(VLOOKUP(C169,月累计销售!B:D,3,0),0)</f>
        <v>25688</v>
      </c>
      <c r="K169" s="100">
        <f t="shared" si="10"/>
        <v>1.3315698724660713E-3</v>
      </c>
      <c r="L169" s="101">
        <f t="shared" si="12"/>
        <v>451.06666666666666</v>
      </c>
      <c r="M169" s="76" t="str">
        <f>VLOOKUP(C169,商铺自有活动!A:D,3,0)</f>
        <v>满额赠礼</v>
      </c>
      <c r="N169" s="137"/>
      <c r="O169" s="137"/>
      <c r="P169" s="137"/>
      <c r="Q169" s="137"/>
      <c r="R169" s="137"/>
    </row>
    <row r="170" spans="1:18" s="74" customFormat="1" ht="14.25" customHeight="1" x14ac:dyDescent="0.15">
      <c r="A170" s="20" t="s">
        <v>907</v>
      </c>
      <c r="B170" s="20">
        <v>1</v>
      </c>
      <c r="C170" s="35" t="s">
        <v>2573</v>
      </c>
      <c r="D170" s="35" t="s">
        <v>2574</v>
      </c>
      <c r="E170" s="97">
        <f>IFERROR(VLOOKUP(C170,业态!A:H,8,0),0)</f>
        <v>12</v>
      </c>
      <c r="F170" s="22" t="str">
        <f>VLOOKUP(C170,业态!A:I,9,0)</f>
        <v>家居生活</v>
      </c>
      <c r="G170" s="98">
        <f>IFERROR(VLOOKUP(C170,每日销售笔数!B:D,3,0),0)</f>
        <v>0</v>
      </c>
      <c r="H170" s="63">
        <f>IFERROR(VLOOKUP(C170,每日销售笔数!B:E,4,0),0)</f>
        <v>0</v>
      </c>
      <c r="I170" s="98">
        <f t="shared" si="13"/>
        <v>0</v>
      </c>
      <c r="J170" s="98">
        <f>IFERROR(VLOOKUP(C170,月累计销售!B:D,3,0),0)</f>
        <v>1480</v>
      </c>
      <c r="K170" s="100">
        <f t="shared" si="10"/>
        <v>0</v>
      </c>
      <c r="L170" s="101">
        <f>G170/E170</f>
        <v>0</v>
      </c>
      <c r="M170" s="76" t="str">
        <f>VLOOKUP(C170,商铺自有活动!A:D,3,0)</f>
        <v>无</v>
      </c>
      <c r="N170" s="137"/>
      <c r="O170" s="137"/>
      <c r="P170" s="137"/>
      <c r="Q170" s="137"/>
      <c r="R170" s="137"/>
    </row>
    <row r="171" spans="1:18" s="74" customFormat="1" ht="14.25" customHeight="1" x14ac:dyDescent="0.15">
      <c r="A171" s="20" t="s">
        <v>193</v>
      </c>
      <c r="B171" s="20">
        <v>1</v>
      </c>
      <c r="C171" s="35" t="s">
        <v>901</v>
      </c>
      <c r="D171" s="35" t="s">
        <v>893</v>
      </c>
      <c r="E171" s="97">
        <f>IFERROR(VLOOKUP(C171,业态!A:H,8,0),0)</f>
        <v>8</v>
      </c>
      <c r="F171" s="22" t="str">
        <f>VLOOKUP(C171,业态!A:I,9,0)</f>
        <v>文教娱乐</v>
      </c>
      <c r="G171" s="98">
        <f>IFERROR(VLOOKUP(C171,每日销售笔数!B:D,3,0),0)</f>
        <v>0</v>
      </c>
      <c r="H171" s="63">
        <f>IFERROR(VLOOKUP(C171,每日销售笔数!B:E,4,0),0)</f>
        <v>0</v>
      </c>
      <c r="I171" s="98">
        <f t="shared" si="13"/>
        <v>0</v>
      </c>
      <c r="J171" s="98">
        <f>IFERROR(VLOOKUP(C171,月累计销售!B:D,3,0),0)</f>
        <v>0</v>
      </c>
      <c r="K171" s="100">
        <f t="shared" si="10"/>
        <v>0</v>
      </c>
      <c r="L171" s="101">
        <f t="shared" si="12"/>
        <v>0</v>
      </c>
      <c r="M171" s="76" t="str">
        <f>VLOOKUP(C171,商铺自有活动!A:D,3,0)</f>
        <v>无</v>
      </c>
      <c r="N171"/>
      <c r="O171"/>
      <c r="P171"/>
      <c r="Q171"/>
      <c r="R171"/>
    </row>
    <row r="172" spans="1:18" s="74" customFormat="1" ht="14.25" customHeight="1" x14ac:dyDescent="0.15">
      <c r="A172" s="20" t="s">
        <v>193</v>
      </c>
      <c r="B172" s="20">
        <v>1</v>
      </c>
      <c r="C172" s="35" t="s">
        <v>2797</v>
      </c>
      <c r="D172" s="35" t="s">
        <v>2798</v>
      </c>
      <c r="E172" s="97">
        <f>IFERROR(VLOOKUP(C172,业态!A:H,8,0),0)</f>
        <v>12</v>
      </c>
      <c r="F172" s="22" t="str">
        <f>VLOOKUP(C172,业态!A:I,9,0)</f>
        <v>配饰</v>
      </c>
      <c r="G172" s="98">
        <f>IFERROR(VLOOKUP(C172,每日销售笔数!B:D,3,0),0)</f>
        <v>1975</v>
      </c>
      <c r="H172" s="63">
        <f>IFERROR(VLOOKUP(C172,每日销售笔数!B:E,4,0),0)</f>
        <v>1</v>
      </c>
      <c r="I172" s="98">
        <f t="shared" si="13"/>
        <v>1975</v>
      </c>
      <c r="J172" s="98">
        <f>IFERROR(VLOOKUP(C172,月累计销售!B:D,3,0),0)</f>
        <v>6658</v>
      </c>
      <c r="K172" s="100">
        <f t="shared" si="10"/>
        <v>3.8868615106717273E-4</v>
      </c>
      <c r="L172" s="101">
        <f>G172/E172</f>
        <v>164.58333333333334</v>
      </c>
      <c r="M172" s="76" t="str">
        <f>VLOOKUP(C172,商铺自有活动!A:D,3,0)</f>
        <v>全场商品9折</v>
      </c>
      <c r="N172" s="137"/>
      <c r="O172" s="137"/>
      <c r="P172" s="137"/>
      <c r="Q172" s="137"/>
      <c r="R172" s="137"/>
    </row>
    <row r="173" spans="1:18" s="74" customFormat="1" ht="14.25" customHeight="1" x14ac:dyDescent="0.15">
      <c r="A173" s="20" t="s">
        <v>772</v>
      </c>
      <c r="B173" s="20">
        <v>1</v>
      </c>
      <c r="C173" s="35" t="s">
        <v>2721</v>
      </c>
      <c r="D173" s="35" t="s">
        <v>2722</v>
      </c>
      <c r="E173" s="97">
        <f>IFERROR(VLOOKUP(C173,业态!A:H,8,0),0)</f>
        <v>12</v>
      </c>
      <c r="F173" s="22" t="str">
        <f>VLOOKUP(C173,业态!A:I,9,0)</f>
        <v>配饰</v>
      </c>
      <c r="G173" s="98">
        <f>IFERROR(VLOOKUP(C173,每日销售笔数!B:D,3,0),0)</f>
        <v>0</v>
      </c>
      <c r="H173" s="63">
        <f>IFERROR(VLOOKUP(C173,每日销售笔数!B:E,4,0),0)</f>
        <v>0</v>
      </c>
      <c r="I173" s="98">
        <f t="shared" si="13"/>
        <v>0</v>
      </c>
      <c r="J173" s="98">
        <f>IFERROR(VLOOKUP(C173,月累计销售!B:D,3,0),0)</f>
        <v>6331</v>
      </c>
      <c r="K173" s="100">
        <f t="shared" si="10"/>
        <v>0</v>
      </c>
      <c r="L173" s="101">
        <f>G173/E173</f>
        <v>0</v>
      </c>
      <c r="M173" s="76" t="str">
        <f>VLOOKUP(C173,商铺自有活动!A:D,3,0)</f>
        <v>无</v>
      </c>
      <c r="N173" s="137"/>
      <c r="O173" s="137"/>
      <c r="P173" s="137"/>
      <c r="Q173" s="137"/>
      <c r="R173" s="137"/>
    </row>
    <row r="174" spans="1:18" s="74" customFormat="1" ht="14.25" customHeight="1" x14ac:dyDescent="0.15">
      <c r="A174" s="20" t="s">
        <v>772</v>
      </c>
      <c r="B174" s="20">
        <v>1</v>
      </c>
      <c r="C174" s="35" t="s">
        <v>2740</v>
      </c>
      <c r="D174" s="35" t="s">
        <v>2801</v>
      </c>
      <c r="E174" s="97">
        <f>IFERROR(VLOOKUP(C174,业态!A:H,8,0),0)</f>
        <v>15</v>
      </c>
      <c r="F174" s="22" t="str">
        <f>VLOOKUP(C174,业态!A:I,9,0)</f>
        <v>数码电器</v>
      </c>
      <c r="G174" s="98">
        <f>IFERROR(VLOOKUP(C174,每日销售笔数!B:D,3,0),0)</f>
        <v>5999</v>
      </c>
      <c r="H174" s="63">
        <f>IFERROR(VLOOKUP(C174,每日销售笔数!B:E,4,0),0)</f>
        <v>1</v>
      </c>
      <c r="I174" s="98">
        <f t="shared" si="13"/>
        <v>5999</v>
      </c>
      <c r="J174" s="98">
        <f>IFERROR(VLOOKUP(C174,月累计销售!B:D,3,0),0)</f>
        <v>38993</v>
      </c>
      <c r="K174" s="100">
        <f t="shared" si="10"/>
        <v>1.1806218836718833E-3</v>
      </c>
      <c r="L174" s="101">
        <f>G174/E174</f>
        <v>399.93333333333334</v>
      </c>
      <c r="M174" s="76" t="str">
        <f>VLOOKUP(C174,商铺自有活动!A:D,3,0)</f>
        <v>无</v>
      </c>
      <c r="N174" s="137"/>
      <c r="O174" s="137"/>
      <c r="P174" s="137"/>
      <c r="Q174" s="137"/>
      <c r="R174" s="137"/>
    </row>
    <row r="175" spans="1:18" ht="14.25" customHeight="1" x14ac:dyDescent="0.15">
      <c r="A175" s="20" t="s">
        <v>193</v>
      </c>
      <c r="B175" s="20">
        <v>1</v>
      </c>
      <c r="C175" s="35" t="s">
        <v>566</v>
      </c>
      <c r="D175" s="35" t="s">
        <v>567</v>
      </c>
      <c r="E175" s="97">
        <f>IFERROR(VLOOKUP(C175,业态!A:H,8,0),0)</f>
        <v>51.8</v>
      </c>
      <c r="F175" s="22" t="str">
        <f>VLOOKUP(C175,业态!A:I,9,0)</f>
        <v>皮具</v>
      </c>
      <c r="G175" s="98">
        <f>IFERROR(VLOOKUP(C175,每日销售笔数!B:D,3,0),0)</f>
        <v>0</v>
      </c>
      <c r="H175" s="63">
        <f>IFERROR(VLOOKUP(C175,每日销售笔数!B:E,4,0),0)</f>
        <v>0</v>
      </c>
      <c r="I175" s="98">
        <f t="shared" si="13"/>
        <v>0</v>
      </c>
      <c r="J175" s="98">
        <f>IFERROR(VLOOKUP(C175,月累计销售!B:D,3,0),0)</f>
        <v>1260</v>
      </c>
      <c r="K175" s="100">
        <f t="shared" si="10"/>
        <v>0</v>
      </c>
      <c r="L175" s="101">
        <f t="shared" si="12"/>
        <v>0</v>
      </c>
      <c r="M175" s="76" t="str">
        <f>VLOOKUP(C175,商铺自有活动!A:D,3,0)</f>
        <v>全场商品5折起</v>
      </c>
    </row>
    <row r="176" spans="1:18" s="74" customFormat="1" ht="14.25" customHeight="1" x14ac:dyDescent="0.15">
      <c r="A176" s="20" t="s">
        <v>193</v>
      </c>
      <c r="B176" s="20">
        <v>1</v>
      </c>
      <c r="C176" s="35" t="s">
        <v>896</v>
      </c>
      <c r="D176" s="35" t="s">
        <v>105</v>
      </c>
      <c r="E176" s="97">
        <f>IFERROR(VLOOKUP(C176,业态!A:H,8,0),0)</f>
        <v>88.4</v>
      </c>
      <c r="F176" s="22" t="str">
        <f>VLOOKUP(C176,业态!A:I,9,0)</f>
        <v>服装</v>
      </c>
      <c r="G176" s="98">
        <f>IFERROR(VLOOKUP(C176,每日销售笔数!B:D,3,0),0)</f>
        <v>1699</v>
      </c>
      <c r="H176" s="63">
        <f>IFERROR(VLOOKUP(C176,每日销售笔数!B:E,4,0),0)</f>
        <v>6</v>
      </c>
      <c r="I176" s="98">
        <f t="shared" si="13"/>
        <v>283.16666666666669</v>
      </c>
      <c r="J176" s="98">
        <f>IFERROR(VLOOKUP(C176,月累计销售!B:D,3,0),0)</f>
        <v>11000</v>
      </c>
      <c r="K176" s="100">
        <f t="shared" si="10"/>
        <v>3.3436849147500076E-4</v>
      </c>
      <c r="L176" s="101">
        <f t="shared" si="12"/>
        <v>19.219457013574658</v>
      </c>
      <c r="M176" s="76" t="str">
        <f>VLOOKUP(C176,商铺自有活动!A:D,3,0)</f>
        <v>无</v>
      </c>
      <c r="N176"/>
      <c r="O176"/>
      <c r="P176"/>
      <c r="Q176"/>
      <c r="R176"/>
    </row>
    <row r="177" spans="1:18" s="74" customFormat="1" ht="14.25" customHeight="1" x14ac:dyDescent="0.15">
      <c r="A177" s="20" t="s">
        <v>193</v>
      </c>
      <c r="B177" s="20">
        <v>1</v>
      </c>
      <c r="C177" s="35" t="s">
        <v>897</v>
      </c>
      <c r="D177" s="35" t="s">
        <v>106</v>
      </c>
      <c r="E177" s="97">
        <f>IFERROR(VLOOKUP(C177,业态!A:H,8,0),0)</f>
        <v>123.8</v>
      </c>
      <c r="F177" s="22" t="str">
        <f>VLOOKUP(C177,业态!A:I,9,0)</f>
        <v>服装</v>
      </c>
      <c r="G177" s="98">
        <f>IFERROR(VLOOKUP(C177,每日销售笔数!B:D,3,0),0)</f>
        <v>2988</v>
      </c>
      <c r="H177" s="63">
        <f>IFERROR(VLOOKUP(C177,每日销售笔数!B:E,4,0),0)</f>
        <v>5</v>
      </c>
      <c r="I177" s="98">
        <f t="shared" si="13"/>
        <v>597.6</v>
      </c>
      <c r="J177" s="98">
        <f>IFERROR(VLOOKUP(C177,月累计销售!B:D,3,0),0)</f>
        <v>21194</v>
      </c>
      <c r="K177" s="100">
        <f t="shared" si="10"/>
        <v>5.8804770601960103E-4</v>
      </c>
      <c r="L177" s="101">
        <f t="shared" si="12"/>
        <v>24.135702746365105</v>
      </c>
      <c r="M177" s="76" t="str">
        <f>VLOOKUP(C177,商铺自有活动!A:D,3,0)</f>
        <v>秋冬商品全场7折</v>
      </c>
      <c r="N177"/>
      <c r="O177"/>
      <c r="P177"/>
      <c r="Q177"/>
      <c r="R177"/>
    </row>
    <row r="178" spans="1:18" s="74" customFormat="1" ht="14.25" customHeight="1" x14ac:dyDescent="0.15">
      <c r="A178" s="20" t="s">
        <v>193</v>
      </c>
      <c r="B178" s="20">
        <v>1</v>
      </c>
      <c r="C178" s="35" t="s">
        <v>2816</v>
      </c>
      <c r="D178" s="35" t="s">
        <v>2817</v>
      </c>
      <c r="E178" s="97">
        <f>IFERROR(VLOOKUP(C178,业态!A:H,8,0),0)</f>
        <v>91.7</v>
      </c>
      <c r="F178" s="22" t="str">
        <f>VLOOKUP(C178,业态!A:I,9,0)</f>
        <v>服装</v>
      </c>
      <c r="G178" s="98">
        <f>IFERROR(VLOOKUP(C178,每日销售笔数!B:D,3,0),0)</f>
        <v>840</v>
      </c>
      <c r="H178" s="63">
        <f>IFERROR(VLOOKUP(C178,每日销售笔数!B:E,4,0),0)</f>
        <v>4</v>
      </c>
      <c r="I178" s="98">
        <f t="shared" si="13"/>
        <v>210</v>
      </c>
      <c r="J178" s="98">
        <f>IFERROR(VLOOKUP(C178,月累计销售!B:D,3,0),0)</f>
        <v>14447</v>
      </c>
      <c r="K178" s="100">
        <f t="shared" si="10"/>
        <v>1.6531461615008864E-4</v>
      </c>
      <c r="L178" s="101">
        <f>G178/E178</f>
        <v>9.1603053435114496</v>
      </c>
      <c r="M178" s="76" t="str">
        <f>VLOOKUP(C178,商铺自有活动!A:D,3,0)</f>
        <v>全场7折起</v>
      </c>
      <c r="N178" s="137"/>
      <c r="O178" s="137"/>
      <c r="P178" s="137"/>
      <c r="Q178" s="137"/>
      <c r="R178" s="137"/>
    </row>
    <row r="179" spans="1:18" s="74" customFormat="1" ht="14.25" customHeight="1" x14ac:dyDescent="0.15">
      <c r="A179" s="20" t="s">
        <v>193</v>
      </c>
      <c r="B179" s="20">
        <v>1</v>
      </c>
      <c r="C179" s="35" t="s">
        <v>898</v>
      </c>
      <c r="D179" s="35" t="s">
        <v>7</v>
      </c>
      <c r="E179" s="97">
        <f>IFERROR(VLOOKUP(C179,业态!A:H,8,0),0)</f>
        <v>165.9</v>
      </c>
      <c r="F179" s="22" t="str">
        <f>VLOOKUP(C179,业态!A:I,9,0)</f>
        <v>服装</v>
      </c>
      <c r="G179" s="98">
        <f>IFERROR(VLOOKUP(C179,每日销售笔数!B:D,3,0),0)</f>
        <v>21241</v>
      </c>
      <c r="H179" s="63">
        <f>IFERROR(VLOOKUP(C179,每日销售笔数!B:E,4,0),0)</f>
        <v>21</v>
      </c>
      <c r="I179" s="98">
        <f t="shared" si="13"/>
        <v>1011.4761904761905</v>
      </c>
      <c r="J179" s="98">
        <f>IFERROR(VLOOKUP(C179,月累计销售!B:D,3,0),0)</f>
        <v>80213</v>
      </c>
      <c r="K179" s="100">
        <f t="shared" si="10"/>
        <v>4.1802949543381348E-3</v>
      </c>
      <c r="L179" s="101">
        <f t="shared" si="12"/>
        <v>128.03496081977093</v>
      </c>
      <c r="M179" s="76" t="str">
        <f>VLOOKUP(C179,商铺自有活动!A:D,3,0)</f>
        <v>部分5折</v>
      </c>
      <c r="N179"/>
      <c r="O179"/>
      <c r="P179"/>
      <c r="Q179"/>
      <c r="R179"/>
    </row>
    <row r="180" spans="1:18" s="74" customFormat="1" ht="14.25" customHeight="1" x14ac:dyDescent="0.15">
      <c r="A180" s="20" t="s">
        <v>193</v>
      </c>
      <c r="B180" s="20">
        <v>1</v>
      </c>
      <c r="C180" s="35" t="s">
        <v>734</v>
      </c>
      <c r="D180" s="35" t="s">
        <v>735</v>
      </c>
      <c r="E180" s="97">
        <f>IFERROR(VLOOKUP(C180,业态!A:H,8,0),0)</f>
        <v>281.2</v>
      </c>
      <c r="F180" s="22" t="str">
        <f>VLOOKUP(C180,业态!A:I,9,0)</f>
        <v>服装</v>
      </c>
      <c r="G180" s="98">
        <f>IFERROR(VLOOKUP(C180,每日销售笔数!B:D,3,0),0)</f>
        <v>20000</v>
      </c>
      <c r="H180" s="63">
        <f>IFERROR(VLOOKUP(C180,每日销售笔数!B:E,4,0),0)</f>
        <v>80</v>
      </c>
      <c r="I180" s="98">
        <f t="shared" si="13"/>
        <v>250</v>
      </c>
      <c r="J180" s="98">
        <f>IFERROR(VLOOKUP(C180,月累计销售!B:D,3,0),0)</f>
        <v>71000</v>
      </c>
      <c r="K180" s="100">
        <f t="shared" si="10"/>
        <v>3.9360622892878252E-3</v>
      </c>
      <c r="L180" s="101">
        <f t="shared" si="12"/>
        <v>71.123755334281654</v>
      </c>
      <c r="M180" s="76" t="str">
        <f>VLOOKUP(C180,商铺自有活动!A:D,3,0)</f>
        <v>精选牛仔裤9折</v>
      </c>
      <c r="N180"/>
      <c r="O180"/>
      <c r="P180"/>
      <c r="Q180"/>
      <c r="R180"/>
    </row>
    <row r="181" spans="1:18" s="74" customFormat="1" ht="14.25" customHeight="1" x14ac:dyDescent="0.15">
      <c r="A181" s="20" t="s">
        <v>193</v>
      </c>
      <c r="B181" s="20">
        <v>1</v>
      </c>
      <c r="C181" s="35" t="s">
        <v>2572</v>
      </c>
      <c r="D181" s="35" t="s">
        <v>13</v>
      </c>
      <c r="E181" s="97">
        <f>IFERROR(VLOOKUP(C181,业态!A:H,8,0),0)</f>
        <v>365</v>
      </c>
      <c r="F181" s="22" t="str">
        <f>VLOOKUP(C181,业态!A:I,9,0)</f>
        <v>服装</v>
      </c>
      <c r="G181" s="98">
        <f>IFERROR(VLOOKUP(C181,每日销售笔数!B:D,3,0),0)</f>
        <v>15705</v>
      </c>
      <c r="H181" s="63">
        <f>IFERROR(VLOOKUP(C181,每日销售笔数!B:E,4,0),0)</f>
        <v>29</v>
      </c>
      <c r="I181" s="98">
        <f t="shared" si="13"/>
        <v>541.55172413793105</v>
      </c>
      <c r="J181" s="98">
        <f>IFERROR(VLOOKUP(C181,月累计销售!B:D,3,0),0)</f>
        <v>71361</v>
      </c>
      <c r="K181" s="100">
        <f t="shared" si="10"/>
        <v>3.0907929126632646E-3</v>
      </c>
      <c r="L181" s="101">
        <f>G181/E181</f>
        <v>43.027397260273972</v>
      </c>
      <c r="M181" s="76" t="str">
        <f>VLOOKUP(C181,商铺自有活动!A:D,3,0)</f>
        <v>全场商品低至3折</v>
      </c>
      <c r="N181" s="137"/>
      <c r="O181" s="137"/>
      <c r="P181" s="137"/>
      <c r="Q181" s="137"/>
      <c r="R181" s="137"/>
    </row>
    <row r="182" spans="1:18" s="74" customFormat="1" ht="14.25" customHeight="1" x14ac:dyDescent="0.15">
      <c r="A182" s="20" t="s">
        <v>193</v>
      </c>
      <c r="B182" s="20">
        <v>1</v>
      </c>
      <c r="C182" s="35" t="s">
        <v>2650</v>
      </c>
      <c r="D182" s="35" t="s">
        <v>2651</v>
      </c>
      <c r="E182" s="97">
        <f>IFERROR(VLOOKUP(C182,业态!A:H,8,0),0)</f>
        <v>63</v>
      </c>
      <c r="F182" s="22" t="str">
        <f>VLOOKUP(C182,业态!A:I,9,0)</f>
        <v>非正餐</v>
      </c>
      <c r="G182" s="98">
        <f>IFERROR(VLOOKUP(C182,每日销售笔数!B:D,3,0),0)</f>
        <v>5431.5</v>
      </c>
      <c r="H182" s="63">
        <f>IFERROR(VLOOKUP(C182,每日销售笔数!B:E,4,0),0)</f>
        <v>18</v>
      </c>
      <c r="I182" s="98">
        <f t="shared" si="13"/>
        <v>301.75</v>
      </c>
      <c r="J182" s="98">
        <f>IFERROR(VLOOKUP(C182,月累计销售!B:D,3,0),0)</f>
        <v>23169.75</v>
      </c>
      <c r="K182" s="100">
        <f t="shared" si="10"/>
        <v>1.0689361162133412E-3</v>
      </c>
      <c r="L182" s="101">
        <f>G182/E182</f>
        <v>86.214285714285708</v>
      </c>
      <c r="M182" s="76" t="str">
        <f>VLOOKUP(C182,商铺自有活动!A:D,3,0)</f>
        <v>买新年礼盒满528赠170元礼盒
满888赠325礼盒，满158赠170和325礼盒</v>
      </c>
      <c r="N182" s="137"/>
      <c r="O182" s="137"/>
      <c r="P182" s="137"/>
      <c r="Q182" s="137"/>
      <c r="R182" s="137"/>
    </row>
    <row r="183" spans="1:18" s="74" customFormat="1" ht="14.25" customHeight="1" x14ac:dyDescent="0.15">
      <c r="A183" s="20" t="s">
        <v>193</v>
      </c>
      <c r="B183" s="20">
        <v>1</v>
      </c>
      <c r="C183" s="102" t="s">
        <v>678</v>
      </c>
      <c r="D183" s="102" t="s">
        <v>679</v>
      </c>
      <c r="E183" s="97">
        <f>IFERROR(VLOOKUP(C183,业态!A:H,8,0),0)</f>
        <v>32</v>
      </c>
      <c r="F183" s="22" t="str">
        <f>VLOOKUP(C183,业态!A:I,9,0)</f>
        <v>配饰</v>
      </c>
      <c r="G183" s="98">
        <f>IFERROR(VLOOKUP(C183,每日销售笔数!B:D,3,0),0)</f>
        <v>13990</v>
      </c>
      <c r="H183" s="63">
        <f>IFERROR(VLOOKUP(C183,每日销售笔数!B:E,4,0),0)</f>
        <v>6</v>
      </c>
      <c r="I183" s="98">
        <f t="shared" si="13"/>
        <v>2331.6666666666665</v>
      </c>
      <c r="J183" s="98">
        <f>IFERROR(VLOOKUP(C183,月累计销售!B:D,3,0),0)</f>
        <v>41090</v>
      </c>
      <c r="K183" s="100">
        <f t="shared" si="10"/>
        <v>2.7532755713568337E-3</v>
      </c>
      <c r="L183" s="101">
        <f t="shared" si="12"/>
        <v>437.1875</v>
      </c>
      <c r="M183" s="76" t="str">
        <f>VLOOKUP(C183,商铺自有活动!A:D,3,0)</f>
        <v>无</v>
      </c>
      <c r="N183"/>
      <c r="O183"/>
      <c r="P183"/>
      <c r="Q183"/>
      <c r="R183"/>
    </row>
    <row r="184" spans="1:18" s="74" customFormat="1" ht="14.25" customHeight="1" x14ac:dyDescent="0.15">
      <c r="A184" s="20" t="s">
        <v>193</v>
      </c>
      <c r="B184" s="20">
        <v>1</v>
      </c>
      <c r="C184" s="116" t="s">
        <v>569</v>
      </c>
      <c r="D184" s="116" t="s">
        <v>4</v>
      </c>
      <c r="E184" s="97">
        <f>IFERROR(VLOOKUP(C184,业态!A:H,8,0),0)</f>
        <v>209</v>
      </c>
      <c r="F184" s="22" t="str">
        <f>VLOOKUP(C184,业态!A:I,9,0)</f>
        <v>服装</v>
      </c>
      <c r="G184" s="98">
        <f>IFERROR(VLOOKUP(C184,每日销售笔数!B:D,3,0),0)</f>
        <v>3596</v>
      </c>
      <c r="H184" s="63">
        <f>IFERROR(VLOOKUP(C184,每日销售笔数!B:E,4,0),0)</f>
        <v>4</v>
      </c>
      <c r="I184" s="98">
        <f t="shared" si="13"/>
        <v>899</v>
      </c>
      <c r="J184" s="98">
        <f>IFERROR(VLOOKUP(C184,月累计销售!B:D,3,0),0)</f>
        <v>17399</v>
      </c>
      <c r="K184" s="100">
        <f t="shared" si="10"/>
        <v>7.0770399961395092E-4</v>
      </c>
      <c r="L184" s="101">
        <f t="shared" si="12"/>
        <v>17.205741626794257</v>
      </c>
      <c r="M184" s="76" t="str">
        <f>VLOOKUP(C184,商铺自有活动!A:D,3,0)</f>
        <v>全场低至5折</v>
      </c>
      <c r="N184"/>
      <c r="O184"/>
      <c r="P184"/>
      <c r="Q184"/>
      <c r="R184"/>
    </row>
    <row r="185" spans="1:18" ht="14.25" customHeight="1" x14ac:dyDescent="0.15">
      <c r="A185" s="20" t="s">
        <v>193</v>
      </c>
      <c r="B185" s="26">
        <v>1</v>
      </c>
      <c r="C185" s="35" t="s">
        <v>194</v>
      </c>
      <c r="D185" s="35" t="s">
        <v>165</v>
      </c>
      <c r="E185" s="97">
        <f>IFERROR(VLOOKUP(C185,业态!A:H,8,0),0)</f>
        <v>55</v>
      </c>
      <c r="F185" s="22" t="str">
        <f>VLOOKUP(C185,业态!A:I,9,0)</f>
        <v>配饰</v>
      </c>
      <c r="G185" s="98">
        <f>IFERROR(VLOOKUP(C185,每日销售笔数!B:D,3,0),0)</f>
        <v>29868</v>
      </c>
      <c r="H185" s="63">
        <f>IFERROR(VLOOKUP(C185,每日销售笔数!B:E,4,0),0)</f>
        <v>3</v>
      </c>
      <c r="I185" s="98">
        <f t="shared" si="13"/>
        <v>9956</v>
      </c>
      <c r="J185" s="98">
        <f>IFERROR(VLOOKUP(C185,月累计销售!B:D,3,0),0)</f>
        <v>88176</v>
      </c>
      <c r="K185" s="100">
        <f t="shared" si="10"/>
        <v>5.8781154228224382E-3</v>
      </c>
      <c r="L185" s="101">
        <f t="shared" si="12"/>
        <v>543.0545454545454</v>
      </c>
      <c r="M185" s="76" t="str">
        <f>VLOOKUP(C185,商铺自有活动!A:D,3,0)</f>
        <v>满额赠礼</v>
      </c>
    </row>
    <row r="186" spans="1:18" s="74" customFormat="1" ht="14.25" customHeight="1" x14ac:dyDescent="0.15">
      <c r="A186" s="20" t="s">
        <v>193</v>
      </c>
      <c r="B186" s="26">
        <v>1</v>
      </c>
      <c r="C186" s="35" t="s">
        <v>764</v>
      </c>
      <c r="D186" s="35" t="s">
        <v>765</v>
      </c>
      <c r="E186" s="97">
        <f>IFERROR(VLOOKUP(C186,业态!A:H,8,0),0)</f>
        <v>190</v>
      </c>
      <c r="F186" s="22" t="str">
        <f>VLOOKUP(C186,业态!A:I,9,0)</f>
        <v>服装</v>
      </c>
      <c r="G186" s="98">
        <f>IFERROR(VLOOKUP(C186,每日销售笔数!B:D,3,0),0)</f>
        <v>15000</v>
      </c>
      <c r="H186" s="63">
        <f>IFERROR(VLOOKUP(C186,每日销售笔数!B:E,4,0),0)</f>
        <v>60</v>
      </c>
      <c r="I186" s="98">
        <f t="shared" si="13"/>
        <v>250</v>
      </c>
      <c r="J186" s="98">
        <f>IFERROR(VLOOKUP(C186,月累计销售!B:D,3,0),0)</f>
        <v>45000</v>
      </c>
      <c r="K186" s="100">
        <f t="shared" si="10"/>
        <v>2.9520467169658689E-3</v>
      </c>
      <c r="L186" s="101">
        <f t="shared" si="12"/>
        <v>78.94736842105263</v>
      </c>
      <c r="M186" s="76" t="str">
        <f>VLOOKUP(C186,商铺自有活动!A:D,3,0)</f>
        <v>无</v>
      </c>
      <c r="N186"/>
      <c r="O186"/>
      <c r="P186"/>
      <c r="Q186"/>
      <c r="R186"/>
    </row>
    <row r="187" spans="1:18" s="74" customFormat="1" ht="14.25" customHeight="1" x14ac:dyDescent="0.15">
      <c r="A187" s="20" t="s">
        <v>193</v>
      </c>
      <c r="B187" s="26">
        <v>1</v>
      </c>
      <c r="C187" s="35" t="s">
        <v>3200</v>
      </c>
      <c r="D187" s="35" t="s">
        <v>3201</v>
      </c>
      <c r="E187" s="97">
        <f>IFERROR(VLOOKUP(C187,业态!A:H,8,0),0)</f>
        <v>59.4</v>
      </c>
      <c r="F187" s="22" t="str">
        <f>VLOOKUP(C187,业态!A:I,9,0)</f>
        <v>配饰</v>
      </c>
      <c r="G187" s="98">
        <f>IFERROR(VLOOKUP(C187,每日销售笔数!B:D,3,0),0)</f>
        <v>1668</v>
      </c>
      <c r="H187" s="63">
        <f>IFERROR(VLOOKUP(C187,每日销售笔数!B:E,4,0),0)</f>
        <v>2</v>
      </c>
      <c r="I187" s="98">
        <f t="shared" si="13"/>
        <v>834</v>
      </c>
      <c r="J187" s="98">
        <f>IFERROR(VLOOKUP(C187,月累计销售!B:D,3,0),0)</f>
        <v>9841</v>
      </c>
      <c r="K187" s="100">
        <f t="shared" si="10"/>
        <v>3.282675949266046E-4</v>
      </c>
      <c r="L187" s="101">
        <f>G187/E187</f>
        <v>28.080808080808083</v>
      </c>
      <c r="M187" s="76" t="s">
        <v>3204</v>
      </c>
      <c r="N187" s="137"/>
      <c r="O187" s="137"/>
      <c r="P187" s="137"/>
      <c r="Q187" s="137"/>
      <c r="R187" s="137"/>
    </row>
    <row r="188" spans="1:18" ht="14.25" customHeight="1" x14ac:dyDescent="0.15">
      <c r="A188" s="20" t="s">
        <v>193</v>
      </c>
      <c r="B188" s="20">
        <v>1</v>
      </c>
      <c r="C188" s="35" t="s">
        <v>108</v>
      </c>
      <c r="D188" s="35" t="s">
        <v>462</v>
      </c>
      <c r="E188" s="97">
        <f>IFERROR(VLOOKUP(C188,业态!A:H,8,0),0)</f>
        <v>500.8</v>
      </c>
      <c r="F188" s="22" t="str">
        <f>VLOOKUP(C188,业态!A:I,9,0)</f>
        <v>服装</v>
      </c>
      <c r="G188" s="98">
        <f>IFERROR(VLOOKUP(C188,每日销售笔数!B:D,3,0),0)</f>
        <v>32817.4</v>
      </c>
      <c r="H188" s="63">
        <f>IFERROR(VLOOKUP(C188,每日销售笔数!B:E,4,0),0)</f>
        <v>37</v>
      </c>
      <c r="I188" s="98">
        <f t="shared" si="13"/>
        <v>886.95675675675682</v>
      </c>
      <c r="J188" s="98">
        <f>IFERROR(VLOOKUP(C188,月累计销售!B:D,3,0),0)</f>
        <v>154436.6</v>
      </c>
      <c r="K188" s="100">
        <f t="shared" si="10"/>
        <v>6.458566528623714E-3</v>
      </c>
      <c r="L188" s="101">
        <f t="shared" si="12"/>
        <v>65.529952076677318</v>
      </c>
      <c r="M188" s="76" t="str">
        <f>VLOOKUP(C188,商铺自有活动!A:D,3,0)</f>
        <v>大悦城会员卡新品9折</v>
      </c>
    </row>
    <row r="189" spans="1:18" s="74" customFormat="1" ht="14.25" customHeight="1" x14ac:dyDescent="0.15">
      <c r="A189" s="20" t="s">
        <v>193</v>
      </c>
      <c r="B189" s="20">
        <v>1</v>
      </c>
      <c r="C189" s="35" t="s">
        <v>445</v>
      </c>
      <c r="D189" s="35" t="s">
        <v>446</v>
      </c>
      <c r="E189" s="97">
        <f>IFERROR(VLOOKUP(C189,业态!A:H,8,0),0)</f>
        <v>92.3</v>
      </c>
      <c r="F189" s="22" t="str">
        <f>VLOOKUP(C189,业态!A:I,9,0)</f>
        <v>化妆品</v>
      </c>
      <c r="G189" s="98">
        <f>IFERROR(VLOOKUP(C189,每日销售笔数!B:D,3,0),0)</f>
        <v>66241.8</v>
      </c>
      <c r="H189" s="63">
        <f>IFERROR(VLOOKUP(C189,每日销售笔数!B:E,4,0),0)</f>
        <v>229</v>
      </c>
      <c r="I189" s="98">
        <f t="shared" si="13"/>
        <v>289.26550218340611</v>
      </c>
      <c r="J189" s="98">
        <f>IFERROR(VLOOKUP(C189,月累计销售!B:D,3,0),0)</f>
        <v>267127.25</v>
      </c>
      <c r="K189" s="100">
        <f t="shared" si="10"/>
        <v>1.3036592547727313E-2</v>
      </c>
      <c r="L189" s="101">
        <f t="shared" si="12"/>
        <v>717.67930660888408</v>
      </c>
      <c r="M189" s="76" t="str">
        <f>VLOOKUP(C189,商铺自有活动!A:D,3,0)</f>
        <v>满额送礼</v>
      </c>
      <c r="N189"/>
      <c r="O189"/>
      <c r="P189"/>
      <c r="Q189"/>
      <c r="R189"/>
    </row>
    <row r="190" spans="1:18" s="74" customFormat="1" ht="14.25" customHeight="1" x14ac:dyDescent="0.15">
      <c r="A190" s="20" t="s">
        <v>193</v>
      </c>
      <c r="B190" s="20">
        <v>1</v>
      </c>
      <c r="C190" s="35" t="s">
        <v>110</v>
      </c>
      <c r="D190" s="35" t="s">
        <v>111</v>
      </c>
      <c r="E190" s="97">
        <f>IFERROR(VLOOKUP(C190,业态!A:H,8,0),0)</f>
        <v>76</v>
      </c>
      <c r="F190" s="22" t="str">
        <f>VLOOKUP(C190,业态!A:I,9,0)</f>
        <v>非正餐</v>
      </c>
      <c r="G190" s="98">
        <f>IFERROR(VLOOKUP(C190,每日销售笔数!B:D,3,0),0)</f>
        <v>5747</v>
      </c>
      <c r="H190" s="63">
        <f>IFERROR(VLOOKUP(C190,每日销售笔数!B:E,4,0),0)</f>
        <v>186</v>
      </c>
      <c r="I190" s="98">
        <f t="shared" si="13"/>
        <v>30.897849462365592</v>
      </c>
      <c r="J190" s="98">
        <f>IFERROR(VLOOKUP(C190,月累计销售!B:D,3,0),0)</f>
        <v>22137</v>
      </c>
      <c r="K190" s="100">
        <f t="shared" si="10"/>
        <v>1.1310274988268565E-3</v>
      </c>
      <c r="L190" s="101">
        <f t="shared" si="12"/>
        <v>75.618421052631575</v>
      </c>
      <c r="M190" s="76" t="str">
        <f>VLOOKUP(C190,商铺自有活动!A:D,3,0)</f>
        <v>无</v>
      </c>
      <c r="N190"/>
      <c r="O190"/>
      <c r="P190"/>
      <c r="Q190"/>
      <c r="R190"/>
    </row>
    <row r="191" spans="1:18" s="74" customFormat="1" ht="14.25" customHeight="1" x14ac:dyDescent="0.15">
      <c r="A191" s="20" t="s">
        <v>193</v>
      </c>
      <c r="B191" s="20">
        <v>1</v>
      </c>
      <c r="C191" s="35" t="s">
        <v>666</v>
      </c>
      <c r="D191" s="35" t="s">
        <v>667</v>
      </c>
      <c r="E191" s="97">
        <f>IFERROR(VLOOKUP(C191,业态!A:H,8,0),0)</f>
        <v>147</v>
      </c>
      <c r="F191" s="22" t="str">
        <f>VLOOKUP(C191,业态!A:I,9,0)</f>
        <v>非正餐</v>
      </c>
      <c r="G191" s="98">
        <f>IFERROR(VLOOKUP(C191,每日销售笔数!B:D,3,0),0)</f>
        <v>9687</v>
      </c>
      <c r="H191" s="63">
        <f>IFERROR(VLOOKUP(C191,每日销售笔数!B:E,4,0),0)</f>
        <v>157</v>
      </c>
      <c r="I191" s="98">
        <f t="shared" si="13"/>
        <v>61.70063694267516</v>
      </c>
      <c r="J191" s="98">
        <f>IFERROR(VLOOKUP(C191,月累计销售!B:D,3,0),0)</f>
        <v>38519</v>
      </c>
      <c r="K191" s="100">
        <f t="shared" si="10"/>
        <v>1.906431769816558E-3</v>
      </c>
      <c r="L191" s="101">
        <f t="shared" si="12"/>
        <v>65.897959183673464</v>
      </c>
      <c r="M191" s="76" t="str">
        <f>VLOOKUP(C191,商铺自有活动!A:D,3,0)</f>
        <v>无</v>
      </c>
      <c r="N191"/>
      <c r="O191"/>
      <c r="P191"/>
      <c r="Q191"/>
      <c r="R191"/>
    </row>
    <row r="192" spans="1:18" s="74" customFormat="1" ht="14.25" customHeight="1" x14ac:dyDescent="0.15">
      <c r="A192" s="20" t="s">
        <v>193</v>
      </c>
      <c r="B192" s="20">
        <v>1</v>
      </c>
      <c r="C192" s="35" t="s">
        <v>899</v>
      </c>
      <c r="D192" s="35" t="s">
        <v>900</v>
      </c>
      <c r="E192" s="97">
        <f>IFERROR(VLOOKUP(C192,业态!A:H,8,0),0)</f>
        <v>86</v>
      </c>
      <c r="F192" s="22" t="str">
        <f>VLOOKUP(C192,业态!A:I,9,0)</f>
        <v>服装</v>
      </c>
      <c r="G192" s="98">
        <f>IFERROR(VLOOKUP(C192,每日销售笔数!B:D,3,0),0)</f>
        <v>7954</v>
      </c>
      <c r="H192" s="63">
        <f>IFERROR(VLOOKUP(C192,每日销售笔数!B:E,4,0),0)</f>
        <v>5</v>
      </c>
      <c r="I192" s="98">
        <f t="shared" si="13"/>
        <v>1590.8</v>
      </c>
      <c r="J192" s="98">
        <f>IFERROR(VLOOKUP(C192,月累计销售!B:D,3,0),0)</f>
        <v>38131</v>
      </c>
      <c r="K192" s="100">
        <f t="shared" si="10"/>
        <v>1.5653719724497681E-3</v>
      </c>
      <c r="L192" s="101">
        <f t="shared" si="12"/>
        <v>92.488372093023258</v>
      </c>
      <c r="M192" s="76" t="str">
        <f>VLOOKUP(C192,商铺自有活动!A:D,3,0)</f>
        <v>部分5折</v>
      </c>
      <c r="N192"/>
      <c r="O192"/>
      <c r="P192"/>
      <c r="Q192"/>
      <c r="R192"/>
    </row>
    <row r="193" spans="1:18" s="74" customFormat="1" ht="14.25" customHeight="1" x14ac:dyDescent="0.15">
      <c r="A193" s="20" t="s">
        <v>193</v>
      </c>
      <c r="B193" s="20">
        <v>1</v>
      </c>
      <c r="C193" s="35" t="s">
        <v>1784</v>
      </c>
      <c r="D193" s="35" t="s">
        <v>1785</v>
      </c>
      <c r="E193" s="97">
        <f>IFERROR(VLOOKUP(C193,业态!A:H,8,0),0)</f>
        <v>137</v>
      </c>
      <c r="F193" s="22" t="str">
        <f>VLOOKUP(C193,业态!A:I,9,0)</f>
        <v>服装</v>
      </c>
      <c r="G193" s="98">
        <f>IFERROR(VLOOKUP(C193,每日销售笔数!B:D,3,0),0)</f>
        <v>5001</v>
      </c>
      <c r="H193" s="63">
        <f>IFERROR(VLOOKUP(C193,每日销售笔数!B:E,4,0),0)</f>
        <v>4</v>
      </c>
      <c r="I193" s="98">
        <f t="shared" si="13"/>
        <v>1250.25</v>
      </c>
      <c r="J193" s="98">
        <f>IFERROR(VLOOKUP(C193,月累计销售!B:D,3,0),0)</f>
        <v>33373</v>
      </c>
      <c r="K193" s="100">
        <f t="shared" si="10"/>
        <v>9.842123754364206E-4</v>
      </c>
      <c r="L193" s="101">
        <f>G193/E193</f>
        <v>36.503649635036496</v>
      </c>
      <c r="M193" s="76" t="str">
        <f>VLOOKUP(C193,商铺自有活动!A:D,3,0)</f>
        <v>一件8折三件7折</v>
      </c>
      <c r="N193"/>
      <c r="O193"/>
      <c r="P193"/>
      <c r="Q193"/>
      <c r="R193"/>
    </row>
    <row r="194" spans="1:18" s="74" customFormat="1" ht="14.25" customHeight="1" x14ac:dyDescent="0.15">
      <c r="A194" s="20" t="s">
        <v>193</v>
      </c>
      <c r="B194" s="20">
        <v>1</v>
      </c>
      <c r="C194" s="35" t="s">
        <v>570</v>
      </c>
      <c r="D194" s="35" t="s">
        <v>571</v>
      </c>
      <c r="E194" s="97">
        <f>IFERROR(VLOOKUP(C194,业态!A:H,8,0),0)</f>
        <v>53</v>
      </c>
      <c r="F194" s="22" t="str">
        <f>VLOOKUP(C194,业态!A:I,9,0)</f>
        <v>皮具</v>
      </c>
      <c r="G194" s="98">
        <f>IFERROR(VLOOKUP(C194,每日销售笔数!B:D,3,0),0)</f>
        <v>320</v>
      </c>
      <c r="H194" s="63">
        <f>IFERROR(VLOOKUP(C194,每日销售笔数!B:E,4,0),0)</f>
        <v>1</v>
      </c>
      <c r="I194" s="98">
        <f t="shared" si="13"/>
        <v>320</v>
      </c>
      <c r="J194" s="98">
        <f>IFERROR(VLOOKUP(C194,月累计销售!B:D,3,0),0)</f>
        <v>6283</v>
      </c>
      <c r="K194" s="100">
        <f t="shared" si="10"/>
        <v>6.2976996628605206E-5</v>
      </c>
      <c r="L194" s="101">
        <f t="shared" si="12"/>
        <v>6.0377358490566042</v>
      </c>
      <c r="M194" s="76" t="str">
        <f>VLOOKUP(C194,商铺自有活动!A:D,3,0)</f>
        <v>全场商品5折起</v>
      </c>
      <c r="N194"/>
      <c r="O194"/>
      <c r="P194"/>
      <c r="Q194"/>
      <c r="R194"/>
    </row>
    <row r="195" spans="1:18" s="74" customFormat="1" ht="14.25" customHeight="1" x14ac:dyDescent="0.15">
      <c r="A195" s="20" t="s">
        <v>193</v>
      </c>
      <c r="B195" s="20">
        <v>1</v>
      </c>
      <c r="C195" s="35" t="s">
        <v>2932</v>
      </c>
      <c r="D195" s="35" t="s">
        <v>2933</v>
      </c>
      <c r="E195" s="97">
        <f>IFERROR(VLOOKUP(C195,业态!A:H,8,0),0)</f>
        <v>113</v>
      </c>
      <c r="F195" s="22" t="str">
        <f>VLOOKUP(C195,业态!A:I,9,0)</f>
        <v>配饰</v>
      </c>
      <c r="G195" s="98">
        <f>IFERROR(VLOOKUP(C195,每日销售笔数!B:D,3,0),0)</f>
        <v>8492</v>
      </c>
      <c r="H195" s="63">
        <f>IFERROR(VLOOKUP(C195,每日销售笔数!B:E,4,0),0)</f>
        <v>8</v>
      </c>
      <c r="I195" s="98">
        <f t="shared" si="13"/>
        <v>1061.5</v>
      </c>
      <c r="J195" s="98">
        <f>IFERROR(VLOOKUP(C195,月累计销售!B:D,3,0),0)</f>
        <v>16317</v>
      </c>
      <c r="K195" s="100">
        <f t="shared" ref="K195:K257" si="14">(G195)/$G$383</f>
        <v>1.6712520480316106E-3</v>
      </c>
      <c r="L195" s="101">
        <f>G195/E195</f>
        <v>75.150442477876112</v>
      </c>
      <c r="M195" s="76" t="s">
        <v>3085</v>
      </c>
      <c r="N195" s="137"/>
      <c r="O195" s="137"/>
      <c r="P195" s="137"/>
      <c r="Q195" s="137"/>
      <c r="R195" s="137"/>
    </row>
    <row r="196" spans="1:18" s="74" customFormat="1" ht="14.25" customHeight="1" x14ac:dyDescent="0.15">
      <c r="A196" s="20" t="s">
        <v>193</v>
      </c>
      <c r="B196" s="20">
        <v>1</v>
      </c>
      <c r="C196" s="35" t="s">
        <v>2544</v>
      </c>
      <c r="D196" s="35" t="s">
        <v>2545</v>
      </c>
      <c r="E196" s="97">
        <f>IFERROR(VLOOKUP(C196,业态!A:H,8,0),0)</f>
        <v>90</v>
      </c>
      <c r="F196" s="22" t="str">
        <f>VLOOKUP(C196,业态!A:I,9,0)</f>
        <v>化妆品</v>
      </c>
      <c r="G196" s="98">
        <f>IFERROR(VLOOKUP(C196,每日销售笔数!B:D,3,0),0)</f>
        <v>3694.4</v>
      </c>
      <c r="H196" s="63">
        <f>IFERROR(VLOOKUP(C196,每日销售笔数!B:E,4,0),0)</f>
        <v>16</v>
      </c>
      <c r="I196" s="98">
        <f t="shared" si="13"/>
        <v>230.9</v>
      </c>
      <c r="J196" s="98">
        <f>IFERROR(VLOOKUP(C196,月累计销售!B:D,3,0),0)</f>
        <v>15273.15</v>
      </c>
      <c r="K196" s="100">
        <f t="shared" si="14"/>
        <v>7.2706942607724705E-4</v>
      </c>
      <c r="L196" s="101">
        <f>G196/E196</f>
        <v>41.048888888888889</v>
      </c>
      <c r="M196" s="76" t="str">
        <f>VLOOKUP(C196,商铺自有活动!A:D,3,0)</f>
        <v>会员超值换购</v>
      </c>
      <c r="N196"/>
      <c r="O196"/>
      <c r="P196"/>
      <c r="Q196"/>
      <c r="R196"/>
    </row>
    <row r="197" spans="1:18" s="74" customFormat="1" ht="14.25" customHeight="1" x14ac:dyDescent="0.15">
      <c r="A197" s="20" t="s">
        <v>193</v>
      </c>
      <c r="B197" s="20">
        <v>1</v>
      </c>
      <c r="C197" s="35" t="s">
        <v>529</v>
      </c>
      <c r="D197" s="35" t="s">
        <v>572</v>
      </c>
      <c r="E197" s="97">
        <f>IFERROR(VLOOKUP(C197,业态!A:H,8,0),0)</f>
        <v>48</v>
      </c>
      <c r="F197" s="22" t="str">
        <f>VLOOKUP(C197,业态!A:I,9,0)</f>
        <v>皮具</v>
      </c>
      <c r="G197" s="98">
        <f>IFERROR(VLOOKUP(C197,每日销售笔数!B:D,3,0),0)</f>
        <v>580</v>
      </c>
      <c r="H197" s="63">
        <f>IFERROR(VLOOKUP(C197,每日销售笔数!B:E,4,0),0)</f>
        <v>1</v>
      </c>
      <c r="I197" s="98">
        <f t="shared" si="13"/>
        <v>580</v>
      </c>
      <c r="J197" s="98">
        <f>IFERROR(VLOOKUP(C197,月累计销售!B:D,3,0),0)</f>
        <v>853</v>
      </c>
      <c r="K197" s="100">
        <f t="shared" si="14"/>
        <v>1.1414580638934692E-4</v>
      </c>
      <c r="L197" s="101">
        <f t="shared" si="12"/>
        <v>12.083333333333334</v>
      </c>
      <c r="M197" s="76" t="str">
        <f>VLOOKUP(C197,商铺自有活动!A:D,3,0)</f>
        <v>部分商品满200减100，部分商品满99减36.</v>
      </c>
      <c r="N197"/>
      <c r="O197"/>
      <c r="P197"/>
      <c r="Q197"/>
      <c r="R197"/>
    </row>
    <row r="198" spans="1:18" s="74" customFormat="1" ht="14.25" customHeight="1" x14ac:dyDescent="0.15">
      <c r="A198" s="20" t="s">
        <v>193</v>
      </c>
      <c r="B198" s="20">
        <v>1</v>
      </c>
      <c r="C198" s="35" t="s">
        <v>930</v>
      </c>
      <c r="D198" s="35" t="s">
        <v>931</v>
      </c>
      <c r="E198" s="97">
        <f>IFERROR(VLOOKUP(C198,业态!A:H,8,0),0)</f>
        <v>2510</v>
      </c>
      <c r="F198" s="22" t="str">
        <f>VLOOKUP(C198,业态!A:I,9,0)</f>
        <v>皮具</v>
      </c>
      <c r="G198" s="98">
        <f>IFERROR(VLOOKUP(C198,每日销售笔数!B:D,3,0),0)</f>
        <v>68964</v>
      </c>
      <c r="H198" s="63">
        <f>IFERROR(VLOOKUP(C198,每日销售笔数!B:E,4,0),0)</f>
        <v>359</v>
      </c>
      <c r="I198" s="98">
        <f t="shared" si="13"/>
        <v>192.10027855153203</v>
      </c>
      <c r="J198" s="98">
        <f>IFERROR(VLOOKUP(C198,月累计销售!B:D,3,0),0)</f>
        <v>226042</v>
      </c>
      <c r="K198" s="100">
        <f t="shared" si="14"/>
        <v>1.3572329985922279E-2</v>
      </c>
      <c r="L198" s="101">
        <f t="shared" si="12"/>
        <v>27.475697211155378</v>
      </c>
      <c r="M198" s="76" t="str">
        <f>VLOOKUP(C198,商铺自有活动!A:D,3,0)</f>
        <v>滔搏全场一件8折，二件7折</v>
      </c>
      <c r="N198"/>
      <c r="O198"/>
      <c r="P198"/>
      <c r="Q198"/>
      <c r="R198"/>
    </row>
    <row r="199" spans="1:18" s="74" customFormat="1" ht="14.25" customHeight="1" x14ac:dyDescent="0.15">
      <c r="A199" s="20" t="s">
        <v>193</v>
      </c>
      <c r="B199" s="20">
        <v>1</v>
      </c>
      <c r="C199" s="35" t="s">
        <v>573</v>
      </c>
      <c r="D199" s="35" t="s">
        <v>574</v>
      </c>
      <c r="E199" s="97">
        <f>IFERROR(VLOOKUP(C199,业态!A:H,8,0),0)</f>
        <v>136</v>
      </c>
      <c r="F199" s="22" t="str">
        <f>VLOOKUP(C199,业态!A:I,9,0)</f>
        <v>服装</v>
      </c>
      <c r="G199" s="98">
        <f>IFERROR(VLOOKUP(C199,每日销售笔数!B:D,3,0),0)</f>
        <v>4587</v>
      </c>
      <c r="H199" s="63">
        <f>IFERROR(VLOOKUP(C199,每日销售笔数!B:E,4,0),0)</f>
        <v>8</v>
      </c>
      <c r="I199" s="98">
        <f t="shared" si="13"/>
        <v>573.375</v>
      </c>
      <c r="J199" s="98">
        <f>IFERROR(VLOOKUP(C199,月累计销售!B:D,3,0),0)</f>
        <v>23757</v>
      </c>
      <c r="K199" s="100">
        <f t="shared" si="14"/>
        <v>9.0273588604816268E-4</v>
      </c>
      <c r="L199" s="101">
        <f t="shared" si="12"/>
        <v>33.727941176470587</v>
      </c>
      <c r="M199" s="76" t="str">
        <f>VLOOKUP(C199,商铺自有活动!A:D,3,0)</f>
        <v>全场5折起</v>
      </c>
      <c r="N199"/>
      <c r="O199"/>
      <c r="P199"/>
      <c r="Q199"/>
      <c r="R199"/>
    </row>
    <row r="200" spans="1:18" s="74" customFormat="1" ht="14.25" customHeight="1" x14ac:dyDescent="0.15">
      <c r="A200" s="20" t="s">
        <v>193</v>
      </c>
      <c r="B200" s="20">
        <v>1</v>
      </c>
      <c r="C200" s="35" t="s">
        <v>723</v>
      </c>
      <c r="D200" s="35" t="s">
        <v>724</v>
      </c>
      <c r="E200" s="97">
        <f>IFERROR(VLOOKUP(C200,业态!A:H,8,0),0)</f>
        <v>155</v>
      </c>
      <c r="F200" s="22" t="str">
        <f>VLOOKUP(C200,业态!A:I,9,0)</f>
        <v>服装</v>
      </c>
      <c r="G200" s="98">
        <f>IFERROR(VLOOKUP(C200,每日销售笔数!B:D,3,0),0)</f>
        <v>1722</v>
      </c>
      <c r="H200" s="63">
        <f>IFERROR(VLOOKUP(C200,每日销售笔数!B:E,4,0),0)</f>
        <v>4</v>
      </c>
      <c r="I200" s="98">
        <f t="shared" si="13"/>
        <v>430.5</v>
      </c>
      <c r="J200" s="98">
        <f>IFERROR(VLOOKUP(C200,月累计销售!B:D,3,0),0)</f>
        <v>14973</v>
      </c>
      <c r="K200" s="100">
        <f t="shared" si="14"/>
        <v>3.3889496310768173E-4</v>
      </c>
      <c r="L200" s="101">
        <f t="shared" si="12"/>
        <v>11.109677419354838</v>
      </c>
      <c r="M200" s="76" t="str">
        <f>VLOOKUP(C200,商铺自有活动!A:D,3,0)</f>
        <v>全场5折起</v>
      </c>
      <c r="N200"/>
      <c r="O200"/>
      <c r="P200"/>
      <c r="Q200"/>
      <c r="R200"/>
    </row>
    <row r="201" spans="1:18" s="74" customFormat="1" ht="14.25" customHeight="1" x14ac:dyDescent="0.15">
      <c r="A201" s="20" t="s">
        <v>193</v>
      </c>
      <c r="B201" s="20">
        <v>1</v>
      </c>
      <c r="C201" s="35" t="s">
        <v>2770</v>
      </c>
      <c r="D201" s="35" t="s">
        <v>2771</v>
      </c>
      <c r="E201" s="97">
        <f>IFERROR(VLOOKUP(C201,业态!A:H,8,0),0)</f>
        <v>84</v>
      </c>
      <c r="F201" s="22" t="str">
        <f>VLOOKUP(C201,业态!A:I,9,0)</f>
        <v>皮具</v>
      </c>
      <c r="G201" s="98">
        <f>IFERROR(VLOOKUP(C201,每日销售笔数!B:D,3,0),0)</f>
        <v>2438</v>
      </c>
      <c r="H201" s="63">
        <f>IFERROR(VLOOKUP(C201,每日销售笔数!B:E,4,0),0)</f>
        <v>2</v>
      </c>
      <c r="I201" s="98">
        <f t="shared" si="13"/>
        <v>1219</v>
      </c>
      <c r="J201" s="98">
        <f>IFERROR(VLOOKUP(C201,月累计销售!B:D,3,0),0)</f>
        <v>7970</v>
      </c>
      <c r="K201" s="100">
        <f t="shared" si="14"/>
        <v>4.7980599306418587E-4</v>
      </c>
      <c r="L201" s="101">
        <f>G201/E201</f>
        <v>29.023809523809526</v>
      </c>
      <c r="M201" s="76" t="str">
        <f>VLOOKUP(C201,商铺自有活动!A:D,3,0)</f>
        <v>全场商品买一赠一</v>
      </c>
      <c r="N201" s="137"/>
      <c r="O201" s="137"/>
      <c r="P201" s="137"/>
      <c r="Q201" s="137"/>
      <c r="R201" s="137"/>
    </row>
    <row r="202" spans="1:18" s="74" customFormat="1" ht="14.25" customHeight="1" x14ac:dyDescent="0.15">
      <c r="A202" s="20" t="s">
        <v>193</v>
      </c>
      <c r="B202" s="20">
        <v>1</v>
      </c>
      <c r="C202" s="35" t="s">
        <v>421</v>
      </c>
      <c r="D202" s="35" t="s">
        <v>422</v>
      </c>
      <c r="E202" s="97">
        <f>IFERROR(VLOOKUP(C202,业态!A:H,8,0),0)</f>
        <v>146</v>
      </c>
      <c r="F202" s="22" t="str">
        <f>VLOOKUP(C202,业态!A:I,9,0)</f>
        <v>服装</v>
      </c>
      <c r="G202" s="98">
        <f>IFERROR(VLOOKUP(C202,每日销售笔数!B:D,3,0),0)</f>
        <v>21708</v>
      </c>
      <c r="H202" s="63">
        <f>IFERROR(VLOOKUP(C202,每日销售笔数!B:E,4,0),0)</f>
        <v>16</v>
      </c>
      <c r="I202" s="98">
        <f t="shared" si="13"/>
        <v>1356.75</v>
      </c>
      <c r="J202" s="98">
        <f>IFERROR(VLOOKUP(C202,月累计销售!B:D,3,0),0)</f>
        <v>77113</v>
      </c>
      <c r="K202" s="100">
        <f t="shared" si="14"/>
        <v>4.2722020087930055E-3</v>
      </c>
      <c r="L202" s="101">
        <f t="shared" si="12"/>
        <v>148.68493150684932</v>
      </c>
      <c r="M202" s="76" t="str">
        <f>VLOOKUP(C202,商铺自有活动!A:D,3,0)</f>
        <v>全场低至6折</v>
      </c>
      <c r="N202"/>
      <c r="O202"/>
      <c r="P202"/>
      <c r="Q202"/>
      <c r="R202"/>
    </row>
    <row r="203" spans="1:18" s="74" customFormat="1" ht="14.25" customHeight="1" x14ac:dyDescent="0.15">
      <c r="A203" s="20" t="s">
        <v>193</v>
      </c>
      <c r="B203" s="20">
        <v>1</v>
      </c>
      <c r="C203" s="35" t="s">
        <v>575</v>
      </c>
      <c r="D203" s="35" t="s">
        <v>576</v>
      </c>
      <c r="E203" s="97">
        <f>IFERROR(VLOOKUP(C203,业态!A:H,8,0),0)</f>
        <v>67</v>
      </c>
      <c r="F203" s="22" t="str">
        <f>VLOOKUP(C203,业态!A:I,9,0)</f>
        <v>配饰</v>
      </c>
      <c r="G203" s="98">
        <f>IFERROR(VLOOKUP(C203,每日销售笔数!B:D,3,0),0)</f>
        <v>9957</v>
      </c>
      <c r="H203" s="63">
        <f>IFERROR(VLOOKUP(C203,每日销售笔数!B:E,4,0),0)</f>
        <v>8</v>
      </c>
      <c r="I203" s="98">
        <f t="shared" si="13"/>
        <v>1244.625</v>
      </c>
      <c r="J203" s="98">
        <f>IFERROR(VLOOKUP(C203,月累计销售!B:D,3,0),0)</f>
        <v>26026</v>
      </c>
      <c r="K203" s="100">
        <f t="shared" si="14"/>
        <v>1.9595686107219436E-3</v>
      </c>
      <c r="L203" s="101">
        <f t="shared" si="12"/>
        <v>148.61194029850745</v>
      </c>
      <c r="M203" s="76" t="str">
        <f>VLOOKUP(C203,商铺自有活动!A:D,3,0)</f>
        <v>全场商品599元起</v>
      </c>
      <c r="N203"/>
      <c r="O203"/>
      <c r="P203"/>
      <c r="Q203"/>
      <c r="R203"/>
    </row>
    <row r="204" spans="1:18" s="74" customFormat="1" ht="14.25" customHeight="1" x14ac:dyDescent="0.15">
      <c r="A204" s="20" t="s">
        <v>193</v>
      </c>
      <c r="B204" s="20">
        <v>1</v>
      </c>
      <c r="C204" s="35" t="s">
        <v>739</v>
      </c>
      <c r="D204" s="35" t="s">
        <v>738</v>
      </c>
      <c r="E204" s="97">
        <f>IFERROR(VLOOKUP(C204,业态!A:H,8,0),0)</f>
        <v>26</v>
      </c>
      <c r="F204" s="22" t="str">
        <f>VLOOKUP(C204,业态!A:I,9,0)</f>
        <v>非正餐</v>
      </c>
      <c r="G204" s="98">
        <f>IFERROR(VLOOKUP(C204,每日销售笔数!B:D,3,0),0)</f>
        <v>1347</v>
      </c>
      <c r="H204" s="63">
        <f>IFERROR(VLOOKUP(C204,每日销售笔数!B:E,4,0),0)</f>
        <v>39</v>
      </c>
      <c r="I204" s="98">
        <f t="shared" si="13"/>
        <v>34.53846153846154</v>
      </c>
      <c r="J204" s="98">
        <f>IFERROR(VLOOKUP(C204,月累计销售!B:D,3,0),0)</f>
        <v>5241.8</v>
      </c>
      <c r="K204" s="100">
        <f t="shared" si="14"/>
        <v>2.65093795183535E-4</v>
      </c>
      <c r="L204" s="101">
        <f t="shared" si="12"/>
        <v>51.807692307692307</v>
      </c>
      <c r="M204" s="76" t="str">
        <f>VLOOKUP(C204,商铺自有活动!A:D,3,0)</f>
        <v>无</v>
      </c>
      <c r="N204"/>
      <c r="O204"/>
      <c r="P204"/>
      <c r="Q204"/>
      <c r="R204"/>
    </row>
    <row r="205" spans="1:18" s="74" customFormat="1" ht="14.25" customHeight="1" x14ac:dyDescent="0.15">
      <c r="A205" s="20" t="s">
        <v>193</v>
      </c>
      <c r="B205" s="20">
        <v>1</v>
      </c>
      <c r="C205" s="35" t="s">
        <v>2760</v>
      </c>
      <c r="D205" s="35" t="s">
        <v>546</v>
      </c>
      <c r="E205" s="97">
        <f>IFERROR(VLOOKUP(C205,业态!A:H,8,0),0)</f>
        <v>15</v>
      </c>
      <c r="F205" s="22" t="str">
        <f>VLOOKUP(C205,业态!A:I,9,0)</f>
        <v>化妆品</v>
      </c>
      <c r="G205" s="98">
        <f>IFERROR(VLOOKUP(C205,每日销售笔数!B:D,3,0),0)</f>
        <v>6020</v>
      </c>
      <c r="H205" s="63">
        <f>IFERROR(VLOOKUP(C205,每日销售笔数!B:E,4,0),0)</f>
        <v>31</v>
      </c>
      <c r="I205" s="98">
        <f t="shared" si="13"/>
        <v>194.19354838709677</v>
      </c>
      <c r="J205" s="98">
        <f>IFERROR(VLOOKUP(C205,月累计销售!B:D,3,0),0)</f>
        <v>21110</v>
      </c>
      <c r="K205" s="100">
        <f t="shared" si="14"/>
        <v>1.1847547490756354E-3</v>
      </c>
      <c r="L205" s="101">
        <f>G205/E205</f>
        <v>401.33333333333331</v>
      </c>
      <c r="M205" s="76" t="str">
        <f>VLOOKUP(C205,商铺自有活动!A:D,3,0)</f>
        <v>第三件8折</v>
      </c>
      <c r="N205" s="137"/>
      <c r="O205" s="137"/>
      <c r="P205" s="137"/>
      <c r="Q205" s="137"/>
      <c r="R205" s="137"/>
    </row>
    <row r="206" spans="1:18" s="74" customFormat="1" ht="14.25" customHeight="1" x14ac:dyDescent="0.15">
      <c r="A206" s="20" t="s">
        <v>193</v>
      </c>
      <c r="B206" s="20">
        <v>1</v>
      </c>
      <c r="C206" s="35" t="s">
        <v>2818</v>
      </c>
      <c r="D206" s="35" t="s">
        <v>2819</v>
      </c>
      <c r="E206" s="97">
        <f>IFERROR(VLOOKUP(C206,业态!A:H,8,0),0)</f>
        <v>23</v>
      </c>
      <c r="F206" s="22" t="str">
        <f>VLOOKUP(C206,业态!A:I,9,0)</f>
        <v>化妆品</v>
      </c>
      <c r="G206" s="98">
        <f>IFERROR(VLOOKUP(C206,每日销售笔数!B:D,3,0),0)</f>
        <v>880</v>
      </c>
      <c r="H206" s="63">
        <f>IFERROR(VLOOKUP(C206,每日销售笔数!B:E,4,0),0)</f>
        <v>3</v>
      </c>
      <c r="I206" s="98">
        <f t="shared" si="13"/>
        <v>293.33333333333331</v>
      </c>
      <c r="J206" s="98">
        <f>IFERROR(VLOOKUP(C206,月累计销售!B:D,3,0),0)</f>
        <v>4872</v>
      </c>
      <c r="K206" s="100">
        <f t="shared" si="14"/>
        <v>1.7318674072866431E-4</v>
      </c>
      <c r="L206" s="101">
        <f>G206/E206</f>
        <v>38.260869565217391</v>
      </c>
      <c r="M206" s="76" t="str">
        <f>VLOOKUP(C206,商铺自有活动!A:D,3,0)</f>
        <v>套盒优惠</v>
      </c>
      <c r="N206" s="137"/>
      <c r="O206" s="137"/>
      <c r="P206" s="137"/>
      <c r="Q206" s="137"/>
      <c r="R206" s="137"/>
    </row>
    <row r="207" spans="1:18" s="74" customFormat="1" ht="14.25" customHeight="1" x14ac:dyDescent="0.15">
      <c r="A207" s="20" t="s">
        <v>193</v>
      </c>
      <c r="B207" s="20">
        <v>1</v>
      </c>
      <c r="C207" s="35" t="s">
        <v>2790</v>
      </c>
      <c r="D207" s="35" t="s">
        <v>2791</v>
      </c>
      <c r="E207" s="97">
        <f>IFERROR(VLOOKUP(C207,业态!A:H,8,0),0)</f>
        <v>17</v>
      </c>
      <c r="F207" s="22" t="str">
        <f>VLOOKUP(C207,业态!A:I,9,0)</f>
        <v>配饰</v>
      </c>
      <c r="G207" s="98">
        <f>IFERROR(VLOOKUP(C207,每日销售笔数!B:D,3,0),0)</f>
        <v>2142</v>
      </c>
      <c r="H207" s="63">
        <f>IFERROR(VLOOKUP(C207,每日销售笔数!B:E,4,0),0)</f>
        <v>1</v>
      </c>
      <c r="I207" s="98">
        <f t="shared" si="13"/>
        <v>2142</v>
      </c>
      <c r="J207" s="98">
        <f>IFERROR(VLOOKUP(C207,月累计销售!B:D,3,0),0)</f>
        <v>10825</v>
      </c>
      <c r="K207" s="100">
        <f t="shared" si="14"/>
        <v>4.2155227118272607E-4</v>
      </c>
      <c r="L207" s="101">
        <f>G207/E207</f>
        <v>126</v>
      </c>
      <c r="M207" s="76" t="str">
        <f>VLOOKUP(C207,商铺自有活动!A:D,3,0)</f>
        <v>全场商品满500减50</v>
      </c>
      <c r="N207" s="137"/>
      <c r="O207" s="137"/>
      <c r="P207" s="137"/>
      <c r="Q207" s="137"/>
      <c r="R207" s="137"/>
    </row>
    <row r="208" spans="1:18" s="74" customFormat="1" ht="14.25" customHeight="1" x14ac:dyDescent="0.15">
      <c r="A208" s="20" t="s">
        <v>193</v>
      </c>
      <c r="B208" s="20">
        <v>1</v>
      </c>
      <c r="C208" s="35" t="s">
        <v>2715</v>
      </c>
      <c r="D208" s="35" t="s">
        <v>507</v>
      </c>
      <c r="E208" s="97">
        <f>IFERROR(VLOOKUP(C208,业态!A:H,8,0),0)</f>
        <v>15</v>
      </c>
      <c r="F208" s="22" t="str">
        <f>VLOOKUP(C208,业态!A:I,9,0)</f>
        <v>化妆品</v>
      </c>
      <c r="G208" s="98">
        <f>IFERROR(VLOOKUP(C208,每日销售笔数!B:D,3,0),0)</f>
        <v>0</v>
      </c>
      <c r="H208" s="63">
        <f>IFERROR(VLOOKUP(C208,每日销售笔数!B:E,4,0),0)</f>
        <v>0</v>
      </c>
      <c r="I208" s="98">
        <f t="shared" ref="I208" si="15">IFERROR(G208/H208,0)</f>
        <v>0</v>
      </c>
      <c r="J208" s="98">
        <f>IFERROR(VLOOKUP(C208,月累计销售!B:D,3,0),0)</f>
        <v>12603</v>
      </c>
      <c r="K208" s="100">
        <f t="shared" si="14"/>
        <v>0</v>
      </c>
      <c r="L208" s="101">
        <f>G208/E208</f>
        <v>0</v>
      </c>
      <c r="M208" s="76" t="str">
        <f>VLOOKUP(C208,商铺自有活动!A:D,3,0)</f>
        <v>套盒优惠</v>
      </c>
      <c r="N208" s="137"/>
      <c r="O208" s="137"/>
      <c r="P208" s="137"/>
      <c r="Q208" s="137"/>
      <c r="R208" s="137"/>
    </row>
    <row r="209" spans="1:18" s="74" customFormat="1" ht="14.25" customHeight="1" x14ac:dyDescent="0.15">
      <c r="A209" s="20" t="s">
        <v>193</v>
      </c>
      <c r="B209" s="20">
        <v>1</v>
      </c>
      <c r="C209" s="35" t="s">
        <v>2749</v>
      </c>
      <c r="D209" s="35" t="s">
        <v>2750</v>
      </c>
      <c r="E209" s="97">
        <f>IFERROR(VLOOKUP(C209,业态!A:H,8,0),0)</f>
        <v>12</v>
      </c>
      <c r="F209" s="22" t="str">
        <f>VLOOKUP(C209,业态!A:I,9,0)</f>
        <v>化妆品</v>
      </c>
      <c r="G209" s="98">
        <f>IFERROR(VLOOKUP(C209,每日销售笔数!B:D,3,0),0)</f>
        <v>1512</v>
      </c>
      <c r="H209" s="63">
        <f>IFERROR(VLOOKUP(C209,每日销售笔数!B:E,4,0),0)</f>
        <v>4</v>
      </c>
      <c r="I209" s="98">
        <f t="shared" si="13"/>
        <v>378</v>
      </c>
      <c r="J209" s="98">
        <f>IFERROR(VLOOKUP(C209,月累计销售!B:D,3,0),0)</f>
        <v>3293</v>
      </c>
      <c r="K209" s="100">
        <f t="shared" si="14"/>
        <v>2.9756630907015958E-4</v>
      </c>
      <c r="L209" s="101">
        <f>G209/E209</f>
        <v>126</v>
      </c>
      <c r="M209" s="76" t="str">
        <f>VLOOKUP(C209,商铺自有活动!A:D,3,0)</f>
        <v>300减100</v>
      </c>
      <c r="N209" s="137"/>
      <c r="O209" s="137"/>
      <c r="P209" s="137"/>
      <c r="Q209" s="137"/>
      <c r="R209" s="137"/>
    </row>
    <row r="210" spans="1:18" s="74" customFormat="1" ht="14.25" customHeight="1" x14ac:dyDescent="0.15">
      <c r="A210" s="20" t="s">
        <v>193</v>
      </c>
      <c r="B210" s="20">
        <v>2</v>
      </c>
      <c r="C210" s="35" t="s">
        <v>731</v>
      </c>
      <c r="D210" s="35" t="s">
        <v>67</v>
      </c>
      <c r="E210" s="97">
        <f>IFERROR(VLOOKUP(C210,业态!A:H,8,0),0)</f>
        <v>968</v>
      </c>
      <c r="F210" s="22" t="str">
        <f>VLOOKUP(C210,业态!A:I,9,0)</f>
        <v>服装</v>
      </c>
      <c r="G210" s="98">
        <f>IFERROR(VLOOKUP(C210,每日销售笔数!B:D,3,0),0)</f>
        <v>22240</v>
      </c>
      <c r="H210" s="63">
        <f>IFERROR(VLOOKUP(C210,每日销售笔数!B:E,4,0),0)</f>
        <v>79</v>
      </c>
      <c r="I210" s="98">
        <f t="shared" ref="I210:I223" si="16">IFERROR(G210/H210,0)</f>
        <v>281.51898734177217</v>
      </c>
      <c r="J210" s="98">
        <f>IFERROR(VLOOKUP(C210,月累计销售!B:D,3,0),0)</f>
        <v>83603</v>
      </c>
      <c r="K210" s="100">
        <f t="shared" si="14"/>
        <v>4.3769012656880617E-3</v>
      </c>
      <c r="L210" s="101">
        <f t="shared" si="12"/>
        <v>22.975206611570247</v>
      </c>
      <c r="M210" s="76" t="str">
        <f>VLOOKUP(C210,商铺自有活动!A:D,3,0)</f>
        <v>全场春季新品凭以下电子券立减50元</v>
      </c>
      <c r="N210"/>
      <c r="O210"/>
      <c r="P210"/>
      <c r="Q210"/>
      <c r="R210"/>
    </row>
    <row r="211" spans="1:18" s="74" customFormat="1" ht="14.25" customHeight="1" x14ac:dyDescent="0.15">
      <c r="A211" s="20" t="s">
        <v>193</v>
      </c>
      <c r="B211" s="20">
        <v>2</v>
      </c>
      <c r="C211" s="35" t="s">
        <v>2660</v>
      </c>
      <c r="D211" s="35" t="s">
        <v>2661</v>
      </c>
      <c r="E211" s="97">
        <f>IFERROR(VLOOKUP(C211,业态!A:H,8,0),0)</f>
        <v>58</v>
      </c>
      <c r="F211" s="22" t="str">
        <f>VLOOKUP(C211,业态!A:I,9,0)</f>
        <v>化妆品</v>
      </c>
      <c r="G211" s="98">
        <f>IFERROR(VLOOKUP(C211,每日销售笔数!B:D,3,0),0)</f>
        <v>193</v>
      </c>
      <c r="H211" s="63">
        <f>IFERROR(VLOOKUP(C211,每日销售笔数!B:E,4,0),0)</f>
        <v>3</v>
      </c>
      <c r="I211" s="98">
        <f t="shared" si="16"/>
        <v>64.333333333333329</v>
      </c>
      <c r="J211" s="98">
        <f>IFERROR(VLOOKUP(C211,月累计销售!B:D,3,0),0)</f>
        <v>1466</v>
      </c>
      <c r="K211" s="100">
        <f t="shared" si="14"/>
        <v>3.7983001091627513E-5</v>
      </c>
      <c r="L211" s="101">
        <f>G211/E211</f>
        <v>3.3275862068965516</v>
      </c>
      <c r="M211" s="76" t="str">
        <f>VLOOKUP(C211,商铺自有活动!A:D,3,0)</f>
        <v>特价套盒优惠</v>
      </c>
      <c r="N211" s="137"/>
      <c r="O211" s="137"/>
      <c r="P211" s="137"/>
      <c r="Q211" s="137"/>
      <c r="R211" s="137"/>
    </row>
    <row r="212" spans="1:18" s="74" customFormat="1" ht="14.25" customHeight="1" x14ac:dyDescent="0.15">
      <c r="A212" s="20" t="s">
        <v>193</v>
      </c>
      <c r="B212" s="20">
        <v>2</v>
      </c>
      <c r="C212" s="35" t="s">
        <v>2883</v>
      </c>
      <c r="D212" s="35" t="s">
        <v>2884</v>
      </c>
      <c r="E212" s="97">
        <f>IFERROR(VLOOKUP(C212,业态!A:H,8,0),0)</f>
        <v>28</v>
      </c>
      <c r="F212" s="22" t="str">
        <f>VLOOKUP(C212,业态!A:I,9,0)</f>
        <v>化妆品</v>
      </c>
      <c r="G212" s="98">
        <f>IFERROR(VLOOKUP(C212,每日销售笔数!B:D,3,0),0)</f>
        <v>49</v>
      </c>
      <c r="H212" s="63">
        <f>IFERROR(VLOOKUP(C212,每日销售笔数!B:E,4,0),0)</f>
        <v>1</v>
      </c>
      <c r="I212" s="98">
        <f t="shared" si="16"/>
        <v>49</v>
      </c>
      <c r="J212" s="98">
        <f>IFERROR(VLOOKUP(C212,月累计销售!B:D,3,0),0)</f>
        <v>2683</v>
      </c>
      <c r="K212" s="100">
        <f t="shared" si="14"/>
        <v>9.6433526087551713E-6</v>
      </c>
      <c r="L212" s="101">
        <f>G212/E212</f>
        <v>1.75</v>
      </c>
      <c r="M212" s="76" t="str">
        <f>VLOOKUP(C212,商铺自有活动!A:D,3,0)</f>
        <v>进店免费送面膜</v>
      </c>
      <c r="N212" s="137"/>
      <c r="O212" s="137"/>
      <c r="P212" s="137"/>
      <c r="Q212" s="137"/>
      <c r="R212" s="137"/>
    </row>
    <row r="213" spans="1:18" s="74" customFormat="1" ht="14.25" customHeight="1" x14ac:dyDescent="0.15">
      <c r="A213" s="20" t="s">
        <v>193</v>
      </c>
      <c r="B213" s="20">
        <v>2</v>
      </c>
      <c r="C213" s="35" t="s">
        <v>2807</v>
      </c>
      <c r="D213" s="35" t="s">
        <v>2808</v>
      </c>
      <c r="E213" s="97">
        <f>IFERROR(VLOOKUP(C213,业态!A:H,8,0),0)</f>
        <v>30</v>
      </c>
      <c r="F213" s="22" t="str">
        <f>VLOOKUP(C213,业态!A:I,9,0)</f>
        <v>服装</v>
      </c>
      <c r="G213" s="98">
        <f>IFERROR(VLOOKUP(C213,每日销售笔数!B:D,3,0),0)</f>
        <v>1984</v>
      </c>
      <c r="H213" s="63">
        <f>IFERROR(VLOOKUP(C213,每日销售笔数!B:E,4,0),0)</f>
        <v>9</v>
      </c>
      <c r="I213" s="98">
        <f t="shared" si="16"/>
        <v>220.44444444444446</v>
      </c>
      <c r="J213" s="98">
        <f>IFERROR(VLOOKUP(C213,月累计销售!B:D,3,0),0)</f>
        <v>7355</v>
      </c>
      <c r="K213" s="100">
        <f t="shared" si="14"/>
        <v>3.9045737909735223E-4</v>
      </c>
      <c r="L213" s="101">
        <f t="shared" si="12"/>
        <v>66.13333333333334</v>
      </c>
      <c r="M213" s="76" t="str">
        <f>VLOOKUP(C213,商铺自有活动!A:D,3,0)</f>
        <v>全场7折起</v>
      </c>
      <c r="N213" s="137"/>
      <c r="O213" s="137"/>
      <c r="P213" s="137"/>
      <c r="Q213" s="137"/>
      <c r="R213" s="137"/>
    </row>
    <row r="214" spans="1:18" s="74" customFormat="1" ht="14.25" customHeight="1" x14ac:dyDescent="0.15">
      <c r="A214" s="20" t="s">
        <v>193</v>
      </c>
      <c r="B214" s="20">
        <v>2</v>
      </c>
      <c r="C214" s="35" t="s">
        <v>432</v>
      </c>
      <c r="D214" s="35" t="s">
        <v>433</v>
      </c>
      <c r="E214" s="97">
        <f>IFERROR(VLOOKUP(C214,业态!A:H,8,0),0)</f>
        <v>98</v>
      </c>
      <c r="F214" s="22" t="str">
        <f>VLOOKUP(C214,业态!A:I,9,0)</f>
        <v>服装</v>
      </c>
      <c r="G214" s="98">
        <f>IFERROR(VLOOKUP(C214,每日销售笔数!B:D,3,0),0)</f>
        <v>3266</v>
      </c>
      <c r="H214" s="63">
        <f>IFERROR(VLOOKUP(C214,每日销售笔数!B:E,4,0),0)</f>
        <v>9</v>
      </c>
      <c r="I214" s="98">
        <f t="shared" si="16"/>
        <v>362.88888888888891</v>
      </c>
      <c r="J214" s="98">
        <f>IFERROR(VLOOKUP(C214,月累计销售!B:D,3,0),0)</f>
        <v>7160</v>
      </c>
      <c r="K214" s="100">
        <f t="shared" si="14"/>
        <v>6.4275897184070188E-4</v>
      </c>
      <c r="L214" s="101">
        <f t="shared" si="12"/>
        <v>33.326530612244895</v>
      </c>
      <c r="M214" s="76" t="str">
        <f>VLOOKUP(C214,商铺自有活动!A:D,3,0)</f>
        <v>全场低至5折</v>
      </c>
      <c r="N214"/>
      <c r="O214"/>
      <c r="P214"/>
      <c r="Q214"/>
      <c r="R214"/>
    </row>
    <row r="215" spans="1:18" s="74" customFormat="1" ht="14.25" customHeight="1" x14ac:dyDescent="0.15">
      <c r="A215" s="20" t="s">
        <v>193</v>
      </c>
      <c r="B215" s="20">
        <v>2</v>
      </c>
      <c r="C215" s="35" t="s">
        <v>2728</v>
      </c>
      <c r="D215" s="35" t="s">
        <v>2729</v>
      </c>
      <c r="E215" s="97">
        <f>IFERROR(VLOOKUP(C215,业态!A:H,8,0),0)</f>
        <v>80.3</v>
      </c>
      <c r="F215" s="22" t="str">
        <f>VLOOKUP(C215,业态!A:I,9,0)</f>
        <v>服装</v>
      </c>
      <c r="G215" s="98">
        <f>IFERROR(VLOOKUP(C215,每日销售笔数!B:D,3,0),0)</f>
        <v>3342</v>
      </c>
      <c r="H215" s="63">
        <f>IFERROR(VLOOKUP(C215,每日销售笔数!B:E,4,0),0)</f>
        <v>12</v>
      </c>
      <c r="I215" s="98">
        <f t="shared" si="16"/>
        <v>278.5</v>
      </c>
      <c r="J215" s="98">
        <f>IFERROR(VLOOKUP(C215,月累计销售!B:D,3,0),0)</f>
        <v>10048</v>
      </c>
      <c r="K215" s="100">
        <f t="shared" si="14"/>
        <v>6.5771600853999556E-4</v>
      </c>
      <c r="L215" s="101">
        <f>G215/E215</f>
        <v>41.618929016189291</v>
      </c>
      <c r="M215" s="76" t="str">
        <f>VLOOKUP(C215,商铺自有活动!A:D,3,0)</f>
        <v>满320送短裤，第二件半价</v>
      </c>
      <c r="N215" s="137"/>
      <c r="O215" s="137"/>
      <c r="P215" s="137"/>
      <c r="Q215" s="137"/>
      <c r="R215" s="137"/>
    </row>
    <row r="216" spans="1:18" s="74" customFormat="1" ht="14.25" customHeight="1" x14ac:dyDescent="0.15">
      <c r="A216" s="20" t="s">
        <v>193</v>
      </c>
      <c r="B216" s="20">
        <v>2</v>
      </c>
      <c r="C216" s="35" t="s">
        <v>557</v>
      </c>
      <c r="D216" s="35" t="s">
        <v>558</v>
      </c>
      <c r="E216" s="97">
        <f>IFERROR(VLOOKUP(C216,业态!A:H,8,0),0)</f>
        <v>82</v>
      </c>
      <c r="F216" s="22" t="str">
        <f>VLOOKUP(C216,业态!A:I,9,0)</f>
        <v>服装</v>
      </c>
      <c r="G216" s="98">
        <f>IFERROR(VLOOKUP(C216,每日销售笔数!B:D,3,0),0)</f>
        <v>1948</v>
      </c>
      <c r="H216" s="63">
        <f>IFERROR(VLOOKUP(C216,每日销售笔数!B:E,4,0),0)</f>
        <v>5</v>
      </c>
      <c r="I216" s="98">
        <f t="shared" si="16"/>
        <v>389.6</v>
      </c>
      <c r="J216" s="98">
        <f>IFERROR(VLOOKUP(C216,月累计销售!B:D,3,0),0)</f>
        <v>3831</v>
      </c>
      <c r="K216" s="100">
        <f t="shared" si="14"/>
        <v>3.8337246697663416E-4</v>
      </c>
      <c r="L216" s="101">
        <f t="shared" si="12"/>
        <v>23.756097560975611</v>
      </c>
      <c r="M216" s="76" t="str">
        <f>VLOOKUP(C216,商铺自有活动!A:D,3,0)</f>
        <v>全场2-6折</v>
      </c>
      <c r="N216"/>
      <c r="O216"/>
      <c r="P216"/>
      <c r="Q216"/>
      <c r="R216"/>
    </row>
    <row r="217" spans="1:18" s="74" customFormat="1" ht="14.25" customHeight="1" x14ac:dyDescent="0.15">
      <c r="A217" s="20" t="s">
        <v>193</v>
      </c>
      <c r="B217" s="20">
        <v>2</v>
      </c>
      <c r="C217" s="35" t="s">
        <v>2716</v>
      </c>
      <c r="D217" s="35" t="s">
        <v>2663</v>
      </c>
      <c r="E217" s="97">
        <f>IFERROR(VLOOKUP(C217,业态!A:H,8,0),0)</f>
        <v>50</v>
      </c>
      <c r="F217" s="22" t="str">
        <f>VLOOKUP(C217,业态!A:I,9,0)</f>
        <v>皮具</v>
      </c>
      <c r="G217" s="98">
        <f>IFERROR(VLOOKUP(C217,每日销售笔数!B:D,3,0),0)</f>
        <v>1624</v>
      </c>
      <c r="H217" s="63">
        <f>IFERROR(VLOOKUP(C217,每日销售笔数!B:E,4,0),0)</f>
        <v>7</v>
      </c>
      <c r="I217" s="98">
        <f t="shared" si="16"/>
        <v>232</v>
      </c>
      <c r="J217" s="98">
        <f>IFERROR(VLOOKUP(C217,月累计销售!B:D,3,0),0)</f>
        <v>6854</v>
      </c>
      <c r="K217" s="100">
        <f t="shared" si="14"/>
        <v>3.1960825789017138E-4</v>
      </c>
      <c r="L217" s="101">
        <f>G217/E217</f>
        <v>32.479999999999997</v>
      </c>
      <c r="M217" s="76" t="str">
        <f>VLOOKUP(C217,商铺自有活动!A:D,3,0)</f>
        <v>包类68折，鞋品6折</v>
      </c>
      <c r="N217" s="137"/>
      <c r="O217" s="137"/>
      <c r="P217" s="137"/>
      <c r="Q217" s="137"/>
      <c r="R217" s="137"/>
    </row>
    <row r="218" spans="1:18" s="74" customFormat="1" ht="14.25" customHeight="1" x14ac:dyDescent="0.15">
      <c r="A218" s="20" t="s">
        <v>193</v>
      </c>
      <c r="B218" s="20">
        <v>2</v>
      </c>
      <c r="C218" s="35" t="s">
        <v>2923</v>
      </c>
      <c r="D218" s="35" t="s">
        <v>2924</v>
      </c>
      <c r="E218" s="97">
        <f>IFERROR(VLOOKUP(C218,业态!A:H,8,0),0)</f>
        <v>45</v>
      </c>
      <c r="F218" s="22" t="str">
        <f>VLOOKUP(C218,业态!A:I,9,0)</f>
        <v>服装</v>
      </c>
      <c r="G218" s="98">
        <f>IFERROR(VLOOKUP(C218,每日销售笔数!B:D,3,0),0)</f>
        <v>1080</v>
      </c>
      <c r="H218" s="63">
        <f>IFERROR(VLOOKUP(C218,每日销售笔数!B:E,4,0),0)</f>
        <v>10</v>
      </c>
      <c r="I218" s="98">
        <f t="shared" si="16"/>
        <v>108</v>
      </c>
      <c r="J218" s="98">
        <f>IFERROR(VLOOKUP(C218,月累计销售!B:D,3,0),0)</f>
        <v>5214</v>
      </c>
      <c r="K218" s="100">
        <f t="shared" si="14"/>
        <v>2.1254736362154257E-4</v>
      </c>
      <c r="L218" s="101">
        <f>G218/E218</f>
        <v>24</v>
      </c>
      <c r="M218" s="76" t="str">
        <f>VLOOKUP(C218,商铺自有活动!A:D,3,0)</f>
        <v>全场5折起</v>
      </c>
      <c r="N218" s="137"/>
      <c r="O218" s="137"/>
      <c r="P218" s="137"/>
      <c r="Q218" s="137"/>
      <c r="R218" s="137"/>
    </row>
    <row r="219" spans="1:18" s="74" customFormat="1" ht="14.25" customHeight="1" x14ac:dyDescent="0.15">
      <c r="A219" s="20" t="s">
        <v>193</v>
      </c>
      <c r="B219" s="20">
        <v>2</v>
      </c>
      <c r="C219" s="35" t="s">
        <v>2473</v>
      </c>
      <c r="D219" s="35" t="s">
        <v>2474</v>
      </c>
      <c r="E219" s="97">
        <f>IFERROR(VLOOKUP(C219,业态!A:H,8,0),0)</f>
        <v>35</v>
      </c>
      <c r="F219" s="22" t="str">
        <f>VLOOKUP(C219,业态!A:I,9,0)</f>
        <v>专项服务</v>
      </c>
      <c r="G219" s="98">
        <f>IFERROR(VLOOKUP(C219,每日销售笔数!B:D,3,0),0)</f>
        <v>790</v>
      </c>
      <c r="H219" s="63">
        <f>IFERROR(VLOOKUP(C219,每日销售笔数!B:E,4,0),0)</f>
        <v>4</v>
      </c>
      <c r="I219" s="98">
        <f t="shared" si="16"/>
        <v>197.5</v>
      </c>
      <c r="J219" s="98">
        <f>IFERROR(VLOOKUP(C219,月累计销售!B:D,3,0),0)</f>
        <v>3472</v>
      </c>
      <c r="K219" s="100">
        <f t="shared" si="14"/>
        <v>1.5547446042686909E-4</v>
      </c>
      <c r="L219" s="101">
        <f>G219/E219</f>
        <v>22.571428571428573</v>
      </c>
      <c r="M219" s="76" t="str">
        <f>VLOOKUP(C219,商铺自有活动!A:D,3,0)</f>
        <v>无</v>
      </c>
      <c r="N219"/>
      <c r="O219"/>
      <c r="P219"/>
      <c r="Q219"/>
      <c r="R219"/>
    </row>
    <row r="220" spans="1:18" s="74" customFormat="1" ht="14.25" customHeight="1" x14ac:dyDescent="0.15">
      <c r="A220" s="20" t="s">
        <v>193</v>
      </c>
      <c r="B220" s="20">
        <v>2</v>
      </c>
      <c r="C220" s="35" t="s">
        <v>922</v>
      </c>
      <c r="D220" s="35" t="s">
        <v>921</v>
      </c>
      <c r="E220" s="97">
        <f>IFERROR(VLOOKUP(C220,业态!A:H,8,0),0)</f>
        <v>64</v>
      </c>
      <c r="F220" s="22" t="str">
        <f>VLOOKUP(C220,业态!A:I,9,0)</f>
        <v>休闲娱乐</v>
      </c>
      <c r="G220" s="98">
        <f>IFERROR(VLOOKUP(C220,每日销售笔数!B:D,3,0),0)</f>
        <v>17000</v>
      </c>
      <c r="H220" s="63">
        <f>IFERROR(VLOOKUP(C220,每日销售笔数!B:E,4,0),0)</f>
        <v>3</v>
      </c>
      <c r="I220" s="98">
        <f t="shared" si="16"/>
        <v>5666.666666666667</v>
      </c>
      <c r="J220" s="98">
        <f>IFERROR(VLOOKUP(C220,月累计销售!B:D,3,0),0)</f>
        <v>60000</v>
      </c>
      <c r="K220" s="100">
        <f t="shared" si="14"/>
        <v>3.3456529458946514E-3</v>
      </c>
      <c r="L220" s="101">
        <f t="shared" si="12"/>
        <v>265.625</v>
      </c>
      <c r="M220" s="76" t="str">
        <f>VLOOKUP(C220,商铺自有活动!A:D,3,0)</f>
        <v>无</v>
      </c>
      <c r="N220"/>
      <c r="O220"/>
      <c r="P220"/>
      <c r="Q220"/>
      <c r="R220"/>
    </row>
    <row r="221" spans="1:18" s="74" customFormat="1" ht="14.25" customHeight="1" x14ac:dyDescent="0.15">
      <c r="A221" s="20" t="s">
        <v>193</v>
      </c>
      <c r="B221" s="20">
        <v>2</v>
      </c>
      <c r="C221" s="35" t="s">
        <v>521</v>
      </c>
      <c r="D221" s="35" t="s">
        <v>522</v>
      </c>
      <c r="E221" s="97">
        <f>IFERROR(VLOOKUP(C221,业态!A:H,8,0),0)</f>
        <v>127</v>
      </c>
      <c r="F221" s="22" t="str">
        <f>VLOOKUP(C221,业态!A:I,9,0)</f>
        <v>服装</v>
      </c>
      <c r="G221" s="98">
        <f>IFERROR(VLOOKUP(C221,每日销售笔数!B:D,3,0),0)</f>
        <v>394</v>
      </c>
      <c r="H221" s="63">
        <f>IFERROR(VLOOKUP(C221,每日销售笔数!B:E,4,0),0)</f>
        <v>1</v>
      </c>
      <c r="I221" s="98">
        <f t="shared" si="16"/>
        <v>394</v>
      </c>
      <c r="J221" s="98">
        <f>IFERROR(VLOOKUP(C221,月累计销售!B:D,3,0),0)</f>
        <v>6943</v>
      </c>
      <c r="K221" s="100">
        <f t="shared" si="14"/>
        <v>7.7540427098970156E-5</v>
      </c>
      <c r="L221" s="101">
        <f t="shared" si="12"/>
        <v>3.1023622047244093</v>
      </c>
      <c r="M221" s="76" t="str">
        <f>VLOOKUP(C221,商铺自有活动!A:D,3,0)</f>
        <v>全场6折起</v>
      </c>
      <c r="N221"/>
      <c r="O221"/>
      <c r="P221"/>
      <c r="Q221"/>
      <c r="R221"/>
    </row>
    <row r="222" spans="1:18" s="74" customFormat="1" ht="14.25" customHeight="1" x14ac:dyDescent="0.15">
      <c r="A222" s="20" t="s">
        <v>193</v>
      </c>
      <c r="B222" s="20">
        <v>2</v>
      </c>
      <c r="C222" s="35" t="s">
        <v>2813</v>
      </c>
      <c r="D222" s="35" t="s">
        <v>2814</v>
      </c>
      <c r="E222" s="97">
        <f>IFERROR(VLOOKUP(C222,业态!A:H,8,0),0)</f>
        <v>67</v>
      </c>
      <c r="F222" s="22" t="str">
        <f>VLOOKUP(C222,业态!A:I,9,0)</f>
        <v>皮具</v>
      </c>
      <c r="G222" s="98">
        <f>IFERROR(VLOOKUP(C222,每日销售笔数!B:D,3,0),0)</f>
        <v>2230</v>
      </c>
      <c r="H222" s="63">
        <f>IFERROR(VLOOKUP(C222,每日销售笔数!B:E,4,0),0)</f>
        <v>7</v>
      </c>
      <c r="I222" s="98">
        <f t="shared" si="16"/>
        <v>318.57142857142856</v>
      </c>
      <c r="J222" s="98">
        <f>IFERROR(VLOOKUP(C222,月累计销售!B:D,3,0),0)</f>
        <v>9621</v>
      </c>
      <c r="K222" s="100">
        <f t="shared" si="14"/>
        <v>4.388709452555925E-4</v>
      </c>
      <c r="L222" s="101">
        <f>G222/E222</f>
        <v>33.28358208955224</v>
      </c>
      <c r="M222" s="76" t="str">
        <f>VLOOKUP(C222,商铺自有活动!A:D,3,0)</f>
        <v>全场商品99元起</v>
      </c>
      <c r="N222" s="137"/>
      <c r="O222" s="137"/>
      <c r="P222" s="137"/>
      <c r="Q222" s="137"/>
      <c r="R222" s="137"/>
    </row>
    <row r="223" spans="1:18" s="74" customFormat="1" ht="14.25" customHeight="1" x14ac:dyDescent="0.15">
      <c r="A223" s="20" t="s">
        <v>193</v>
      </c>
      <c r="B223" s="20">
        <v>2</v>
      </c>
      <c r="C223" s="35" t="s">
        <v>334</v>
      </c>
      <c r="D223" s="35" t="s">
        <v>112</v>
      </c>
      <c r="E223" s="97">
        <f>IFERROR(VLOOKUP(C223,业态!A:H,8,0),0)</f>
        <v>137.69999999999999</v>
      </c>
      <c r="F223" s="22" t="str">
        <f>VLOOKUP(C223,业态!A:I,9,0)</f>
        <v>服装</v>
      </c>
      <c r="G223" s="98">
        <f>IFERROR(VLOOKUP(C223,每日销售笔数!B:D,3,0),0)</f>
        <v>1604</v>
      </c>
      <c r="H223" s="63">
        <f>IFERROR(VLOOKUP(C223,每日销售笔数!B:E,4,0),0)</f>
        <v>2</v>
      </c>
      <c r="I223" s="98">
        <f t="shared" si="16"/>
        <v>802</v>
      </c>
      <c r="J223" s="98">
        <f>IFERROR(VLOOKUP(C223,月累计销售!B:D,3,0),0)</f>
        <v>28345</v>
      </c>
      <c r="K223" s="100">
        <f t="shared" si="14"/>
        <v>3.1567219560088355E-4</v>
      </c>
      <c r="L223" s="101">
        <f t="shared" si="12"/>
        <v>11.648511256354395</v>
      </c>
      <c r="M223" s="76" t="str">
        <f>VLOOKUP(C223,商铺自有活动!A:D,3,0)</f>
        <v>大悦城会员享受9折</v>
      </c>
      <c r="N223"/>
      <c r="O223"/>
      <c r="P223"/>
      <c r="Q223"/>
      <c r="R223"/>
    </row>
    <row r="224" spans="1:18" s="74" customFormat="1" ht="14.25" customHeight="1" x14ac:dyDescent="0.15">
      <c r="A224" s="20" t="s">
        <v>193</v>
      </c>
      <c r="B224" s="20">
        <v>2</v>
      </c>
      <c r="C224" s="35" t="s">
        <v>2909</v>
      </c>
      <c r="D224" s="35" t="s">
        <v>2910</v>
      </c>
      <c r="E224" s="97">
        <f>IFERROR(VLOOKUP(C224,业态!A:H,8,0),0)</f>
        <v>414</v>
      </c>
      <c r="F224" s="22" t="str">
        <f>VLOOKUP(C224,业态!A:I,9,0)</f>
        <v>服装</v>
      </c>
      <c r="G224" s="98">
        <f>IFERROR(VLOOKUP(C224,每日销售笔数!B:D,3,0),0)</f>
        <v>27944</v>
      </c>
      <c r="H224" s="63">
        <f>IFERROR(VLOOKUP(C224,每日销售笔数!B:E,4,0),0)</f>
        <v>200</v>
      </c>
      <c r="I224" s="98">
        <f t="shared" ref="I224:I230" si="17">IFERROR(G224/H224,0)</f>
        <v>139.72</v>
      </c>
      <c r="J224" s="98">
        <f>IFERROR(VLOOKUP(C224,月累计销售!B:D,3,0),0)</f>
        <v>118406</v>
      </c>
      <c r="K224" s="100">
        <f t="shared" si="14"/>
        <v>5.499466230592949E-3</v>
      </c>
      <c r="L224" s="101">
        <f t="shared" ref="L224:L230" si="18">G224/E224</f>
        <v>67.497584541062807</v>
      </c>
      <c r="M224" s="76" t="str">
        <f>VLOOKUP(C224,商铺自有活动!A:D,3,0)</f>
        <v>无</v>
      </c>
      <c r="N224" s="137"/>
      <c r="O224" s="137"/>
      <c r="P224" s="137"/>
      <c r="Q224" s="137"/>
      <c r="R224" s="137"/>
    </row>
    <row r="225" spans="1:18" s="74" customFormat="1" ht="14.25" customHeight="1" x14ac:dyDescent="0.15">
      <c r="A225" s="20" t="s">
        <v>193</v>
      </c>
      <c r="B225" s="20">
        <v>2</v>
      </c>
      <c r="C225" s="35" t="s">
        <v>2548</v>
      </c>
      <c r="D225" s="35" t="s">
        <v>2549</v>
      </c>
      <c r="E225" s="97">
        <f>IFERROR(VLOOKUP(C225,业态!A:H,8,0),0)</f>
        <v>131</v>
      </c>
      <c r="F225" s="22" t="str">
        <f>VLOOKUP(C225,业态!A:I,9,0)</f>
        <v>服装</v>
      </c>
      <c r="G225" s="98">
        <f>IFERROR(VLOOKUP(C225,每日销售笔数!B:D,3,0),0)</f>
        <v>8313.7999999999993</v>
      </c>
      <c r="H225" s="63">
        <f>IFERROR(VLOOKUP(C225,每日销售笔数!B:E,4,0),0)</f>
        <v>24</v>
      </c>
      <c r="I225" s="98">
        <f t="shared" si="17"/>
        <v>346.4083333333333</v>
      </c>
      <c r="J225" s="98">
        <f>IFERROR(VLOOKUP(C225,月累计销售!B:D,3,0),0)</f>
        <v>25202.62</v>
      </c>
      <c r="K225" s="100">
        <f t="shared" si="14"/>
        <v>1.636181733034056E-3</v>
      </c>
      <c r="L225" s="101">
        <f t="shared" si="18"/>
        <v>63.464122137404573</v>
      </c>
      <c r="M225" s="76" t="str">
        <f>VLOOKUP(C225,商铺自有活动!A:D,3,0)</f>
        <v>一件8折两件6.8折三件5折</v>
      </c>
      <c r="N225"/>
      <c r="O225"/>
      <c r="P225"/>
      <c r="Q225"/>
      <c r="R225"/>
    </row>
    <row r="226" spans="1:18" s="74" customFormat="1" ht="14.25" customHeight="1" x14ac:dyDescent="0.15">
      <c r="A226" s="20" t="s">
        <v>193</v>
      </c>
      <c r="B226" s="20">
        <v>2</v>
      </c>
      <c r="C226" s="35" t="s">
        <v>2562</v>
      </c>
      <c r="D226" s="35" t="s">
        <v>2625</v>
      </c>
      <c r="E226" s="97">
        <f>IFERROR(VLOOKUP(C226,业态!A:H,8,0),0)</f>
        <v>70</v>
      </c>
      <c r="F226" s="22" t="str">
        <f>VLOOKUP(C226,业态!A:I,9,0)</f>
        <v>家居生活</v>
      </c>
      <c r="G226" s="98">
        <f>IFERROR(VLOOKUP(C226,每日销售笔数!B:D,3,0),0)</f>
        <v>2710</v>
      </c>
      <c r="H226" s="63">
        <f>IFERROR(VLOOKUP(C226,每日销售笔数!B:E,4,0),0)</f>
        <v>11</v>
      </c>
      <c r="I226" s="98">
        <f t="shared" si="17"/>
        <v>246.36363636363637</v>
      </c>
      <c r="J226" s="98">
        <f>IFERROR(VLOOKUP(C226,月累计销售!B:D,3,0),0)</f>
        <v>9043</v>
      </c>
      <c r="K226" s="100">
        <f t="shared" si="14"/>
        <v>5.333364401985003E-4</v>
      </c>
      <c r="L226" s="101">
        <f t="shared" si="18"/>
        <v>38.714285714285715</v>
      </c>
      <c r="M226" s="76" t="str">
        <f>VLOOKUP(C226,商铺自有活动!A:D,3,0)</f>
        <v>无</v>
      </c>
      <c r="N226" s="137"/>
      <c r="O226" s="137"/>
      <c r="P226" s="137"/>
      <c r="Q226" s="137"/>
      <c r="R226" s="137"/>
    </row>
    <row r="227" spans="1:18" s="74" customFormat="1" ht="14.25" customHeight="1" x14ac:dyDescent="0.15">
      <c r="A227" s="20" t="s">
        <v>193</v>
      </c>
      <c r="B227" s="20">
        <v>2</v>
      </c>
      <c r="C227" s="35" t="s">
        <v>2976</v>
      </c>
      <c r="D227" s="35" t="s">
        <v>2977</v>
      </c>
      <c r="E227" s="97">
        <f>IFERROR(VLOOKUP(C227,业态!A:H,8,0),0)</f>
        <v>17</v>
      </c>
      <c r="F227" s="22" t="str">
        <f>VLOOKUP(C227,业态!A:I,9,0)</f>
        <v>化妆品</v>
      </c>
      <c r="G227" s="98">
        <f>IFERROR(VLOOKUP(C227,每日销售笔数!B:D,3,0),0)</f>
        <v>1498.4</v>
      </c>
      <c r="H227" s="63">
        <f>IFERROR(VLOOKUP(C227,每日销售笔数!B:E,4,0),0)</f>
        <v>10</v>
      </c>
      <c r="I227" s="98">
        <f t="shared" si="17"/>
        <v>149.84</v>
      </c>
      <c r="J227" s="98">
        <f>IFERROR(VLOOKUP(C227,月累计销售!B:D,3,0),0)</f>
        <v>5917.5</v>
      </c>
      <c r="K227" s="100">
        <f t="shared" si="14"/>
        <v>2.948897867134439E-4</v>
      </c>
      <c r="L227" s="101">
        <f t="shared" si="18"/>
        <v>88.141176470588235</v>
      </c>
      <c r="M227" s="76" t="s">
        <v>3085</v>
      </c>
      <c r="N227" s="137"/>
      <c r="O227" s="137"/>
      <c r="P227" s="137"/>
      <c r="Q227" s="137"/>
      <c r="R227" s="137"/>
    </row>
    <row r="228" spans="1:18" s="74" customFormat="1" ht="14.25" customHeight="1" x14ac:dyDescent="0.15">
      <c r="A228" s="20" t="s">
        <v>193</v>
      </c>
      <c r="B228" s="20">
        <v>2</v>
      </c>
      <c r="C228" s="35" t="s">
        <v>2636</v>
      </c>
      <c r="D228" s="35" t="s">
        <v>2637</v>
      </c>
      <c r="E228" s="97">
        <f>IFERROR(VLOOKUP(C228,业态!A:H,8,0),0)</f>
        <v>10</v>
      </c>
      <c r="F228" s="22" t="str">
        <f>VLOOKUP(C228,业态!A:I,9,0)</f>
        <v>家居生活</v>
      </c>
      <c r="G228" s="98">
        <f>IFERROR(VLOOKUP(C228,每日销售笔数!B:D,3,0),0)</f>
        <v>756</v>
      </c>
      <c r="H228" s="63">
        <f>IFERROR(VLOOKUP(C228,每日销售笔数!B:E,4,0),0)</f>
        <v>13</v>
      </c>
      <c r="I228" s="98">
        <f t="shared" si="17"/>
        <v>58.153846153846153</v>
      </c>
      <c r="J228" s="98">
        <f>IFERROR(VLOOKUP(C228,月累计销售!B:D,3,0),0)</f>
        <v>2395</v>
      </c>
      <c r="K228" s="100">
        <f t="shared" si="14"/>
        <v>1.4878315453507979E-4</v>
      </c>
      <c r="L228" s="101">
        <f t="shared" si="18"/>
        <v>75.599999999999994</v>
      </c>
      <c r="M228" s="76" t="str">
        <f>VLOOKUP(C228,商铺自有活动!A:D,3,0)</f>
        <v>无</v>
      </c>
      <c r="N228" s="137"/>
      <c r="O228" s="137"/>
      <c r="P228" s="137"/>
      <c r="Q228" s="137"/>
      <c r="R228" s="137"/>
    </row>
    <row r="229" spans="1:18" s="74" customFormat="1" ht="14.25" customHeight="1" x14ac:dyDescent="0.15">
      <c r="A229" s="20" t="s">
        <v>193</v>
      </c>
      <c r="B229" s="20">
        <v>2</v>
      </c>
      <c r="C229" s="35" t="s">
        <v>2517</v>
      </c>
      <c r="D229" s="35" t="s">
        <v>2518</v>
      </c>
      <c r="E229" s="97">
        <f>IFERROR(VLOOKUP(C229,业态!A:H,8,0),0)</f>
        <v>20</v>
      </c>
      <c r="F229" s="22" t="str">
        <f>VLOOKUP(C229,业态!A:I,9,0)</f>
        <v>非正餐</v>
      </c>
      <c r="G229" s="98">
        <f>IFERROR(VLOOKUP(C229,每日销售笔数!B:D,3,0),0)</f>
        <v>1103</v>
      </c>
      <c r="H229" s="63">
        <f>IFERROR(VLOOKUP(C229,每日销售笔数!B:E,4,0),0)</f>
        <v>82</v>
      </c>
      <c r="I229" s="98">
        <f t="shared" si="17"/>
        <v>13.451219512195122</v>
      </c>
      <c r="J229" s="98">
        <f>IFERROR(VLOOKUP(C229,月累计销售!B:D,3,0),0)</f>
        <v>3723</v>
      </c>
      <c r="K229" s="100">
        <f t="shared" si="14"/>
        <v>2.1707383525422356E-4</v>
      </c>
      <c r="L229" s="101">
        <f t="shared" si="18"/>
        <v>55.15</v>
      </c>
      <c r="M229" s="76" t="str">
        <f>VLOOKUP(C229,商铺自有活动!A:D,3,0)</f>
        <v>无</v>
      </c>
      <c r="N229"/>
      <c r="O229"/>
      <c r="P229"/>
      <c r="Q229"/>
      <c r="R229"/>
    </row>
    <row r="230" spans="1:18" s="74" customFormat="1" ht="14.25" customHeight="1" x14ac:dyDescent="0.15">
      <c r="A230" s="20" t="s">
        <v>193</v>
      </c>
      <c r="B230" s="20">
        <v>2</v>
      </c>
      <c r="C230" s="35" t="s">
        <v>2887</v>
      </c>
      <c r="D230" s="35" t="s">
        <v>2886</v>
      </c>
      <c r="E230" s="97">
        <f>IFERROR(VLOOKUP(C230,业态!A:H,8,0),0)</f>
        <v>80</v>
      </c>
      <c r="F230" s="22" t="str">
        <f>VLOOKUP(C230,业态!A:I,9,0)</f>
        <v>专项服务</v>
      </c>
      <c r="G230" s="98">
        <f>IFERROR(VLOOKUP(C230,每日销售笔数!B:D,3,0),0)</f>
        <v>431</v>
      </c>
      <c r="H230" s="63">
        <f>IFERROR(VLOOKUP(C230,每日销售笔数!B:E,4,0),0)</f>
        <v>3</v>
      </c>
      <c r="I230" s="98">
        <f t="shared" si="17"/>
        <v>143.66666666666666</v>
      </c>
      <c r="J230" s="98">
        <f>IFERROR(VLOOKUP(C230,月累计销售!B:D,3,0),0)</f>
        <v>2364</v>
      </c>
      <c r="K230" s="100">
        <f t="shared" si="14"/>
        <v>8.4822142334152638E-5</v>
      </c>
      <c r="L230" s="101">
        <f t="shared" si="18"/>
        <v>5.3875000000000002</v>
      </c>
      <c r="M230" s="76" t="s">
        <v>3085</v>
      </c>
      <c r="N230" s="137"/>
      <c r="O230" s="137"/>
      <c r="P230" s="137"/>
      <c r="Q230" s="137"/>
      <c r="R230" s="137"/>
    </row>
    <row r="231" spans="1:18" s="74" customFormat="1" ht="14.25" customHeight="1" x14ac:dyDescent="0.15">
      <c r="A231" s="20" t="s">
        <v>821</v>
      </c>
      <c r="B231" s="20">
        <v>2</v>
      </c>
      <c r="C231" s="35" t="s">
        <v>928</v>
      </c>
      <c r="D231" s="35" t="s">
        <v>929</v>
      </c>
      <c r="E231" s="97">
        <f>IFERROR(VLOOKUP(C231,业态!A:H,8,0),0)</f>
        <v>10</v>
      </c>
      <c r="F231" s="22" t="str">
        <f>VLOOKUP(C231,业态!A:I,9,0)</f>
        <v>休闲娱乐</v>
      </c>
      <c r="G231" s="98">
        <f>IFERROR(VLOOKUP(C231,每日销售笔数!B:D,3,0),0)</f>
        <v>1000</v>
      </c>
      <c r="H231" s="63">
        <f>IFERROR(VLOOKUP(C231,每日销售笔数!B:E,4,0),0)</f>
        <v>1</v>
      </c>
      <c r="I231" s="98">
        <f>IFERROR(G231/H231,0)</f>
        <v>1000</v>
      </c>
      <c r="J231" s="98">
        <f>IFERROR(VLOOKUP(C231,月累计销售!B:D,3,0),0)</f>
        <v>14000</v>
      </c>
      <c r="K231" s="100">
        <f t="shared" si="14"/>
        <v>1.9680311446439126E-4</v>
      </c>
      <c r="L231" s="101">
        <f t="shared" si="12"/>
        <v>100</v>
      </c>
      <c r="M231" s="76" t="str">
        <f>VLOOKUP(C231,商铺自有活动!A:D,3,0)</f>
        <v>无</v>
      </c>
      <c r="N231"/>
      <c r="O231"/>
      <c r="P231"/>
      <c r="Q231"/>
      <c r="R231"/>
    </row>
    <row r="232" spans="1:18" s="74" customFormat="1" ht="14.25" customHeight="1" x14ac:dyDescent="0.15">
      <c r="A232" s="20" t="s">
        <v>821</v>
      </c>
      <c r="B232" s="20">
        <v>2</v>
      </c>
      <c r="C232" s="35" t="s">
        <v>710</v>
      </c>
      <c r="D232" s="35" t="s">
        <v>711</v>
      </c>
      <c r="E232" s="97">
        <f>IFERROR(VLOOKUP(C232,业态!A:H,8,0),0)</f>
        <v>16.8</v>
      </c>
      <c r="F232" s="22" t="str">
        <f>VLOOKUP(C232,业态!A:I,9,0)</f>
        <v>休闲娱乐</v>
      </c>
      <c r="G232" s="98">
        <f>IFERROR(VLOOKUP(C232,每日销售笔数!B:D,3,0),0)</f>
        <v>0</v>
      </c>
      <c r="H232" s="63">
        <f>IFERROR(VLOOKUP(C232,每日销售笔数!B:E,4,0),0)</f>
        <v>0</v>
      </c>
      <c r="I232" s="98">
        <f>IFERROR(G232/H232,0)</f>
        <v>0</v>
      </c>
      <c r="J232" s="98">
        <f>IFERROR(VLOOKUP(C232,月累计销售!B:D,3,0),0)</f>
        <v>11000</v>
      </c>
      <c r="K232" s="100">
        <f t="shared" si="14"/>
        <v>0</v>
      </c>
      <c r="L232" s="101">
        <f t="shared" si="12"/>
        <v>0</v>
      </c>
      <c r="M232" s="76" t="str">
        <f>VLOOKUP(C232,商铺自有活动!A:D,3,0)</f>
        <v>无</v>
      </c>
      <c r="N232"/>
      <c r="O232"/>
      <c r="P232"/>
      <c r="Q232"/>
      <c r="R232"/>
    </row>
    <row r="233" spans="1:18" s="74" customFormat="1" ht="14.25" customHeight="1" x14ac:dyDescent="0.15">
      <c r="A233" s="20" t="s">
        <v>193</v>
      </c>
      <c r="B233" s="20">
        <v>2</v>
      </c>
      <c r="C233" s="35" t="s">
        <v>2836</v>
      </c>
      <c r="D233" s="35" t="s">
        <v>763</v>
      </c>
      <c r="E233" s="97">
        <f>IFERROR(VLOOKUP(C233,业态!A:H,8,0),0)</f>
        <v>12</v>
      </c>
      <c r="F233" s="22" t="str">
        <f>VLOOKUP(C233,业态!A:I,9,0)</f>
        <v>配饰</v>
      </c>
      <c r="G233" s="98">
        <f>IFERROR(VLOOKUP(C233,每日销售笔数!B:D,3,0),0)</f>
        <v>0</v>
      </c>
      <c r="H233" s="63">
        <f>IFERROR(VLOOKUP(C233,每日销售笔数!B:E,4,0),0)</f>
        <v>0</v>
      </c>
      <c r="I233" s="98">
        <f t="shared" ref="I233:I299" si="19">IFERROR(G233/H233,0)</f>
        <v>0</v>
      </c>
      <c r="J233" s="98">
        <f>IFERROR(VLOOKUP(C233,月累计销售!B:D,3,0),0)</f>
        <v>1711</v>
      </c>
      <c r="K233" s="100">
        <f t="shared" si="14"/>
        <v>0</v>
      </c>
      <c r="L233" s="101">
        <f t="shared" ref="L233:L299" si="20">G233/E233</f>
        <v>0</v>
      </c>
      <c r="M233" s="76" t="str">
        <f>VLOOKUP(C233,商铺自有活动!A:D,3,0)</f>
        <v>全场商品买一赠一</v>
      </c>
      <c r="N233" s="137"/>
      <c r="O233" s="137"/>
      <c r="P233" s="137"/>
      <c r="Q233" s="137"/>
      <c r="R233" s="137"/>
    </row>
    <row r="234" spans="1:18" s="74" customFormat="1" ht="14.25" customHeight="1" x14ac:dyDescent="0.15">
      <c r="A234" s="20" t="s">
        <v>193</v>
      </c>
      <c r="B234" s="20">
        <v>2</v>
      </c>
      <c r="C234" s="35" t="s">
        <v>3028</v>
      </c>
      <c r="D234" s="35" t="s">
        <v>3029</v>
      </c>
      <c r="E234" s="97">
        <f>IFERROR(VLOOKUP(C234,业态!A:H,8,0),0)</f>
        <v>7</v>
      </c>
      <c r="F234" s="22" t="str">
        <f>VLOOKUP(C234,业态!A:I,9,0)</f>
        <v>专项服务</v>
      </c>
      <c r="G234" s="98">
        <f>IFERROR(VLOOKUP(C234,每日销售笔数!B:D,3,0),0)</f>
        <v>200</v>
      </c>
      <c r="H234" s="63">
        <f>IFERROR(VLOOKUP(C234,每日销售笔数!B:E,4,0),0)</f>
        <v>4</v>
      </c>
      <c r="I234" s="98">
        <f>IFERROR(G234/H234,0)</f>
        <v>50</v>
      </c>
      <c r="J234" s="98">
        <f>IFERROR(VLOOKUP(C234,月累计销售!B:D,3,0),0)</f>
        <v>1570</v>
      </c>
      <c r="K234" s="100">
        <f t="shared" si="14"/>
        <v>3.9360622892878251E-5</v>
      </c>
      <c r="L234" s="101">
        <f>G234/E234</f>
        <v>28.571428571428573</v>
      </c>
      <c r="M234" s="76" t="s">
        <v>3085</v>
      </c>
      <c r="N234" s="137"/>
      <c r="O234" s="137"/>
      <c r="P234" s="137"/>
      <c r="Q234" s="137"/>
      <c r="R234" s="137"/>
    </row>
    <row r="235" spans="1:18" s="74" customFormat="1" ht="14.25" customHeight="1" x14ac:dyDescent="0.15">
      <c r="A235" s="20" t="s">
        <v>193</v>
      </c>
      <c r="B235" s="20">
        <v>2</v>
      </c>
      <c r="C235" s="35" t="s">
        <v>736</v>
      </c>
      <c r="D235" s="35" t="s">
        <v>637</v>
      </c>
      <c r="E235" s="97">
        <f>IFERROR(VLOOKUP(C235,业态!A:H,8,0),0)</f>
        <v>85</v>
      </c>
      <c r="F235" s="22" t="str">
        <f>VLOOKUP(C235,业态!A:I,9,0)</f>
        <v>家居生活</v>
      </c>
      <c r="G235" s="98">
        <f>IFERROR(VLOOKUP(C235,每日销售笔数!B:D,3,0),0)</f>
        <v>3632.8</v>
      </c>
      <c r="H235" s="63">
        <f>IFERROR(VLOOKUP(C235,每日销售笔数!B:E,4,0),0)</f>
        <v>18</v>
      </c>
      <c r="I235" s="98">
        <f t="shared" si="19"/>
        <v>201.82222222222222</v>
      </c>
      <c r="J235" s="98">
        <f>IFERROR(VLOOKUP(C235,月累计销售!B:D,3,0),0)</f>
        <v>13077.599999999999</v>
      </c>
      <c r="K235" s="100">
        <f t="shared" si="14"/>
        <v>7.1494635422624062E-4</v>
      </c>
      <c r="L235" s="101">
        <f t="shared" si="20"/>
        <v>42.738823529411768</v>
      </c>
      <c r="M235" s="76" t="str">
        <f>VLOOKUP(C235,商铺自有活动!A:D,3,0)</f>
        <v>无</v>
      </c>
      <c r="N235"/>
      <c r="O235"/>
      <c r="P235"/>
      <c r="Q235"/>
      <c r="R235"/>
    </row>
    <row r="236" spans="1:18" s="74" customFormat="1" ht="14.25" customHeight="1" x14ac:dyDescent="0.15">
      <c r="A236" s="20" t="s">
        <v>193</v>
      </c>
      <c r="B236" s="20">
        <v>2</v>
      </c>
      <c r="C236" s="35" t="s">
        <v>2734</v>
      </c>
      <c r="D236" s="35" t="s">
        <v>2735</v>
      </c>
      <c r="E236" s="97">
        <v>103</v>
      </c>
      <c r="F236" s="22" t="str">
        <f>VLOOKUP(C236,业态!A:I,9,0)</f>
        <v>家居生活</v>
      </c>
      <c r="G236" s="98">
        <f>IFERROR(VLOOKUP(C236,每日销售笔数!B:D,3,0),0)</f>
        <v>6374.5</v>
      </c>
      <c r="H236" s="63">
        <f>IFERROR(VLOOKUP(C236,每日销售笔数!B:E,4,0),0)</f>
        <v>24</v>
      </c>
      <c r="I236" s="98">
        <f>IFERROR(G236/H236,0)</f>
        <v>265.60416666666669</v>
      </c>
      <c r="J236" s="98">
        <f>IFERROR(VLOOKUP(C236,月累计销售!B:D,3,0),0)</f>
        <v>20525.5</v>
      </c>
      <c r="K236" s="100">
        <f t="shared" si="14"/>
        <v>1.2545214531532621E-3</v>
      </c>
      <c r="L236" s="101">
        <f>G236/E236</f>
        <v>61.88834951456311</v>
      </c>
      <c r="M236" s="76" t="str">
        <f>VLOOKUP(C236,商铺自有活动!A:D,3,0)</f>
        <v>无</v>
      </c>
      <c r="N236" s="137"/>
      <c r="O236" s="137"/>
      <c r="P236" s="137"/>
      <c r="Q236" s="137"/>
      <c r="R236" s="137"/>
    </row>
    <row r="237" spans="1:18" s="74" customFormat="1" ht="14.25" customHeight="1" x14ac:dyDescent="0.15">
      <c r="A237" s="20" t="s">
        <v>193</v>
      </c>
      <c r="B237" s="20">
        <v>2</v>
      </c>
      <c r="C237" s="35" t="s">
        <v>955</v>
      </c>
      <c r="D237" s="35" t="s">
        <v>956</v>
      </c>
      <c r="E237" s="97">
        <f>IFERROR(VLOOKUP(C237,业态!A:H,8,0),0)</f>
        <v>90</v>
      </c>
      <c r="F237" s="22" t="str">
        <f>VLOOKUP(C237,业态!A:I,9,0)</f>
        <v>服装</v>
      </c>
      <c r="G237" s="98">
        <f>IFERROR(VLOOKUP(C237,每日销售笔数!B:D,3,0),0)</f>
        <v>1450</v>
      </c>
      <c r="H237" s="63">
        <f>IFERROR(VLOOKUP(C237,每日销售笔数!B:E,4,0),0)</f>
        <v>7</v>
      </c>
      <c r="I237" s="98">
        <f>IFERROR(G237/H237,0)</f>
        <v>207.14285714285714</v>
      </c>
      <c r="J237" s="98">
        <f>IFERROR(VLOOKUP(C237,月累计销售!B:D,3,0),0)</f>
        <v>7719</v>
      </c>
      <c r="K237" s="100">
        <f t="shared" si="14"/>
        <v>2.853645159733673E-4</v>
      </c>
      <c r="L237" s="101">
        <f>G237/E237</f>
        <v>16.111111111111111</v>
      </c>
      <c r="M237" s="76" t="str">
        <f>VLOOKUP(C237,商铺自有活动!A:D,3,0)</f>
        <v>全场3折起</v>
      </c>
      <c r="N237"/>
      <c r="O237"/>
      <c r="P237"/>
      <c r="Q237"/>
      <c r="R237"/>
    </row>
    <row r="238" spans="1:18" s="74" customFormat="1" ht="14.25" customHeight="1" x14ac:dyDescent="0.15">
      <c r="A238" s="20" t="s">
        <v>193</v>
      </c>
      <c r="B238" s="20">
        <v>2</v>
      </c>
      <c r="C238" s="35" t="s">
        <v>2484</v>
      </c>
      <c r="D238" s="35" t="s">
        <v>2485</v>
      </c>
      <c r="E238" s="97">
        <f>IFERROR(VLOOKUP(C238,业态!A:H,8,0),0)</f>
        <v>41</v>
      </c>
      <c r="F238" s="22" t="str">
        <f>VLOOKUP(C238,业态!A:I,9,0)</f>
        <v>服装</v>
      </c>
      <c r="G238" s="98">
        <f>IFERROR(VLOOKUP(C238,每日销售笔数!B:D,3,0),0)</f>
        <v>2308</v>
      </c>
      <c r="H238" s="63">
        <f>IFERROR(VLOOKUP(C238,每日销售笔数!B:E,4,0),0)</f>
        <v>5</v>
      </c>
      <c r="I238" s="98">
        <f>IFERROR(G238/H238,0)</f>
        <v>461.6</v>
      </c>
      <c r="J238" s="98">
        <f>IFERROR(VLOOKUP(C238,月累计销售!B:D,3,0),0)</f>
        <v>12553</v>
      </c>
      <c r="K238" s="100">
        <f t="shared" si="14"/>
        <v>4.5422158818381501E-4</v>
      </c>
      <c r="L238" s="101">
        <f>G238/E238</f>
        <v>56.292682926829265</v>
      </c>
      <c r="M238" s="76" t="str">
        <f>VLOOKUP(C238,商铺自有活动!A:D,3,0)</f>
        <v>满300减100，满500减200，满1000减400，满2000减800</v>
      </c>
      <c r="N238"/>
      <c r="O238"/>
      <c r="P238"/>
      <c r="Q238"/>
      <c r="R238"/>
    </row>
    <row r="239" spans="1:18" s="74" customFormat="1" ht="14.25" customHeight="1" x14ac:dyDescent="0.15">
      <c r="A239" s="20" t="s">
        <v>193</v>
      </c>
      <c r="B239" s="20">
        <v>2</v>
      </c>
      <c r="C239" s="35" t="s">
        <v>580</v>
      </c>
      <c r="D239" s="35" t="s">
        <v>207</v>
      </c>
      <c r="E239" s="97">
        <f>IFERROR(VLOOKUP(C239,业态!A:H,8,0),0)</f>
        <v>160</v>
      </c>
      <c r="F239" s="22" t="str">
        <f>VLOOKUP(C239,业态!A:I,9,0)</f>
        <v>服装</v>
      </c>
      <c r="G239" s="98">
        <f>IFERROR(VLOOKUP(C239,每日销售笔数!B:D,3,0),0)</f>
        <v>2600</v>
      </c>
      <c r="H239" s="63">
        <f>IFERROR(VLOOKUP(C239,每日销售笔数!B:E,4,0),0)</f>
        <v>3</v>
      </c>
      <c r="I239" s="98">
        <f t="shared" si="19"/>
        <v>866.66666666666663</v>
      </c>
      <c r="J239" s="98">
        <f>IFERROR(VLOOKUP(C239,月累计销售!B:D,3,0),0)</f>
        <v>23770</v>
      </c>
      <c r="K239" s="100">
        <f t="shared" si="14"/>
        <v>5.1168809760741732E-4</v>
      </c>
      <c r="L239" s="101">
        <f t="shared" si="20"/>
        <v>16.25</v>
      </c>
      <c r="M239" s="76" t="str">
        <f>VLOOKUP(C239,商铺自有活动!A:D,3,0)</f>
        <v>男：全场7折   女;全场5-9折</v>
      </c>
      <c r="N239"/>
      <c r="O239"/>
      <c r="P239"/>
      <c r="Q239"/>
      <c r="R239"/>
    </row>
    <row r="240" spans="1:18" s="74" customFormat="1" ht="14.25" customHeight="1" x14ac:dyDescent="0.15">
      <c r="A240" s="20" t="s">
        <v>193</v>
      </c>
      <c r="B240" s="20">
        <v>2</v>
      </c>
      <c r="C240" s="35" t="s">
        <v>447</v>
      </c>
      <c r="D240" s="35" t="s">
        <v>448</v>
      </c>
      <c r="E240" s="97">
        <f>IFERROR(VLOOKUP(C240,业态!A:H,8,0),0)</f>
        <v>114</v>
      </c>
      <c r="F240" s="22" t="str">
        <f>VLOOKUP(C240,业态!A:I,9,0)</f>
        <v>服装</v>
      </c>
      <c r="G240" s="98">
        <f>IFERROR(VLOOKUP(C240,每日销售笔数!B:D,3,0),0)</f>
        <v>5167</v>
      </c>
      <c r="H240" s="63">
        <f>IFERROR(VLOOKUP(C240,每日销售笔数!B:E,4,0),0)</f>
        <v>11</v>
      </c>
      <c r="I240" s="98">
        <f t="shared" si="19"/>
        <v>469.72727272727275</v>
      </c>
      <c r="J240" s="98">
        <f>IFERROR(VLOOKUP(C240,月累计销售!B:D,3,0),0)</f>
        <v>12679</v>
      </c>
      <c r="K240" s="100">
        <f t="shared" si="14"/>
        <v>1.0168816924375095E-3</v>
      </c>
      <c r="L240" s="101">
        <f t="shared" si="20"/>
        <v>45.324561403508774</v>
      </c>
      <c r="M240" s="76" t="str">
        <f>VLOOKUP(C240,商铺自有活动!A:D,3,0)</f>
        <v>全场低至4折</v>
      </c>
      <c r="N240"/>
      <c r="O240"/>
      <c r="P240"/>
      <c r="Q240"/>
      <c r="R240"/>
    </row>
    <row r="241" spans="1:18" s="74" customFormat="1" ht="14.25" customHeight="1" x14ac:dyDescent="0.15">
      <c r="A241" s="20" t="s">
        <v>193</v>
      </c>
      <c r="B241" s="20">
        <v>2</v>
      </c>
      <c r="C241" s="35" t="s">
        <v>2631</v>
      </c>
      <c r="D241" s="35" t="s">
        <v>342</v>
      </c>
      <c r="E241" s="97">
        <f>IFERROR(VLOOKUP(C241,业态!A:H,8,0),0)</f>
        <v>10</v>
      </c>
      <c r="F241" s="22" t="str">
        <f>VLOOKUP(C241,业态!A:I,9,0)</f>
        <v>专项服务</v>
      </c>
      <c r="G241" s="98">
        <f>IFERROR(VLOOKUP(C241,每日销售笔数!B:D,3,0),0)</f>
        <v>589</v>
      </c>
      <c r="H241" s="63">
        <f>IFERROR(VLOOKUP(C241,每日销售笔数!B:E,4,0),0)</f>
        <v>8</v>
      </c>
      <c r="I241" s="98">
        <f>IFERROR(G241/H241,0)</f>
        <v>73.625</v>
      </c>
      <c r="J241" s="98">
        <f>IFERROR(VLOOKUP(C241,月累计销售!B:D,3,0),0)</f>
        <v>3685</v>
      </c>
      <c r="K241" s="100">
        <f t="shared" si="14"/>
        <v>1.1591703441952646E-4</v>
      </c>
      <c r="L241" s="101">
        <f>G241/E241</f>
        <v>58.9</v>
      </c>
      <c r="M241" s="76" t="str">
        <f>VLOOKUP(C241,商铺自有活动!A:D,3,0)</f>
        <v>无</v>
      </c>
      <c r="N241" s="137"/>
      <c r="O241" s="137"/>
      <c r="P241" s="137"/>
      <c r="Q241" s="137"/>
      <c r="R241" s="137"/>
    </row>
    <row r="242" spans="1:18" s="74" customFormat="1" ht="14.25" customHeight="1" x14ac:dyDescent="0.15">
      <c r="A242" s="20" t="s">
        <v>193</v>
      </c>
      <c r="B242" s="20">
        <v>3</v>
      </c>
      <c r="C242" s="35" t="s">
        <v>760</v>
      </c>
      <c r="D242" s="35" t="s">
        <v>227</v>
      </c>
      <c r="E242" s="97">
        <f>IFERROR(VLOOKUP(C242,业态!A:H,8,0),0)</f>
        <v>116</v>
      </c>
      <c r="F242" s="22" t="str">
        <f>VLOOKUP(C242,业态!A:I,9,0)</f>
        <v>服装</v>
      </c>
      <c r="G242" s="98">
        <f>IFERROR(VLOOKUP(C242,每日销售笔数!B:D,3,0),0)</f>
        <v>2646.6</v>
      </c>
      <c r="H242" s="63">
        <f>IFERROR(VLOOKUP(C242,每日销售笔数!B:E,4,0),0)</f>
        <v>5</v>
      </c>
      <c r="I242" s="98">
        <f t="shared" si="19"/>
        <v>529.31999999999994</v>
      </c>
      <c r="J242" s="98">
        <f>IFERROR(VLOOKUP(C242,月累计销售!B:D,3,0),0)</f>
        <v>7310.4</v>
      </c>
      <c r="K242" s="100">
        <f t="shared" si="14"/>
        <v>5.2085912274145788E-4</v>
      </c>
      <c r="L242" s="101">
        <f t="shared" si="20"/>
        <v>22.815517241379311</v>
      </c>
      <c r="M242" s="76" t="str">
        <f>VLOOKUP(C242,商铺自有活动!A:D,3,0)</f>
        <v>冬款五折 春款会员八五折</v>
      </c>
      <c r="N242"/>
      <c r="O242"/>
      <c r="P242"/>
      <c r="Q242"/>
      <c r="R242"/>
    </row>
    <row r="243" spans="1:18" s="74" customFormat="1" ht="14.25" customHeight="1" x14ac:dyDescent="0.15">
      <c r="A243" s="20" t="s">
        <v>193</v>
      </c>
      <c r="B243" s="20">
        <v>3</v>
      </c>
      <c r="C243" s="35" t="s">
        <v>551</v>
      </c>
      <c r="D243" s="35" t="s">
        <v>552</v>
      </c>
      <c r="E243" s="97">
        <f>IFERROR(VLOOKUP(C243,业态!A:H,8,0),0)</f>
        <v>302</v>
      </c>
      <c r="F243" s="22" t="str">
        <f>VLOOKUP(C243,业态!A:I,9,0)</f>
        <v>服装</v>
      </c>
      <c r="G243" s="98">
        <f>IFERROR(VLOOKUP(C243,每日销售笔数!B:D,3,0),0)</f>
        <v>20429.099999999999</v>
      </c>
      <c r="H243" s="63">
        <f>IFERROR(VLOOKUP(C243,每日销售笔数!B:E,4,0),0)</f>
        <v>100</v>
      </c>
      <c r="I243" s="98">
        <f t="shared" si="19"/>
        <v>204.291</v>
      </c>
      <c r="J243" s="98">
        <f>IFERROR(VLOOKUP(C243,月累计销售!B:D,3,0),0)</f>
        <v>75466.899999999994</v>
      </c>
      <c r="K243" s="100">
        <f t="shared" si="14"/>
        <v>4.0205105057044953E-3</v>
      </c>
      <c r="L243" s="101">
        <f t="shared" si="20"/>
        <v>67.64602649006622</v>
      </c>
      <c r="M243" s="76" t="str">
        <f>VLOOKUP(C243,商铺自有活动!A:D,3,0)</f>
        <v>全场商品低至五折，周二会员新品服装88折</v>
      </c>
      <c r="N243"/>
      <c r="O243"/>
      <c r="P243"/>
      <c r="Q243"/>
      <c r="R243"/>
    </row>
    <row r="244" spans="1:18" s="74" customFormat="1" ht="14.25" customHeight="1" x14ac:dyDescent="0.15">
      <c r="A244" s="20" t="s">
        <v>193</v>
      </c>
      <c r="B244" s="26">
        <v>3</v>
      </c>
      <c r="C244" s="35" t="s">
        <v>776</v>
      </c>
      <c r="D244" s="35" t="s">
        <v>777</v>
      </c>
      <c r="E244" s="97">
        <f>IFERROR(VLOOKUP(C244,业态!A:H,8,0),0)</f>
        <v>31</v>
      </c>
      <c r="F244" s="22" t="str">
        <f>VLOOKUP(C244,业态!A:I,9,0)</f>
        <v>化妆品</v>
      </c>
      <c r="G244" s="98">
        <f>IFERROR(VLOOKUP(C244,每日销售笔数!B:D,3,0),0)</f>
        <v>6391</v>
      </c>
      <c r="H244" s="63">
        <f>IFERROR(VLOOKUP(C244,每日销售笔数!B:E,4,0),0)</f>
        <v>40</v>
      </c>
      <c r="I244" s="98">
        <f t="shared" si="19"/>
        <v>159.77500000000001</v>
      </c>
      <c r="J244" s="98">
        <f>IFERROR(VLOOKUP(C244,月累计销售!B:D,3,0),0)</f>
        <v>20971.199999999997</v>
      </c>
      <c r="K244" s="100">
        <f t="shared" si="14"/>
        <v>1.2577687045419246E-3</v>
      </c>
      <c r="L244" s="101">
        <f t="shared" si="20"/>
        <v>206.16129032258064</v>
      </c>
      <c r="M244" s="76" t="str">
        <f>VLOOKUP(C244,商铺自有活动!A:D,3,0)</f>
        <v>无</v>
      </c>
      <c r="N244"/>
      <c r="O244"/>
      <c r="P244"/>
      <c r="Q244"/>
      <c r="R244"/>
    </row>
    <row r="245" spans="1:18" s="74" customFormat="1" ht="14.25" customHeight="1" x14ac:dyDescent="0.15">
      <c r="A245" s="20" t="s">
        <v>193</v>
      </c>
      <c r="B245" s="26">
        <v>3</v>
      </c>
      <c r="C245" s="35" t="s">
        <v>833</v>
      </c>
      <c r="D245" s="35" t="s">
        <v>834</v>
      </c>
      <c r="E245" s="97">
        <f>IFERROR(VLOOKUP(C245,业态!A:H,8,0),0)</f>
        <v>37</v>
      </c>
      <c r="F245" s="22" t="str">
        <f>VLOOKUP(C245,业态!A:I,9,0)</f>
        <v>非正餐</v>
      </c>
      <c r="G245" s="98">
        <f>IFERROR(VLOOKUP(C245,每日销售笔数!B:D,3,0),0)</f>
        <v>5508.5</v>
      </c>
      <c r="H245" s="63">
        <f>IFERROR(VLOOKUP(C245,每日销售笔数!B:E,4,0),0)</f>
        <v>105</v>
      </c>
      <c r="I245" s="98">
        <f t="shared" si="19"/>
        <v>52.461904761904762</v>
      </c>
      <c r="J245" s="98">
        <f>IFERROR(VLOOKUP(C245,月累计销售!B:D,3,0),0)</f>
        <v>19596.900000000001</v>
      </c>
      <c r="K245" s="100">
        <f t="shared" si="14"/>
        <v>1.0840899560270992E-3</v>
      </c>
      <c r="L245" s="101">
        <f t="shared" si="20"/>
        <v>148.87837837837839</v>
      </c>
      <c r="M245" s="76" t="str">
        <f>VLOOKUP(C245,商铺自有活动!A:D,3,0)</f>
        <v>无</v>
      </c>
      <c r="N245"/>
      <c r="O245"/>
      <c r="P245"/>
      <c r="Q245"/>
      <c r="R245"/>
    </row>
    <row r="246" spans="1:18" s="74" customFormat="1" ht="14.25" customHeight="1" x14ac:dyDescent="0.15">
      <c r="A246" s="20" t="s">
        <v>193</v>
      </c>
      <c r="B246" s="26">
        <v>3</v>
      </c>
      <c r="C246" s="35" t="s">
        <v>2911</v>
      </c>
      <c r="D246" s="35" t="s">
        <v>2912</v>
      </c>
      <c r="E246" s="97">
        <f>IFERROR(VLOOKUP(C246,业态!A:H,8,0),0)</f>
        <v>25</v>
      </c>
      <c r="F246" s="22" t="str">
        <f>VLOOKUP(C246,业态!A:I,9,0)</f>
        <v>配饰</v>
      </c>
      <c r="G246" s="98">
        <f>IFERROR(VLOOKUP(C246,每日销售笔数!B:D,3,0),0)</f>
        <v>1191</v>
      </c>
      <c r="H246" s="63">
        <f>IFERROR(VLOOKUP(C246,每日销售笔数!B:E,4,0),0)</f>
        <v>5</v>
      </c>
      <c r="I246" s="98">
        <f>IFERROR(G246/H246,0)</f>
        <v>238.2</v>
      </c>
      <c r="J246" s="98">
        <f>IFERROR(VLOOKUP(C246,月累计销售!B:D,3,0),0)</f>
        <v>5554</v>
      </c>
      <c r="K246" s="100">
        <f t="shared" si="14"/>
        <v>2.3439250932708999E-4</v>
      </c>
      <c r="L246" s="101">
        <f>G246/E246</f>
        <v>47.64</v>
      </c>
      <c r="M246" s="76" t="str">
        <f>VLOOKUP(C246,商铺自有活动!A:D,3,0)</f>
        <v>部分8.8折</v>
      </c>
      <c r="N246" s="137"/>
      <c r="O246" s="137"/>
      <c r="P246" s="137"/>
      <c r="Q246" s="137"/>
      <c r="R246" s="137"/>
    </row>
    <row r="247" spans="1:18" s="74" customFormat="1" ht="14.25" customHeight="1" x14ac:dyDescent="0.15">
      <c r="A247" s="20" t="s">
        <v>193</v>
      </c>
      <c r="B247" s="26">
        <v>3</v>
      </c>
      <c r="C247" s="35" t="s">
        <v>2868</v>
      </c>
      <c r="D247" s="35" t="s">
        <v>2869</v>
      </c>
      <c r="E247" s="97">
        <f>IFERROR(VLOOKUP(C247,业态!A:H,8,0),0)</f>
        <v>37</v>
      </c>
      <c r="F247" s="22" t="str">
        <f>VLOOKUP(C247,业态!A:I,9,0)</f>
        <v>配饰</v>
      </c>
      <c r="G247" s="98">
        <f>IFERROR(VLOOKUP(C247,每日销售笔数!B:D,3,0),0)</f>
        <v>9058</v>
      </c>
      <c r="H247" s="63">
        <f>IFERROR(VLOOKUP(C247,每日销售笔数!B:E,4,0),0)</f>
        <v>28</v>
      </c>
      <c r="I247" s="98">
        <f>IFERROR(G247/H247,0)</f>
        <v>323.5</v>
      </c>
      <c r="J247" s="98">
        <f>IFERROR(VLOOKUP(C247,月累计销售!B:D,3,0),0)</f>
        <v>29160</v>
      </c>
      <c r="K247" s="100">
        <f t="shared" si="14"/>
        <v>1.782642610818456E-3</v>
      </c>
      <c r="L247" s="101">
        <f>G247/E247</f>
        <v>244.81081081081081</v>
      </c>
      <c r="M247" s="76" t="str">
        <f>VLOOKUP(C247,商铺自有活动!A:D,3,0)</f>
        <v>无</v>
      </c>
      <c r="N247" s="137"/>
      <c r="O247" s="137"/>
      <c r="P247" s="137"/>
      <c r="Q247" s="137"/>
      <c r="R247" s="137"/>
    </row>
    <row r="248" spans="1:18" s="9" customFormat="1" ht="14.25" customHeight="1" x14ac:dyDescent="0.15">
      <c r="A248" s="20" t="s">
        <v>193</v>
      </c>
      <c r="B248" s="26">
        <v>3</v>
      </c>
      <c r="C248" s="35" t="s">
        <v>705</v>
      </c>
      <c r="D248" s="102" t="s">
        <v>680</v>
      </c>
      <c r="E248" s="97">
        <f>IFERROR(VLOOKUP(C248,业态!A:H,8,0),0)</f>
        <v>28.1</v>
      </c>
      <c r="F248" s="22" t="str">
        <f>VLOOKUP(C248,业态!A:I,9,0)</f>
        <v>服装</v>
      </c>
      <c r="G248" s="98">
        <f>IFERROR(VLOOKUP(C248,每日销售笔数!B:D,3,0),0)</f>
        <v>2773.6</v>
      </c>
      <c r="H248" s="63">
        <f>IFERROR(VLOOKUP(C248,每日销售笔数!B:E,4,0),0)</f>
        <v>15</v>
      </c>
      <c r="I248" s="98">
        <f t="shared" si="19"/>
        <v>184.90666666666667</v>
      </c>
      <c r="J248" s="98">
        <f>IFERROR(VLOOKUP(C248,月累计销售!B:D,3,0),0)</f>
        <v>11003.2</v>
      </c>
      <c r="K248" s="100">
        <f t="shared" si="14"/>
        <v>5.4585311827843555E-4</v>
      </c>
      <c r="L248" s="101">
        <f t="shared" si="20"/>
        <v>98.70462633451956</v>
      </c>
      <c r="M248" s="76" t="str">
        <f>VLOOKUP(C248,商铺自有活动!A:D,3,0)</f>
        <v>家居服一件7两件5折，冬季连裤袜一件9两件7折，杂货一件8两件6折三件5折</v>
      </c>
      <c r="N248" s="8"/>
      <c r="O248" s="8"/>
      <c r="P248" s="8"/>
      <c r="Q248" s="8"/>
      <c r="R248" s="8"/>
    </row>
    <row r="249" spans="1:18" s="9" customFormat="1" ht="14.25" customHeight="1" x14ac:dyDescent="0.15">
      <c r="A249" s="20" t="s">
        <v>193</v>
      </c>
      <c r="B249" s="26">
        <v>3</v>
      </c>
      <c r="C249" s="35" t="s">
        <v>837</v>
      </c>
      <c r="D249" s="35" t="s">
        <v>838</v>
      </c>
      <c r="E249" s="97">
        <f>IFERROR(VLOOKUP(C249,业态!A:H,8,0),0)</f>
        <v>85.7</v>
      </c>
      <c r="F249" s="22" t="str">
        <f>VLOOKUP(C249,业态!A:I,9,0)</f>
        <v>服装</v>
      </c>
      <c r="G249" s="98">
        <f>IFERROR(VLOOKUP(C249,每日销售笔数!B:D,3,0),0)</f>
        <v>5857</v>
      </c>
      <c r="H249" s="63">
        <f>IFERROR(VLOOKUP(C249,每日销售笔数!B:E,4,0),0)</f>
        <v>7</v>
      </c>
      <c r="I249" s="98">
        <f t="shared" si="19"/>
        <v>836.71428571428567</v>
      </c>
      <c r="J249" s="98">
        <f>IFERROR(VLOOKUP(C249,月累计销售!B:D,3,0),0)</f>
        <v>21836</v>
      </c>
      <c r="K249" s="100">
        <f t="shared" si="14"/>
        <v>1.1526758414179396E-3</v>
      </c>
      <c r="L249" s="101">
        <f t="shared" si="20"/>
        <v>68.343057176196027</v>
      </c>
      <c r="M249" s="76" t="str">
        <f>VLOOKUP(C249,商铺自有活动!A:D,3,0)</f>
        <v>春装会员9折，冬装5-6折</v>
      </c>
      <c r="N249" s="8"/>
      <c r="O249" s="8"/>
      <c r="P249" s="8"/>
      <c r="Q249" s="8"/>
      <c r="R249" s="8"/>
    </row>
    <row r="250" spans="1:18" s="9" customFormat="1" ht="14.25" customHeight="1" x14ac:dyDescent="0.15">
      <c r="A250" s="20" t="s">
        <v>193</v>
      </c>
      <c r="B250" s="26">
        <v>3</v>
      </c>
      <c r="C250" s="35" t="s">
        <v>261</v>
      </c>
      <c r="D250" s="35" t="s">
        <v>262</v>
      </c>
      <c r="E250" s="97">
        <f>IFERROR(VLOOKUP(C250,业态!A:H,8,0),0)</f>
        <v>72.400000000000006</v>
      </c>
      <c r="F250" s="22" t="str">
        <f>VLOOKUP(C250,业态!A:I,9,0)</f>
        <v>皮具</v>
      </c>
      <c r="G250" s="98">
        <f>IFERROR(VLOOKUP(C250,每日销售笔数!B:D,3,0),0)</f>
        <v>0</v>
      </c>
      <c r="H250" s="63">
        <f>IFERROR(VLOOKUP(C250,每日销售笔数!B:E,4,0),0)</f>
        <v>0</v>
      </c>
      <c r="I250" s="98">
        <f t="shared" si="19"/>
        <v>0</v>
      </c>
      <c r="J250" s="98">
        <f>IFERROR(VLOOKUP(C250,月累计销售!B:D,3,0),0)</f>
        <v>20222</v>
      </c>
      <c r="K250" s="100">
        <f t="shared" si="14"/>
        <v>0</v>
      </c>
      <c r="L250" s="101">
        <f t="shared" si="20"/>
        <v>0</v>
      </c>
      <c r="M250" s="76" t="str">
        <f>VLOOKUP(C250,商铺自有活动!A:D,3,0)</f>
        <v>撤铺</v>
      </c>
      <c r="N250" s="8"/>
      <c r="O250" s="8"/>
      <c r="P250" s="8"/>
      <c r="Q250" s="8"/>
      <c r="R250" s="8"/>
    </row>
    <row r="251" spans="1:18" s="9" customFormat="1" ht="14.25" customHeight="1" x14ac:dyDescent="0.15">
      <c r="A251" s="20" t="s">
        <v>193</v>
      </c>
      <c r="B251" s="26">
        <v>3</v>
      </c>
      <c r="C251" s="35" t="s">
        <v>819</v>
      </c>
      <c r="D251" s="35" t="s">
        <v>820</v>
      </c>
      <c r="E251" s="97">
        <f>IFERROR(VLOOKUP(C251,业态!A:H,8,0),0)</f>
        <v>89.2</v>
      </c>
      <c r="F251" s="22" t="str">
        <f>VLOOKUP(C251,业态!A:I,9,0)</f>
        <v>服装</v>
      </c>
      <c r="G251" s="98">
        <f>IFERROR(VLOOKUP(C251,每日销售笔数!B:D,3,0),0)</f>
        <v>2673</v>
      </c>
      <c r="H251" s="63">
        <f>IFERROR(VLOOKUP(C251,每日销售笔数!B:E,4,0),0)</f>
        <v>3</v>
      </c>
      <c r="I251" s="98">
        <f t="shared" si="19"/>
        <v>891</v>
      </c>
      <c r="J251" s="98">
        <f>IFERROR(VLOOKUP(C251,月累计销售!B:D,3,0),0)</f>
        <v>13188</v>
      </c>
      <c r="K251" s="100">
        <f t="shared" si="14"/>
        <v>5.2605472496331787E-4</v>
      </c>
      <c r="L251" s="101">
        <f t="shared" si="20"/>
        <v>29.966367713004484</v>
      </c>
      <c r="M251" s="76" t="str">
        <f>VLOOKUP(C251,商铺自有活动!A:D,3,0)</f>
        <v>部分商品5-7折</v>
      </c>
      <c r="N251" s="8"/>
      <c r="O251" s="8"/>
      <c r="P251" s="8"/>
      <c r="Q251" s="8"/>
      <c r="R251" s="8"/>
    </row>
    <row r="252" spans="1:18" s="9" customFormat="1" ht="14.25" customHeight="1" x14ac:dyDescent="0.15">
      <c r="A252" s="20" t="s">
        <v>193</v>
      </c>
      <c r="B252" s="26">
        <v>3</v>
      </c>
      <c r="C252" s="35" t="s">
        <v>891</v>
      </c>
      <c r="D252" s="35" t="s">
        <v>892</v>
      </c>
      <c r="E252" s="97">
        <f>IFERROR(VLOOKUP(C252,业态!A:H,8,0),0)</f>
        <v>68.099999999999994</v>
      </c>
      <c r="F252" s="22" t="str">
        <f>VLOOKUP(C252,业态!A:I,9,0)</f>
        <v>服装</v>
      </c>
      <c r="G252" s="98">
        <f>IFERROR(VLOOKUP(C252,每日销售笔数!B:D,3,0),0)</f>
        <v>2952</v>
      </c>
      <c r="H252" s="63">
        <f>IFERROR(VLOOKUP(C252,每日销售笔数!B:E,4,0),0)</f>
        <v>3</v>
      </c>
      <c r="I252" s="98">
        <f t="shared" si="19"/>
        <v>984</v>
      </c>
      <c r="J252" s="98">
        <f>IFERROR(VLOOKUP(C252,月累计销售!B:D,3,0),0)</f>
        <v>13577</v>
      </c>
      <c r="K252" s="100">
        <f t="shared" si="14"/>
        <v>5.8096279389888302E-4</v>
      </c>
      <c r="L252" s="101">
        <f t="shared" si="20"/>
        <v>43.348017621145381</v>
      </c>
      <c r="M252" s="76" t="str">
        <f>VLOOKUP(C252,商铺自有活动!A:D,3,0)</f>
        <v>部分商品85折</v>
      </c>
      <c r="N252" s="8"/>
      <c r="O252" s="8"/>
      <c r="P252" s="8"/>
      <c r="Q252" s="8"/>
      <c r="R252" s="8"/>
    </row>
    <row r="253" spans="1:18" s="9" customFormat="1" ht="14.25" customHeight="1" x14ac:dyDescent="0.15">
      <c r="A253" s="20" t="s">
        <v>193</v>
      </c>
      <c r="B253" s="26">
        <v>3</v>
      </c>
      <c r="C253" s="35" t="s">
        <v>292</v>
      </c>
      <c r="D253" s="35" t="s">
        <v>293</v>
      </c>
      <c r="E253" s="97">
        <f>IFERROR(VLOOKUP(C253,业态!A:H,8,0),0)</f>
        <v>67.8</v>
      </c>
      <c r="F253" s="22" t="str">
        <f>VLOOKUP(C253,业态!A:I,9,0)</f>
        <v>服装</v>
      </c>
      <c r="G253" s="98">
        <f>IFERROR(VLOOKUP(C253,每日销售笔数!B:D,3,0),0)</f>
        <v>14187</v>
      </c>
      <c r="H253" s="63">
        <f>IFERROR(VLOOKUP(C253,每日销售笔数!B:E,4,0),0)</f>
        <v>19</v>
      </c>
      <c r="I253" s="98">
        <f t="shared" si="19"/>
        <v>746.68421052631584</v>
      </c>
      <c r="J253" s="98">
        <f>IFERROR(VLOOKUP(C253,月累计销售!B:D,3,0),0)</f>
        <v>40211</v>
      </c>
      <c r="K253" s="100">
        <f t="shared" si="14"/>
        <v>2.7920457849063187E-3</v>
      </c>
      <c r="L253" s="101">
        <f t="shared" si="20"/>
        <v>209.24778761061947</v>
      </c>
      <c r="M253" s="76" t="str">
        <f>VLOOKUP(C253,商铺自有活动!A:D,3,0)</f>
        <v>全场冬装一口价199-599元</v>
      </c>
      <c r="N253" s="8"/>
      <c r="O253" s="8"/>
      <c r="P253" s="8"/>
      <c r="Q253" s="8"/>
      <c r="R253" s="8"/>
    </row>
    <row r="254" spans="1:18" s="9" customFormat="1" ht="14.25" customHeight="1" x14ac:dyDescent="0.15">
      <c r="A254" s="20" t="s">
        <v>193</v>
      </c>
      <c r="B254" s="26">
        <v>3</v>
      </c>
      <c r="C254" s="35" t="s">
        <v>523</v>
      </c>
      <c r="D254" s="35" t="s">
        <v>524</v>
      </c>
      <c r="E254" s="97">
        <f>IFERROR(VLOOKUP(C254,业态!A:H,8,0),0)</f>
        <v>104</v>
      </c>
      <c r="F254" s="22" t="str">
        <f>VLOOKUP(C254,业态!A:I,9,0)</f>
        <v>服装</v>
      </c>
      <c r="G254" s="98">
        <f>IFERROR(VLOOKUP(C254,每日销售笔数!B:D,3,0),0)</f>
        <v>7050</v>
      </c>
      <c r="H254" s="63">
        <f>IFERROR(VLOOKUP(C254,每日销售笔数!B:E,4,0),0)</f>
        <v>10</v>
      </c>
      <c r="I254" s="98">
        <f t="shared" si="19"/>
        <v>705</v>
      </c>
      <c r="J254" s="98">
        <f>IFERROR(VLOOKUP(C254,月累计销售!B:D,3,0),0)</f>
        <v>15559</v>
      </c>
      <c r="K254" s="100">
        <f t="shared" si="14"/>
        <v>1.3874619569739584E-3</v>
      </c>
      <c r="L254" s="101">
        <f t="shared" si="20"/>
        <v>67.788461538461533</v>
      </c>
      <c r="M254" s="76" t="str">
        <f>VLOOKUP(C254,商铺自有活动!A:D,3,0)</f>
        <v>部分商品38折</v>
      </c>
      <c r="N254" s="8"/>
      <c r="O254" s="8"/>
      <c r="P254" s="8"/>
      <c r="Q254" s="8"/>
      <c r="R254" s="8"/>
    </row>
    <row r="255" spans="1:18" s="9" customFormat="1" ht="14.25" customHeight="1" x14ac:dyDescent="0.15">
      <c r="A255" s="20" t="s">
        <v>193</v>
      </c>
      <c r="B255" s="26">
        <v>3</v>
      </c>
      <c r="C255" s="35" t="s">
        <v>3193</v>
      </c>
      <c r="D255" s="35" t="s">
        <v>3194</v>
      </c>
      <c r="E255" s="97">
        <f>IFERROR(VLOOKUP(C255,业态!A:H,8,0),0)</f>
        <v>113.8</v>
      </c>
      <c r="F255" s="22" t="str">
        <f>VLOOKUP(C255,业态!A:I,9,0)</f>
        <v>服装</v>
      </c>
      <c r="G255" s="98">
        <f>IFERROR(VLOOKUP(C255,每日销售笔数!B:D,3,0),0)</f>
        <v>5965</v>
      </c>
      <c r="H255" s="63">
        <f>IFERROR(VLOOKUP(C255,每日销售笔数!B:E,4,0),0)</f>
        <v>8</v>
      </c>
      <c r="I255" s="98">
        <f>IFERROR(G255/H255,0)</f>
        <v>745.625</v>
      </c>
      <c r="J255" s="98">
        <f>IFERROR(VLOOKUP(C255,月累计销售!B:D,3,0),0)</f>
        <v>20182</v>
      </c>
      <c r="K255" s="100">
        <f t="shared" si="14"/>
        <v>1.1739305777800938E-3</v>
      </c>
      <c r="L255" s="101">
        <f>G255/E255</f>
        <v>52.416520210896309</v>
      </c>
      <c r="M255" s="76" t="s">
        <v>3197</v>
      </c>
      <c r="N255" s="8"/>
      <c r="O255" s="8"/>
      <c r="P255" s="8"/>
      <c r="Q255" s="8"/>
      <c r="R255" s="8"/>
    </row>
    <row r="256" spans="1:18" ht="14.25" customHeight="1" x14ac:dyDescent="0.15">
      <c r="A256" s="20" t="s">
        <v>193</v>
      </c>
      <c r="B256" s="26">
        <v>3</v>
      </c>
      <c r="C256" s="35" t="s">
        <v>455</v>
      </c>
      <c r="D256" s="35" t="s">
        <v>268</v>
      </c>
      <c r="E256" s="97">
        <f>IFERROR(VLOOKUP(C256,业态!A:H,8,0),0)</f>
        <v>76</v>
      </c>
      <c r="F256" s="22" t="str">
        <f>VLOOKUP(C256,业态!A:I,9,0)</f>
        <v>服装</v>
      </c>
      <c r="G256" s="98">
        <f>IFERROR(VLOOKUP(C256,每日销售笔数!B:D,3,0),0)</f>
        <v>628</v>
      </c>
      <c r="H256" s="63">
        <f>IFERROR(VLOOKUP(C256,每日销售笔数!B:E,4,0),0)</f>
        <v>1</v>
      </c>
      <c r="I256" s="98">
        <f t="shared" si="19"/>
        <v>628</v>
      </c>
      <c r="J256" s="98">
        <f>IFERROR(VLOOKUP(C256,月累计销售!B:D,3,0),0)</f>
        <v>3731</v>
      </c>
      <c r="K256" s="100">
        <f t="shared" si="14"/>
        <v>1.235923558836377E-4</v>
      </c>
      <c r="L256" s="101">
        <f t="shared" si="20"/>
        <v>8.2631578947368425</v>
      </c>
      <c r="M256" s="76" t="str">
        <f>VLOOKUP(C256,商铺自有活动!A:D,3,0)</f>
        <v>会员9折</v>
      </c>
    </row>
    <row r="257" spans="1:18" s="74" customFormat="1" ht="14.25" customHeight="1" x14ac:dyDescent="0.15">
      <c r="A257" s="20" t="s">
        <v>193</v>
      </c>
      <c r="B257" s="26">
        <v>3</v>
      </c>
      <c r="C257" s="35" t="s">
        <v>582</v>
      </c>
      <c r="D257" s="35" t="s">
        <v>96</v>
      </c>
      <c r="E257" s="97">
        <f>IFERROR(VLOOKUP(C257,业态!A:H,8,0),0)</f>
        <v>380.8</v>
      </c>
      <c r="F257" s="22" t="str">
        <f>VLOOKUP(C257,业态!A:I,9,0)</f>
        <v>服装</v>
      </c>
      <c r="G257" s="98">
        <f>IFERROR(VLOOKUP(C257,每日销售笔数!B:D,3,0),0)</f>
        <v>16394.900000000001</v>
      </c>
      <c r="H257" s="63">
        <f>IFERROR(VLOOKUP(C257,每日销售笔数!B:E,4,0),0)</f>
        <v>42</v>
      </c>
      <c r="I257" s="98">
        <f t="shared" si="19"/>
        <v>390.35476190476192</v>
      </c>
      <c r="J257" s="98">
        <f>IFERROR(VLOOKUP(C257,月累计销售!B:D,3,0),0)</f>
        <v>54340</v>
      </c>
      <c r="K257" s="100">
        <f t="shared" si="14"/>
        <v>3.2265673813322484E-3</v>
      </c>
      <c r="L257" s="101">
        <f t="shared" si="20"/>
        <v>43.053834033613448</v>
      </c>
      <c r="M257" s="76" t="str">
        <f>VLOOKUP(C257,商铺自有活动!A:D,3,0)</f>
        <v>部分8.5折</v>
      </c>
      <c r="N257"/>
      <c r="O257"/>
      <c r="P257"/>
      <c r="Q257"/>
      <c r="R257"/>
    </row>
    <row r="258" spans="1:18" s="74" customFormat="1" ht="14.25" customHeight="1" x14ac:dyDescent="0.15">
      <c r="A258" s="20" t="s">
        <v>193</v>
      </c>
      <c r="B258" s="26">
        <v>3</v>
      </c>
      <c r="C258" s="35" t="s">
        <v>2851</v>
      </c>
      <c r="D258" s="35" t="s">
        <v>2852</v>
      </c>
      <c r="E258" s="97">
        <f>IFERROR(VLOOKUP(C258,业态!A:H,8,0),0)</f>
        <v>250.4</v>
      </c>
      <c r="F258" s="22" t="str">
        <f>VLOOKUP(C258,业态!A:I,9,0)</f>
        <v>服装</v>
      </c>
      <c r="G258" s="98">
        <f>IFERROR(VLOOKUP(C258,每日销售笔数!B:D,3,0),0)</f>
        <v>9016</v>
      </c>
      <c r="H258" s="63">
        <f>IFERROR(VLOOKUP(C258,每日销售笔数!B:E,4,0),0)</f>
        <v>28</v>
      </c>
      <c r="I258" s="98">
        <f>IFERROR(G258/H258,0)</f>
        <v>322</v>
      </c>
      <c r="J258" s="98">
        <f>IFERROR(VLOOKUP(C258,月累计销售!B:D,3,0),0)</f>
        <v>28333</v>
      </c>
      <c r="K258" s="100">
        <f t="shared" ref="K258:K321" si="21">(G258)/$G$383</f>
        <v>1.7743768800109515E-3</v>
      </c>
      <c r="L258" s="101">
        <f>G258/E258</f>
        <v>36.006389776357828</v>
      </c>
      <c r="M258" s="76" t="str">
        <f>VLOOKUP(C258,商铺自有活动!A:D,3,0)</f>
        <v>部分五折</v>
      </c>
      <c r="N258" s="137"/>
      <c r="O258" s="137"/>
      <c r="P258" s="137"/>
      <c r="Q258" s="137"/>
      <c r="R258" s="137"/>
    </row>
    <row r="259" spans="1:18" s="74" customFormat="1" ht="14.25" customHeight="1" x14ac:dyDescent="0.15">
      <c r="A259" s="20" t="s">
        <v>205</v>
      </c>
      <c r="B259" s="26">
        <v>3</v>
      </c>
      <c r="C259" s="35" t="s">
        <v>2847</v>
      </c>
      <c r="D259" s="35" t="s">
        <v>2848</v>
      </c>
      <c r="E259" s="97">
        <f>IFERROR(VLOOKUP(C259,业态!A:H,8,0),0)</f>
        <v>113</v>
      </c>
      <c r="F259" s="22" t="str">
        <f>VLOOKUP(C259,业态!A:I,9,0)</f>
        <v>服装</v>
      </c>
      <c r="G259" s="98">
        <f>IFERROR(VLOOKUP(C259,每日销售笔数!B:D,3,0),0)</f>
        <v>6228</v>
      </c>
      <c r="H259" s="63">
        <f>IFERROR(VLOOKUP(C259,每日销售笔数!B:E,4,0),0)</f>
        <v>11</v>
      </c>
      <c r="I259" s="98">
        <f>IFERROR(G259/H259,0)</f>
        <v>566.18181818181813</v>
      </c>
      <c r="J259" s="98">
        <f>IFERROR(VLOOKUP(C259,月累计销售!B:D,3,0),0)</f>
        <v>26505</v>
      </c>
      <c r="K259" s="100">
        <f t="shared" si="21"/>
        <v>1.2256897968842288E-3</v>
      </c>
      <c r="L259" s="101">
        <f>G259/E259</f>
        <v>55.115044247787608</v>
      </c>
      <c r="M259" s="76" t="str">
        <f>VLOOKUP(C259,商铺自有活动!A:D,3,0)</f>
        <v>NICE CLAUP：春款两件8折，冬款5折
CUBE SUGAR:一件5折两件4折三件3折</v>
      </c>
      <c r="N259" s="137"/>
      <c r="O259" s="137"/>
      <c r="P259" s="137"/>
      <c r="Q259" s="137"/>
      <c r="R259" s="137"/>
    </row>
    <row r="260" spans="1:18" s="74" customFormat="1" ht="14.25" customHeight="1" x14ac:dyDescent="0.15">
      <c r="A260" s="20" t="s">
        <v>193</v>
      </c>
      <c r="B260" s="20">
        <v>3</v>
      </c>
      <c r="C260" s="35" t="s">
        <v>325</v>
      </c>
      <c r="D260" s="35" t="s">
        <v>326</v>
      </c>
      <c r="E260" s="97">
        <f>IFERROR(VLOOKUP(C260,业态!A:H,8,0),0)</f>
        <v>63</v>
      </c>
      <c r="F260" s="22" t="str">
        <f>VLOOKUP(C260,业态!A:I,9,0)</f>
        <v>服装</v>
      </c>
      <c r="G260" s="98">
        <f>IFERROR(VLOOKUP(C260,每日销售笔数!B:D,3,0),0)</f>
        <v>4424</v>
      </c>
      <c r="H260" s="63">
        <f>IFERROR(VLOOKUP(C260,每日销售笔数!B:E,4,0),0)</f>
        <v>23</v>
      </c>
      <c r="I260" s="98">
        <f t="shared" si="19"/>
        <v>192.34782608695653</v>
      </c>
      <c r="J260" s="98">
        <f>IFERROR(VLOOKUP(C260,月累计销售!B:D,3,0),0)</f>
        <v>13980</v>
      </c>
      <c r="K260" s="100">
        <f t="shared" si="21"/>
        <v>8.7065697839046688E-4</v>
      </c>
      <c r="L260" s="101">
        <f t="shared" si="20"/>
        <v>70.222222222222229</v>
      </c>
      <c r="M260" s="76" t="str">
        <f>VLOOKUP(C260,商铺自有活动!A:D,3,0)</f>
        <v>全场79元起</v>
      </c>
      <c r="N260"/>
      <c r="O260"/>
      <c r="P260"/>
      <c r="Q260"/>
      <c r="R260"/>
    </row>
    <row r="261" spans="1:18" s="74" customFormat="1" ht="14.25" customHeight="1" x14ac:dyDescent="0.15">
      <c r="A261" s="20" t="s">
        <v>193</v>
      </c>
      <c r="B261" s="20">
        <v>3</v>
      </c>
      <c r="C261" s="35" t="s">
        <v>516</v>
      </c>
      <c r="D261" s="35" t="s">
        <v>517</v>
      </c>
      <c r="E261" s="97">
        <f>IFERROR(VLOOKUP(C261,业态!A:H,8,0),0)</f>
        <v>65.3</v>
      </c>
      <c r="F261" s="22" t="str">
        <f>VLOOKUP(C261,业态!A:I,9,0)</f>
        <v>服装</v>
      </c>
      <c r="G261" s="98">
        <f>IFERROR(VLOOKUP(C261,每日销售笔数!B:D,3,0),0)</f>
        <v>5101</v>
      </c>
      <c r="H261" s="63">
        <f>IFERROR(VLOOKUP(C261,每日销售笔数!B:E,4,0),0)</f>
        <v>5</v>
      </c>
      <c r="I261" s="98">
        <f t="shared" si="19"/>
        <v>1020.2</v>
      </c>
      <c r="J261" s="98">
        <f>IFERROR(VLOOKUP(C261,月累计销售!B:D,3,0),0)</f>
        <v>13694</v>
      </c>
      <c r="K261" s="100">
        <f t="shared" si="21"/>
        <v>1.0038926868828598E-3</v>
      </c>
      <c r="L261" s="101">
        <f t="shared" si="20"/>
        <v>78.116385911179179</v>
      </c>
      <c r="M261" s="76" t="str">
        <f>VLOOKUP(C261,商铺自有活动!A:D,3,0)</f>
        <v>无</v>
      </c>
      <c r="N261"/>
      <c r="O261"/>
      <c r="P261"/>
      <c r="Q261"/>
      <c r="R261"/>
    </row>
    <row r="262" spans="1:18" s="74" customFormat="1" ht="14.25" customHeight="1" x14ac:dyDescent="0.15">
      <c r="A262" s="20" t="s">
        <v>193</v>
      </c>
      <c r="B262" s="20">
        <v>3</v>
      </c>
      <c r="C262" s="35" t="s">
        <v>883</v>
      </c>
      <c r="D262" s="35" t="s">
        <v>884</v>
      </c>
      <c r="E262" s="97">
        <f>IFERROR(VLOOKUP(C262,业态!A:H,8,0),0)</f>
        <v>59.3</v>
      </c>
      <c r="F262" s="22" t="str">
        <f>VLOOKUP(C262,业态!A:I,9,0)</f>
        <v>配饰</v>
      </c>
      <c r="G262" s="98">
        <f>IFERROR(VLOOKUP(C262,每日销售笔数!B:D,3,0),0)</f>
        <v>9526</v>
      </c>
      <c r="H262" s="63">
        <f>IFERROR(VLOOKUP(C262,每日销售笔数!B:E,4,0),0)</f>
        <v>31</v>
      </c>
      <c r="I262" s="98">
        <f t="shared" si="19"/>
        <v>307.29032258064518</v>
      </c>
      <c r="J262" s="98">
        <f>IFERROR(VLOOKUP(C262,月累计销售!B:D,3,0),0)</f>
        <v>30545</v>
      </c>
      <c r="K262" s="100">
        <f t="shared" si="21"/>
        <v>1.8747464683877911E-3</v>
      </c>
      <c r="L262" s="101">
        <f t="shared" si="20"/>
        <v>160.64080944350761</v>
      </c>
      <c r="M262" s="76" t="str">
        <f>VLOOKUP(C262,商铺自有活动!A:D,3,0)</f>
        <v>全场包类、围巾5折。</v>
      </c>
      <c r="N262"/>
      <c r="O262"/>
      <c r="P262"/>
      <c r="Q262"/>
      <c r="R262"/>
    </row>
    <row r="263" spans="1:18" s="74" customFormat="1" ht="14.25" customHeight="1" x14ac:dyDescent="0.15">
      <c r="A263" s="20" t="s">
        <v>193</v>
      </c>
      <c r="B263" s="20">
        <v>3</v>
      </c>
      <c r="C263" s="35" t="s">
        <v>364</v>
      </c>
      <c r="D263" s="35" t="s">
        <v>365</v>
      </c>
      <c r="E263" s="97">
        <f>IFERROR(VLOOKUP(C263,业态!A:H,8,0),0)</f>
        <v>79.7</v>
      </c>
      <c r="F263" s="22" t="str">
        <f>VLOOKUP(C263,业态!A:I,9,0)</f>
        <v>服装</v>
      </c>
      <c r="G263" s="98">
        <f>IFERROR(VLOOKUP(C263,每日销售笔数!B:D,3,0),0)</f>
        <v>5516</v>
      </c>
      <c r="H263" s="63">
        <f>IFERROR(VLOOKUP(C263,每日销售笔数!B:E,4,0),0)</f>
        <v>10</v>
      </c>
      <c r="I263" s="98">
        <f t="shared" si="19"/>
        <v>551.6</v>
      </c>
      <c r="J263" s="98">
        <f>IFERROR(VLOOKUP(C263,月累计销售!B:D,3,0),0)</f>
        <v>21796</v>
      </c>
      <c r="K263" s="100">
        <f t="shared" si="21"/>
        <v>1.0855659793855821E-3</v>
      </c>
      <c r="L263" s="101">
        <f t="shared" si="20"/>
        <v>69.20953575909661</v>
      </c>
      <c r="M263" s="76" t="str">
        <f>VLOOKUP(C263,商铺自有活动!A:D,3,0)</f>
        <v>两件8折</v>
      </c>
      <c r="N263"/>
      <c r="O263"/>
      <c r="P263"/>
      <c r="Q263"/>
      <c r="R263"/>
    </row>
    <row r="264" spans="1:18" s="74" customFormat="1" ht="14.25" customHeight="1" x14ac:dyDescent="0.15">
      <c r="A264" s="20" t="s">
        <v>193</v>
      </c>
      <c r="B264" s="20">
        <v>3</v>
      </c>
      <c r="C264" s="35" t="s">
        <v>3257</v>
      </c>
      <c r="D264" s="35" t="s">
        <v>3252</v>
      </c>
      <c r="E264" s="97">
        <f>IFERROR(VLOOKUP(C264,业态!A:H,8,0),0)</f>
        <v>139.4</v>
      </c>
      <c r="F264" s="22" t="str">
        <f>VLOOKUP(C264,业态!A:I,9,0)</f>
        <v>服装</v>
      </c>
      <c r="G264" s="98">
        <f>IFERROR(VLOOKUP(C264,每日销售笔数!B:D,3,0),0)</f>
        <v>6451</v>
      </c>
      <c r="H264" s="63">
        <f>IFERROR(VLOOKUP(C264,每日销售笔数!B:E,4,0),0)</f>
        <v>20</v>
      </c>
      <c r="I264" s="98">
        <f>IFERROR(G264/H264,0)</f>
        <v>322.55</v>
      </c>
      <c r="J264" s="98">
        <f>IFERROR(VLOOKUP(C264,月累计销售!B:D,3,0),0)</f>
        <v>24542</v>
      </c>
      <c r="K264" s="100">
        <f t="shared" si="21"/>
        <v>1.2695768914097879E-3</v>
      </c>
      <c r="L264" s="101">
        <f>G264/E264</f>
        <v>46.276901004304158</v>
      </c>
      <c r="M264" s="76" t="s">
        <v>3256</v>
      </c>
      <c r="N264" s="137"/>
      <c r="O264" s="137"/>
      <c r="P264" s="137"/>
      <c r="Q264" s="137"/>
      <c r="R264" s="137"/>
    </row>
    <row r="265" spans="1:18" s="74" customFormat="1" ht="14.25" customHeight="1" x14ac:dyDescent="0.15">
      <c r="A265" s="20" t="s">
        <v>772</v>
      </c>
      <c r="B265" s="20">
        <v>3</v>
      </c>
      <c r="C265" s="102" t="s">
        <v>770</v>
      </c>
      <c r="D265" s="102" t="s">
        <v>771</v>
      </c>
      <c r="E265" s="97">
        <f>IFERROR(VLOOKUP(C265,业态!A:H,8,0),0)</f>
        <v>1045</v>
      </c>
      <c r="F265" s="22" t="str">
        <f>VLOOKUP(C265,业态!A:I,9,0)</f>
        <v>正餐</v>
      </c>
      <c r="G265" s="98">
        <f>IFERROR(VLOOKUP(C265,每日销售笔数!B:D,3,0),0)</f>
        <v>38395</v>
      </c>
      <c r="H265" s="63">
        <f>IFERROR(VLOOKUP(C265,每日销售笔数!B:E,4,0),0)</f>
        <v>230</v>
      </c>
      <c r="I265" s="98">
        <f t="shared" si="19"/>
        <v>166.93478260869566</v>
      </c>
      <c r="J265" s="98">
        <f>IFERROR(VLOOKUP(C265,月累计销售!B:D,3,0),0)</f>
        <v>153062</v>
      </c>
      <c r="K265" s="100">
        <f t="shared" si="21"/>
        <v>7.5562555798603026E-3</v>
      </c>
      <c r="L265" s="101">
        <f t="shared" si="20"/>
        <v>36.741626794258373</v>
      </c>
      <c r="M265" s="76" t="str">
        <f>VLOOKUP(C265,商铺自有活动!A:D,3,0)</f>
        <v>无</v>
      </c>
      <c r="N265"/>
      <c r="O265"/>
      <c r="P265"/>
      <c r="Q265"/>
      <c r="R265"/>
    </row>
    <row r="266" spans="1:18" ht="14.25" customHeight="1" x14ac:dyDescent="0.15">
      <c r="A266" s="20" t="s">
        <v>193</v>
      </c>
      <c r="B266" s="20">
        <v>3</v>
      </c>
      <c r="C266" s="35" t="s">
        <v>599</v>
      </c>
      <c r="D266" s="35" t="s">
        <v>605</v>
      </c>
      <c r="E266" s="97">
        <f>IFERROR(VLOOKUP(C266,业态!A:H,8,0),0)</f>
        <v>131</v>
      </c>
      <c r="F266" s="22" t="str">
        <f>VLOOKUP(C266,业态!A:I,9,0)</f>
        <v>服装</v>
      </c>
      <c r="G266" s="98">
        <f>IFERROR(VLOOKUP(C266,每日销售笔数!B:D,3,0),0)</f>
        <v>6045.5</v>
      </c>
      <c r="H266" s="63">
        <f>IFERROR(VLOOKUP(C266,每日销售笔数!B:E,4,0),0)</f>
        <v>9</v>
      </c>
      <c r="I266" s="98">
        <f t="shared" si="19"/>
        <v>671.72222222222217</v>
      </c>
      <c r="J266" s="98">
        <f>IFERROR(VLOOKUP(C266,月累计销售!B:D,3,0),0)</f>
        <v>16656.900000000001</v>
      </c>
      <c r="K266" s="100">
        <f t="shared" si="21"/>
        <v>1.1897732284944773E-3</v>
      </c>
      <c r="L266" s="101">
        <f t="shared" si="20"/>
        <v>46.148854961832058</v>
      </c>
      <c r="M266" s="76" t="str">
        <f>VLOOKUP(C266,商铺自有活动!A:D,3,0)</f>
        <v>冬款5折 春款会员85折</v>
      </c>
    </row>
    <row r="267" spans="1:18" s="74" customFormat="1" ht="14.25" customHeight="1" x14ac:dyDescent="0.15">
      <c r="A267" s="20" t="s">
        <v>193</v>
      </c>
      <c r="B267" s="20">
        <v>3</v>
      </c>
      <c r="C267" s="35" t="s">
        <v>852</v>
      </c>
      <c r="D267" s="35" t="s">
        <v>851</v>
      </c>
      <c r="E267" s="97">
        <f>IFERROR(VLOOKUP(C267,业态!A:H,8,0),0)</f>
        <v>79.400000000000006</v>
      </c>
      <c r="F267" s="22" t="str">
        <f>VLOOKUP(C267,业态!A:I,9,0)</f>
        <v>非正餐</v>
      </c>
      <c r="G267" s="98">
        <f>IFERROR(VLOOKUP(C267,每日销售笔数!B:D,3,0),0)</f>
        <v>1189</v>
      </c>
      <c r="H267" s="63">
        <f>IFERROR(VLOOKUP(C267,每日销售笔数!B:E,4,0),0)</f>
        <v>6</v>
      </c>
      <c r="I267" s="98">
        <f t="shared" si="19"/>
        <v>198.16666666666666</v>
      </c>
      <c r="J267" s="98">
        <f>IFERROR(VLOOKUP(C267,月累计销售!B:D,3,0),0)</f>
        <v>5345</v>
      </c>
      <c r="K267" s="100">
        <f t="shared" si="21"/>
        <v>2.3399890309816121E-4</v>
      </c>
      <c r="L267" s="101">
        <f t="shared" si="20"/>
        <v>14.974811083123425</v>
      </c>
      <c r="M267" s="76" t="str">
        <f>VLOOKUP(C267,商铺自有活动!A:D,3,0)</f>
        <v>雪蜜买一赠一</v>
      </c>
      <c r="N267"/>
      <c r="O267"/>
      <c r="P267"/>
      <c r="Q267"/>
      <c r="R267"/>
    </row>
    <row r="268" spans="1:18" s="74" customFormat="1" ht="14.25" customHeight="1" x14ac:dyDescent="0.15">
      <c r="A268" s="20" t="s">
        <v>193</v>
      </c>
      <c r="B268" s="20">
        <v>3</v>
      </c>
      <c r="C268" s="35" t="s">
        <v>496</v>
      </c>
      <c r="D268" s="35" t="s">
        <v>497</v>
      </c>
      <c r="E268" s="97">
        <f>IFERROR(VLOOKUP(C268,业态!A:H,8,0),0)</f>
        <v>124</v>
      </c>
      <c r="F268" s="22" t="str">
        <f>VLOOKUP(C268,业态!A:I,9,0)</f>
        <v>服装</v>
      </c>
      <c r="G268" s="98">
        <f>IFERROR(VLOOKUP(C268,每日销售笔数!B:D,3,0),0)</f>
        <v>2838</v>
      </c>
      <c r="H268" s="63">
        <f>IFERROR(VLOOKUP(C268,每日销售笔数!B:E,4,0),0)</f>
        <v>4</v>
      </c>
      <c r="I268" s="98">
        <f t="shared" si="19"/>
        <v>709.5</v>
      </c>
      <c r="J268" s="98">
        <f>IFERROR(VLOOKUP(C268,月累计销售!B:D,3,0),0)</f>
        <v>9893</v>
      </c>
      <c r="K268" s="100">
        <f t="shared" si="21"/>
        <v>5.5852723884994239E-4</v>
      </c>
      <c r="L268" s="101">
        <f t="shared" si="20"/>
        <v>22.887096774193548</v>
      </c>
      <c r="M268" s="76" t="str">
        <f>VLOOKUP(C268,商铺自有活动!A:D,3,0)</f>
        <v>春款持卡打九折，秋冬六折</v>
      </c>
      <c r="N268"/>
      <c r="O268"/>
      <c r="P268"/>
      <c r="Q268"/>
      <c r="R268"/>
    </row>
    <row r="269" spans="1:18" s="74" customFormat="1" ht="14.25" customHeight="1" x14ac:dyDescent="0.15">
      <c r="A269" s="20" t="s">
        <v>193</v>
      </c>
      <c r="B269" s="20">
        <v>3</v>
      </c>
      <c r="C269" s="35" t="s">
        <v>2741</v>
      </c>
      <c r="D269" s="35" t="s">
        <v>2742</v>
      </c>
      <c r="E269" s="97">
        <f>IFERROR(VLOOKUP(C269,业态!A:H,8,0),0)</f>
        <v>60</v>
      </c>
      <c r="F269" s="22" t="str">
        <f>VLOOKUP(C269,业态!A:I,9,0)</f>
        <v>服装</v>
      </c>
      <c r="G269" s="98">
        <f>IFERROR(VLOOKUP(C269,每日销售笔数!B:D,3,0),0)</f>
        <v>2256</v>
      </c>
      <c r="H269" s="63">
        <f>IFERROR(VLOOKUP(C269,每日销售笔数!B:E,4,0),0)</f>
        <v>11</v>
      </c>
      <c r="I269" s="98">
        <f>IFERROR(G269/H269,0)</f>
        <v>205.09090909090909</v>
      </c>
      <c r="J269" s="98">
        <f>IFERROR(VLOOKUP(C269,月累计销售!B:D,3,0),0)</f>
        <v>7490</v>
      </c>
      <c r="K269" s="100">
        <f t="shared" si="21"/>
        <v>4.4398782623166665E-4</v>
      </c>
      <c r="L269" s="101">
        <f>G269/E269</f>
        <v>37.6</v>
      </c>
      <c r="M269" s="76" t="str">
        <f>VLOOKUP(C269,商铺自有活动!A:D,3,0)</f>
        <v>老款5折，新款部分8折</v>
      </c>
      <c r="N269" s="137"/>
      <c r="O269" s="137"/>
      <c r="P269" s="137"/>
      <c r="Q269" s="137"/>
      <c r="R269" s="137"/>
    </row>
    <row r="270" spans="1:18" s="74" customFormat="1" ht="14.25" customHeight="1" x14ac:dyDescent="0.15">
      <c r="A270" s="20" t="s">
        <v>193</v>
      </c>
      <c r="B270" s="20">
        <v>3</v>
      </c>
      <c r="C270" s="35" t="s">
        <v>796</v>
      </c>
      <c r="D270" s="35" t="s">
        <v>797</v>
      </c>
      <c r="E270" s="97">
        <f>IFERROR(VLOOKUP(C270,业态!A:H,8,0),0)</f>
        <v>848</v>
      </c>
      <c r="F270" s="22" t="str">
        <f>VLOOKUP(C270,业态!A:I,9,0)</f>
        <v>文教娱乐</v>
      </c>
      <c r="G270" s="98">
        <f>IFERROR(VLOOKUP(C270,每日销售笔数!B:D,3,0),0)</f>
        <v>27636</v>
      </c>
      <c r="H270" s="63">
        <f>IFERROR(VLOOKUP(C270,每日销售笔数!B:E,4,0),0)</f>
        <v>2</v>
      </c>
      <c r="I270" s="98">
        <f t="shared" si="19"/>
        <v>13818</v>
      </c>
      <c r="J270" s="98">
        <f>IFERROR(VLOOKUP(C270,月累计销售!B:D,3,0),0)</f>
        <v>88068</v>
      </c>
      <c r="K270" s="100">
        <f t="shared" si="21"/>
        <v>5.438850871337917E-3</v>
      </c>
      <c r="L270" s="101">
        <f t="shared" si="20"/>
        <v>32.589622641509436</v>
      </c>
      <c r="M270" s="76" t="str">
        <f>VLOOKUP(C270,商铺自有活动!A:D,3,0)</f>
        <v>无</v>
      </c>
      <c r="N270"/>
      <c r="O270"/>
      <c r="P270"/>
      <c r="Q270"/>
      <c r="R270"/>
    </row>
    <row r="271" spans="1:18" s="74" customFormat="1" ht="14.25" customHeight="1" x14ac:dyDescent="0.15">
      <c r="A271" s="20" t="s">
        <v>193</v>
      </c>
      <c r="B271" s="20">
        <v>3</v>
      </c>
      <c r="C271" s="35" t="s">
        <v>477</v>
      </c>
      <c r="D271" s="35" t="s">
        <v>478</v>
      </c>
      <c r="E271" s="97">
        <f>IFERROR(VLOOKUP(C271,业态!A:H,8,0),0)</f>
        <v>128</v>
      </c>
      <c r="F271" s="22" t="str">
        <f>VLOOKUP(C271,业态!A:I,9,0)</f>
        <v>皮具</v>
      </c>
      <c r="G271" s="98">
        <f>IFERROR(VLOOKUP(C271,每日销售笔数!B:D,3,0),0)</f>
        <v>2851</v>
      </c>
      <c r="H271" s="63">
        <f>IFERROR(VLOOKUP(C271,每日销售笔数!B:E,4,0),0)</f>
        <v>5</v>
      </c>
      <c r="I271" s="98">
        <f t="shared" si="19"/>
        <v>570.20000000000005</v>
      </c>
      <c r="J271" s="98">
        <f>IFERROR(VLOOKUP(C271,月累计销售!B:D,3,0),0)</f>
        <v>8577</v>
      </c>
      <c r="K271" s="100">
        <f t="shared" si="21"/>
        <v>5.6108567933797944E-4</v>
      </c>
      <c r="L271" s="101">
        <f t="shared" si="20"/>
        <v>22.2734375</v>
      </c>
      <c r="M271" s="76" t="str">
        <f>VLOOKUP(C271,商铺自有活动!A:D,3,0)</f>
        <v>全场商品3折起</v>
      </c>
      <c r="N271"/>
      <c r="O271"/>
      <c r="P271"/>
      <c r="Q271"/>
      <c r="R271"/>
    </row>
    <row r="272" spans="1:18" s="74" customFormat="1" ht="14.25" customHeight="1" x14ac:dyDescent="0.15">
      <c r="A272" s="20" t="s">
        <v>193</v>
      </c>
      <c r="B272" s="20">
        <v>3</v>
      </c>
      <c r="C272" s="35" t="s">
        <v>1944</v>
      </c>
      <c r="D272" s="35" t="s">
        <v>893</v>
      </c>
      <c r="E272" s="97">
        <f>IFERROR(VLOOKUP(C272,业态!A:H,8,0),0)</f>
        <v>275</v>
      </c>
      <c r="F272" s="22" t="str">
        <f>VLOOKUP(C272,业态!A:I,9,0)</f>
        <v>文教娱乐</v>
      </c>
      <c r="G272" s="98">
        <f>IFERROR(VLOOKUP(C272,每日销售笔数!B:D,3,0),0)</f>
        <v>2999</v>
      </c>
      <c r="H272" s="63">
        <f>IFERROR(VLOOKUP(C272,每日销售笔数!B:E,4,0),0)</f>
        <v>1</v>
      </c>
      <c r="I272" s="98">
        <f>IFERROR(G272/H272,0)</f>
        <v>2999</v>
      </c>
      <c r="J272" s="98">
        <f>IFERROR(VLOOKUP(C272,月累计销售!B:D,3,0),0)</f>
        <v>3095</v>
      </c>
      <c r="K272" s="100">
        <f t="shared" si="21"/>
        <v>5.9021254027870936E-4</v>
      </c>
      <c r="L272" s="101">
        <f>G272/E272</f>
        <v>10.905454545454546</v>
      </c>
      <c r="M272" s="76" t="str">
        <f>VLOOKUP(C272,商铺自有活动!A:D,3,0)</f>
        <v>无</v>
      </c>
      <c r="N272"/>
      <c r="O272"/>
      <c r="P272"/>
      <c r="Q272"/>
      <c r="R272"/>
    </row>
    <row r="273" spans="1:18" s="74" customFormat="1" ht="14.25" customHeight="1" x14ac:dyDescent="0.15">
      <c r="A273" s="20" t="s">
        <v>193</v>
      </c>
      <c r="B273" s="20">
        <v>3</v>
      </c>
      <c r="C273" s="35" t="s">
        <v>592</v>
      </c>
      <c r="D273" s="35" t="s">
        <v>511</v>
      </c>
      <c r="E273" s="97">
        <f>IFERROR(VLOOKUP(C273,业态!A:H,8,0),0)</f>
        <v>340</v>
      </c>
      <c r="F273" s="22" t="str">
        <f>VLOOKUP(C273,业态!A:I,9,0)</f>
        <v>服装</v>
      </c>
      <c r="G273" s="98">
        <f>IFERROR(VLOOKUP(C273,每日销售笔数!B:D,3,0),0)</f>
        <v>3047</v>
      </c>
      <c r="H273" s="63">
        <f>IFERROR(VLOOKUP(C273,每日销售笔数!B:E,4,0),0)</f>
        <v>3</v>
      </c>
      <c r="I273" s="98">
        <f t="shared" si="19"/>
        <v>1015.6666666666666</v>
      </c>
      <c r="J273" s="98">
        <f>IFERROR(VLOOKUP(C273,月累计销售!B:D,3,0),0)</f>
        <v>14453</v>
      </c>
      <c r="K273" s="100">
        <f t="shared" si="21"/>
        <v>5.9965908977300012E-4</v>
      </c>
      <c r="L273" s="101">
        <f t="shared" si="20"/>
        <v>8.9617647058823522</v>
      </c>
      <c r="M273" s="76" t="str">
        <f>VLOOKUP(C273,商铺自有活动!A:D,3,0)</f>
        <v>全场5折7折</v>
      </c>
      <c r="N273"/>
      <c r="O273"/>
      <c r="P273"/>
      <c r="Q273"/>
      <c r="R273"/>
    </row>
    <row r="274" spans="1:18" s="74" customFormat="1" ht="14.25" customHeight="1" x14ac:dyDescent="0.15">
      <c r="A274" s="20" t="s">
        <v>193</v>
      </c>
      <c r="B274" s="20">
        <v>3</v>
      </c>
      <c r="C274" s="35" t="s">
        <v>498</v>
      </c>
      <c r="D274" s="35" t="s">
        <v>499</v>
      </c>
      <c r="E274" s="97">
        <f>IFERROR(VLOOKUP(C274,业态!A:H,8,0),0)</f>
        <v>390</v>
      </c>
      <c r="F274" s="22" t="str">
        <f>VLOOKUP(C274,业态!A:I,9,0)</f>
        <v>服装</v>
      </c>
      <c r="G274" s="98">
        <f>IFERROR(VLOOKUP(C274,每日销售笔数!B:D,3,0),0)</f>
        <v>11468</v>
      </c>
      <c r="H274" s="63">
        <f>IFERROR(VLOOKUP(C274,每日销售笔数!B:E,4,0),0)</f>
        <v>15</v>
      </c>
      <c r="I274" s="98">
        <f t="shared" si="19"/>
        <v>764.5333333333333</v>
      </c>
      <c r="J274" s="98">
        <f>IFERROR(VLOOKUP(C274,月累计销售!B:D,3,0),0)</f>
        <v>40885</v>
      </c>
      <c r="K274" s="100">
        <f t="shared" si="21"/>
        <v>2.2569381166776389E-3</v>
      </c>
      <c r="L274" s="101">
        <f t="shared" si="20"/>
        <v>29.405128205128204</v>
      </c>
      <c r="M274" s="76" t="str">
        <f>VLOOKUP(C274,商铺自有活动!A:D,3,0)</f>
        <v>部分5折</v>
      </c>
      <c r="N274"/>
      <c r="O274"/>
      <c r="P274"/>
      <c r="Q274"/>
      <c r="R274"/>
    </row>
    <row r="275" spans="1:18" s="74" customFormat="1" ht="14.25" customHeight="1" x14ac:dyDescent="0.15">
      <c r="A275" s="20" t="s">
        <v>193</v>
      </c>
      <c r="B275" s="20">
        <v>3</v>
      </c>
      <c r="C275" s="35" t="s">
        <v>2809</v>
      </c>
      <c r="D275" s="35" t="s">
        <v>2810</v>
      </c>
      <c r="E275" s="97">
        <f>IFERROR(VLOOKUP(C275,业态!A:H,8,0),0)</f>
        <v>91</v>
      </c>
      <c r="F275" s="22" t="str">
        <f>VLOOKUP(C275,业态!A:I,9,0)</f>
        <v>服装</v>
      </c>
      <c r="G275" s="98">
        <f>IFERROR(VLOOKUP(C275,每日销售笔数!B:D,3,0),0)</f>
        <v>749</v>
      </c>
      <c r="H275" s="63">
        <f>IFERROR(VLOOKUP(C275,每日销售笔数!B:E,4,0),0)</f>
        <v>4</v>
      </c>
      <c r="I275" s="98">
        <f>IFERROR(G275/H275,0)</f>
        <v>187.25</v>
      </c>
      <c r="J275" s="98">
        <f>IFERROR(VLOOKUP(C275,月累计销售!B:D,3,0),0)</f>
        <v>6172</v>
      </c>
      <c r="K275" s="100">
        <f t="shared" si="21"/>
        <v>1.4740553273382906E-4</v>
      </c>
      <c r="L275" s="101">
        <f>G275/E275</f>
        <v>8.2307692307692299</v>
      </c>
      <c r="M275" s="76" t="str">
        <f>VLOOKUP(C275,商铺自有活动!A:D,3,0)</f>
        <v>秋冬商品两件5折</v>
      </c>
      <c r="N275" s="137"/>
      <c r="O275" s="137"/>
      <c r="P275" s="137"/>
      <c r="Q275" s="137"/>
      <c r="R275" s="137"/>
    </row>
    <row r="276" spans="1:18" s="74" customFormat="1" ht="14.25" customHeight="1" x14ac:dyDescent="0.15">
      <c r="A276" s="20" t="s">
        <v>193</v>
      </c>
      <c r="B276" s="20">
        <v>3</v>
      </c>
      <c r="C276" s="35" t="s">
        <v>585</v>
      </c>
      <c r="D276" s="35" t="s">
        <v>586</v>
      </c>
      <c r="E276" s="97">
        <f>IFERROR(VLOOKUP(C276,业态!A:H,8,0),0)</f>
        <v>98</v>
      </c>
      <c r="F276" s="22" t="str">
        <f>VLOOKUP(C276,业态!A:I,9,0)</f>
        <v>服装</v>
      </c>
      <c r="G276" s="98">
        <f>IFERROR(VLOOKUP(C276,每日销售笔数!B:D,3,0),0)</f>
        <v>6092</v>
      </c>
      <c r="H276" s="63">
        <f>IFERROR(VLOOKUP(C276,每日销售笔数!B:E,4,0),0)</f>
        <v>14</v>
      </c>
      <c r="I276" s="98">
        <f t="shared" si="19"/>
        <v>435.14285714285717</v>
      </c>
      <c r="J276" s="98">
        <f>IFERROR(VLOOKUP(C276,月累计销售!B:D,3,0),0)</f>
        <v>11535</v>
      </c>
      <c r="K276" s="100">
        <f t="shared" si="21"/>
        <v>1.1989245733170716E-3</v>
      </c>
      <c r="L276" s="101">
        <f t="shared" si="20"/>
        <v>62.163265306122447</v>
      </c>
      <c r="M276" s="76" t="str">
        <f>VLOOKUP(C276,商铺自有活动!A:D,3,0)</f>
        <v>全场6折起</v>
      </c>
      <c r="N276"/>
      <c r="O276"/>
      <c r="P276"/>
      <c r="Q276"/>
      <c r="R276"/>
    </row>
    <row r="277" spans="1:18" s="74" customFormat="1" ht="14.25" customHeight="1" x14ac:dyDescent="0.15">
      <c r="A277" s="20" t="s">
        <v>193</v>
      </c>
      <c r="B277" s="20">
        <v>3</v>
      </c>
      <c r="C277" s="35" t="s">
        <v>539</v>
      </c>
      <c r="D277" s="35" t="s">
        <v>540</v>
      </c>
      <c r="E277" s="97">
        <f>IFERROR(VLOOKUP(C277,业态!A:H,8,0),0)</f>
        <v>55</v>
      </c>
      <c r="F277" s="22" t="str">
        <f>VLOOKUP(C277,业态!A:I,9,0)</f>
        <v>服装</v>
      </c>
      <c r="G277" s="98">
        <f>IFERROR(VLOOKUP(C277,每日销售笔数!B:D,3,0),0)</f>
        <v>3294</v>
      </c>
      <c r="H277" s="63">
        <f>IFERROR(VLOOKUP(C277,每日销售笔数!B:E,4,0),0)</f>
        <v>14</v>
      </c>
      <c r="I277" s="98">
        <f t="shared" si="19"/>
        <v>235.28571428571428</v>
      </c>
      <c r="J277" s="98">
        <f>IFERROR(VLOOKUP(C277,月累计销售!B:D,3,0),0)</f>
        <v>14301</v>
      </c>
      <c r="K277" s="100">
        <f t="shared" si="21"/>
        <v>6.4826945904570481E-4</v>
      </c>
      <c r="L277" s="101">
        <f t="shared" si="20"/>
        <v>59.890909090909091</v>
      </c>
      <c r="M277" s="76" t="str">
        <f>VLOOKUP(C277,商铺自有活动!A:D,3,0)</f>
        <v>两件8折三件7折</v>
      </c>
      <c r="N277"/>
      <c r="O277"/>
      <c r="P277"/>
      <c r="Q277"/>
      <c r="R277"/>
    </row>
    <row r="278" spans="1:18" s="74" customFormat="1" ht="14.25" customHeight="1" x14ac:dyDescent="0.15">
      <c r="A278" s="20" t="s">
        <v>193</v>
      </c>
      <c r="B278" s="20">
        <v>3</v>
      </c>
      <c r="C278" s="35" t="s">
        <v>2519</v>
      </c>
      <c r="D278" s="35" t="s">
        <v>2520</v>
      </c>
      <c r="E278" s="97">
        <f>IFERROR(VLOOKUP(C278,业态!A:H,8,0),0)</f>
        <v>18</v>
      </c>
      <c r="F278" s="22" t="str">
        <f>VLOOKUP(C278,业态!A:I,9,0)</f>
        <v>化妆品</v>
      </c>
      <c r="G278" s="98">
        <f>IFERROR(VLOOKUP(C278,每日销售笔数!B:D,3,0),0)</f>
        <v>3319</v>
      </c>
      <c r="H278" s="63">
        <f>IFERROR(VLOOKUP(C278,每日销售笔数!B:E,4,0),0)</f>
        <v>14</v>
      </c>
      <c r="I278" s="98">
        <f t="shared" ref="I278:I285" si="22">IFERROR(G278/H278,0)</f>
        <v>237.07142857142858</v>
      </c>
      <c r="J278" s="98">
        <f>IFERROR(VLOOKUP(C278,月累计销售!B:D,3,0),0)</f>
        <v>13499</v>
      </c>
      <c r="K278" s="100">
        <f t="shared" si="21"/>
        <v>6.531895369073146E-4</v>
      </c>
      <c r="L278" s="101">
        <f t="shared" ref="L278:L285" si="23">G278/E278</f>
        <v>184.38888888888889</v>
      </c>
      <c r="M278" s="76" t="str">
        <f>VLOOKUP(C278,商铺自有活动!A:D,3,0)</f>
        <v>明星商品买一送一</v>
      </c>
      <c r="N278"/>
      <c r="O278"/>
      <c r="P278"/>
      <c r="Q278"/>
      <c r="R278"/>
    </row>
    <row r="279" spans="1:18" s="74" customFormat="1" ht="14.25" customHeight="1" x14ac:dyDescent="0.15">
      <c r="A279" s="20" t="s">
        <v>193</v>
      </c>
      <c r="B279" s="20">
        <v>3</v>
      </c>
      <c r="C279" s="35" t="s">
        <v>2841</v>
      </c>
      <c r="D279" s="35" t="s">
        <v>2842</v>
      </c>
      <c r="E279" s="97">
        <f>IFERROR(VLOOKUP(C279,业态!A:H,8,0),0)</f>
        <v>7</v>
      </c>
      <c r="F279" s="22" t="str">
        <f>VLOOKUP(C279,业态!A:I,9,0)</f>
        <v>配饰</v>
      </c>
      <c r="G279" s="98">
        <f>IFERROR(VLOOKUP(C279,每日销售笔数!B:D,3,0),0)</f>
        <v>570</v>
      </c>
      <c r="H279" s="63">
        <f>IFERROR(VLOOKUP(C279,每日销售笔数!B:E,4,0),0)</f>
        <v>3</v>
      </c>
      <c r="I279" s="98">
        <f t="shared" si="22"/>
        <v>190</v>
      </c>
      <c r="J279" s="98">
        <f>IFERROR(VLOOKUP(C279,月累计销售!B:D,3,0),0)</f>
        <v>4514</v>
      </c>
      <c r="K279" s="100">
        <f t="shared" si="21"/>
        <v>1.1217777524470302E-4</v>
      </c>
      <c r="L279" s="101">
        <f t="shared" si="23"/>
        <v>81.428571428571431</v>
      </c>
      <c r="M279" s="76" t="s">
        <v>3085</v>
      </c>
      <c r="N279" s="137"/>
      <c r="O279" s="137"/>
      <c r="P279" s="137"/>
      <c r="Q279" s="137"/>
      <c r="R279" s="137"/>
    </row>
    <row r="280" spans="1:18" s="74" customFormat="1" ht="14.25" customHeight="1" x14ac:dyDescent="0.15">
      <c r="A280" s="20" t="s">
        <v>193</v>
      </c>
      <c r="B280" s="20">
        <v>3</v>
      </c>
      <c r="C280" s="35" t="s">
        <v>2493</v>
      </c>
      <c r="D280" s="35" t="s">
        <v>2624</v>
      </c>
      <c r="E280" s="97">
        <f>IFERROR(VLOOKUP(C280,业态!A:H,8,0),0)</f>
        <v>15</v>
      </c>
      <c r="F280" s="22" t="str">
        <f>VLOOKUP(C280,业态!A:I,9,0)</f>
        <v>皮具</v>
      </c>
      <c r="G280" s="98">
        <f>IFERROR(VLOOKUP(C280,每日销售笔数!B:D,3,0),0)</f>
        <v>1541</v>
      </c>
      <c r="H280" s="63">
        <f>IFERROR(VLOOKUP(C280,每日销售笔数!B:E,4,0),0)</f>
        <v>7</v>
      </c>
      <c r="I280" s="98">
        <f t="shared" si="22"/>
        <v>220.14285714285714</v>
      </c>
      <c r="J280" s="98">
        <f>IFERROR(VLOOKUP(C280,月累计销售!B:D,3,0),0)</f>
        <v>4575</v>
      </c>
      <c r="K280" s="100">
        <f t="shared" si="21"/>
        <v>3.0327359938962692E-4</v>
      </c>
      <c r="L280" s="101">
        <f t="shared" si="23"/>
        <v>102.73333333333333</v>
      </c>
      <c r="M280" s="76" t="str">
        <f>VLOOKUP(C280,商铺自有活动!A:D,3,0)</f>
        <v>一件6折。二件5折</v>
      </c>
      <c r="N280"/>
      <c r="O280"/>
      <c r="P280"/>
      <c r="Q280"/>
      <c r="R280"/>
    </row>
    <row r="281" spans="1:18" s="74" customFormat="1" ht="14.25" customHeight="1" x14ac:dyDescent="0.15">
      <c r="A281" s="20" t="s">
        <v>205</v>
      </c>
      <c r="B281" s="20">
        <v>3</v>
      </c>
      <c r="C281" s="35" t="s">
        <v>2880</v>
      </c>
      <c r="D281" s="35" t="s">
        <v>824</v>
      </c>
      <c r="E281" s="97">
        <f>IFERROR(VLOOKUP(C281,业态!A:H,8,0),0)</f>
        <v>30</v>
      </c>
      <c r="F281" s="22" t="str">
        <f>VLOOKUP(C281,业态!A:I,9,0)</f>
        <v>化妆品</v>
      </c>
      <c r="G281" s="98">
        <f>IFERROR(VLOOKUP(C281,每日销售笔数!B:D,3,0),0)</f>
        <v>3115</v>
      </c>
      <c r="H281" s="63">
        <f>IFERROR(VLOOKUP(C281,每日销售笔数!B:E,4,0),0)</f>
        <v>23</v>
      </c>
      <c r="I281" s="98">
        <f t="shared" si="22"/>
        <v>135.43478260869566</v>
      </c>
      <c r="J281" s="98">
        <f>IFERROR(VLOOKUP(C281,月累计销售!B:D,3,0),0)</f>
        <v>13915</v>
      </c>
      <c r="K281" s="100">
        <f t="shared" si="21"/>
        <v>6.1304170155657871E-4</v>
      </c>
      <c r="L281" s="101">
        <f t="shared" si="23"/>
        <v>103.83333333333333</v>
      </c>
      <c r="M281" s="76" t="str">
        <f>VLOOKUP(C281,商铺自有活动!A:D,3,0)</f>
        <v>无</v>
      </c>
      <c r="N281" s="137"/>
      <c r="O281" s="137"/>
      <c r="P281" s="137"/>
      <c r="Q281" s="137"/>
      <c r="R281" s="137"/>
    </row>
    <row r="282" spans="1:18" s="74" customFormat="1" ht="14.25" customHeight="1" x14ac:dyDescent="0.15">
      <c r="A282" s="20" t="s">
        <v>193</v>
      </c>
      <c r="B282" s="20">
        <v>3</v>
      </c>
      <c r="C282" s="35" t="s">
        <v>2853</v>
      </c>
      <c r="D282" s="35" t="s">
        <v>2854</v>
      </c>
      <c r="E282" s="97">
        <f>IFERROR(VLOOKUP(C282,业态!A:H,8,0),0)</f>
        <v>32</v>
      </c>
      <c r="F282" s="22" t="str">
        <f>VLOOKUP(C282,业态!A:I,9,0)</f>
        <v>化妆品</v>
      </c>
      <c r="G282" s="98">
        <f>IFERROR(VLOOKUP(C282,每日销售笔数!B:D,3,0),0)</f>
        <v>422</v>
      </c>
      <c r="H282" s="63">
        <f>IFERROR(VLOOKUP(C282,每日销售笔数!B:E,4,0),0)</f>
        <v>2</v>
      </c>
      <c r="I282" s="98">
        <f t="shared" si="22"/>
        <v>211</v>
      </c>
      <c r="J282" s="98">
        <f>IFERROR(VLOOKUP(C282,月累计销售!B:D,3,0),0)</f>
        <v>2182</v>
      </c>
      <c r="K282" s="100">
        <f t="shared" si="21"/>
        <v>8.3050914303973107E-5</v>
      </c>
      <c r="L282" s="101">
        <f t="shared" si="23"/>
        <v>13.1875</v>
      </c>
      <c r="M282" s="76" t="str">
        <f>VLOOKUP(C282,商铺自有活动!A:D,3,0)</f>
        <v>1000送500</v>
      </c>
      <c r="N282" s="137"/>
      <c r="O282" s="137"/>
      <c r="P282" s="137"/>
      <c r="Q282" s="137"/>
      <c r="R282" s="137"/>
    </row>
    <row r="283" spans="1:18" s="74" customFormat="1" ht="14.25" customHeight="1" x14ac:dyDescent="0.15">
      <c r="A283" s="20" t="s">
        <v>193</v>
      </c>
      <c r="B283" s="20">
        <v>3</v>
      </c>
      <c r="C283" s="35" t="s">
        <v>2843</v>
      </c>
      <c r="D283" s="35" t="s">
        <v>70</v>
      </c>
      <c r="E283" s="97">
        <f>IFERROR(VLOOKUP(C283,业态!A:H,8,0),0)</f>
        <v>32</v>
      </c>
      <c r="F283" s="22" t="str">
        <f>VLOOKUP(C283,业态!A:I,9,0)</f>
        <v>化妆品</v>
      </c>
      <c r="G283" s="98">
        <f>IFERROR(VLOOKUP(C283,每日销售笔数!B:D,3,0),0)</f>
        <v>3830</v>
      </c>
      <c r="H283" s="63">
        <f>IFERROR(VLOOKUP(C283,每日销售笔数!B:E,4,0),0)</f>
        <v>18</v>
      </c>
      <c r="I283" s="98">
        <f t="shared" si="22"/>
        <v>212.77777777777777</v>
      </c>
      <c r="J283" s="98">
        <f>IFERROR(VLOOKUP(C283,月累计销售!B:D,3,0),0)</f>
        <v>11010</v>
      </c>
      <c r="K283" s="100">
        <f t="shared" si="21"/>
        <v>7.5375592839861856E-4</v>
      </c>
      <c r="L283" s="101">
        <f t="shared" si="23"/>
        <v>119.6875</v>
      </c>
      <c r="M283" s="76" t="str">
        <f>VLOOKUP(C283,商铺自有活动!A:D,3,0)</f>
        <v>套盒优惠</v>
      </c>
      <c r="N283" s="137"/>
      <c r="O283" s="137"/>
      <c r="P283" s="137"/>
      <c r="Q283" s="137"/>
      <c r="R283" s="137"/>
    </row>
    <row r="284" spans="1:18" s="74" customFormat="1" ht="14.25" customHeight="1" x14ac:dyDescent="0.15">
      <c r="A284" s="20" t="s">
        <v>193</v>
      </c>
      <c r="B284" s="20">
        <v>3</v>
      </c>
      <c r="C284" s="35" t="s">
        <v>2879</v>
      </c>
      <c r="D284" s="35" t="s">
        <v>2821</v>
      </c>
      <c r="E284" s="97">
        <f>IFERROR(VLOOKUP(C284,业态!A:H,8,0),0)</f>
        <v>21</v>
      </c>
      <c r="F284" s="22" t="str">
        <f>VLOOKUP(C284,业态!A:I,9,0)</f>
        <v>化妆品</v>
      </c>
      <c r="G284" s="98">
        <f>IFERROR(VLOOKUP(C284,每日销售笔数!B:D,3,0),0)</f>
        <v>1248</v>
      </c>
      <c r="H284" s="63">
        <f>IFERROR(VLOOKUP(C284,每日销售笔数!B:E,4,0),0)</f>
        <v>4</v>
      </c>
      <c r="I284" s="98">
        <f t="shared" si="22"/>
        <v>312</v>
      </c>
      <c r="J284" s="98">
        <f>IFERROR(VLOOKUP(C284,月累计销售!B:D,3,0),0)</f>
        <v>3585</v>
      </c>
      <c r="K284" s="100">
        <f t="shared" si="21"/>
        <v>2.456102868515603E-4</v>
      </c>
      <c r="L284" s="101">
        <f t="shared" si="23"/>
        <v>59.428571428571431</v>
      </c>
      <c r="M284" s="76" t="str">
        <f>VLOOKUP(C284,商铺自有活动!A:D,3,0)</f>
        <v>参与官方微信互动，免费领取灵芝套装</v>
      </c>
      <c r="N284" s="137"/>
      <c r="O284" s="137"/>
      <c r="P284" s="137"/>
      <c r="Q284" s="137"/>
      <c r="R284" s="137"/>
    </row>
    <row r="285" spans="1:18" s="74" customFormat="1" ht="14.25" customHeight="1" x14ac:dyDescent="0.15">
      <c r="A285" s="20" t="s">
        <v>193</v>
      </c>
      <c r="B285" s="20">
        <v>3</v>
      </c>
      <c r="C285" s="35" t="s">
        <v>2888</v>
      </c>
      <c r="D285" s="35" t="s">
        <v>20</v>
      </c>
      <c r="E285" s="97">
        <f>IFERROR(VLOOKUP(C285,业态!A:H,8,0),0)</f>
        <v>6</v>
      </c>
      <c r="F285" s="22" t="str">
        <f>VLOOKUP(C285,业态!A:I,9,0)</f>
        <v>配饰</v>
      </c>
      <c r="G285" s="98">
        <f>IFERROR(VLOOKUP(C285,每日销售笔数!B:D,3,0),0)</f>
        <v>2349</v>
      </c>
      <c r="H285" s="63">
        <f>IFERROR(VLOOKUP(C285,每日销售笔数!B:E,4,0),0)</f>
        <v>6</v>
      </c>
      <c r="I285" s="98">
        <f t="shared" si="22"/>
        <v>391.5</v>
      </c>
      <c r="J285" s="98">
        <f>IFERROR(VLOOKUP(C285,月累计销售!B:D,3,0),0)</f>
        <v>6113</v>
      </c>
      <c r="K285" s="100">
        <f t="shared" si="21"/>
        <v>4.6229051587685504E-4</v>
      </c>
      <c r="L285" s="101">
        <f t="shared" si="23"/>
        <v>391.5</v>
      </c>
      <c r="M285" s="76" t="str">
        <f>VLOOKUP(C285,商铺自有活动!A:D,3,0)</f>
        <v>满额赠礼</v>
      </c>
      <c r="N285" s="137"/>
      <c r="O285" s="137"/>
      <c r="P285" s="137"/>
      <c r="Q285" s="137"/>
      <c r="R285" s="137"/>
    </row>
    <row r="286" spans="1:18" s="74" customFormat="1" ht="14.25" customHeight="1" x14ac:dyDescent="0.15">
      <c r="A286" s="20" t="s">
        <v>193</v>
      </c>
      <c r="B286" s="20">
        <v>3</v>
      </c>
      <c r="C286" s="35" t="s">
        <v>3202</v>
      </c>
      <c r="D286" s="35" t="s">
        <v>3203</v>
      </c>
      <c r="E286" s="97">
        <f>IFERROR(VLOOKUP(C286,业态!A:H,8,0),0)</f>
        <v>9.8000000000000007</v>
      </c>
      <c r="F286" s="22" t="str">
        <f>VLOOKUP(C286,业态!A:I,9,0)</f>
        <v>配饰</v>
      </c>
      <c r="G286" s="98">
        <f>IFERROR(VLOOKUP(C286,每日销售笔数!B:D,3,0),0)</f>
        <v>964</v>
      </c>
      <c r="H286" s="63">
        <f>IFERROR(VLOOKUP(C286,每日销售笔数!B:E,4,0),0)</f>
        <v>3</v>
      </c>
      <c r="I286" s="99">
        <f>IFERROR(G286/H286,0)</f>
        <v>321.33333333333331</v>
      </c>
      <c r="J286" s="98">
        <f>IFERROR(VLOOKUP(C286,月累计销售!B:D,3,0),0)</f>
        <v>6372.9</v>
      </c>
      <c r="K286" s="100">
        <f t="shared" si="21"/>
        <v>1.8971820234367316E-4</v>
      </c>
      <c r="L286" s="101">
        <f>G286/E286</f>
        <v>98.367346938775498</v>
      </c>
      <c r="M286" s="76" t="s">
        <v>3204</v>
      </c>
      <c r="N286" s="137"/>
      <c r="O286" s="137"/>
      <c r="P286" s="137"/>
      <c r="Q286" s="137"/>
      <c r="R286" s="137"/>
    </row>
    <row r="287" spans="1:18" s="74" customFormat="1" ht="14.25" customHeight="1" x14ac:dyDescent="0.15">
      <c r="A287" s="20" t="s">
        <v>193</v>
      </c>
      <c r="B287" s="20">
        <v>3</v>
      </c>
      <c r="C287" s="35" t="s">
        <v>670</v>
      </c>
      <c r="D287" s="35" t="s">
        <v>671</v>
      </c>
      <c r="E287" s="97">
        <f>IFERROR(VLOOKUP(C287,业态!A:H,8,0),0)</f>
        <v>12.6</v>
      </c>
      <c r="F287" s="22" t="str">
        <f>VLOOKUP(C287,业态!A:I,9,0)</f>
        <v>配饰</v>
      </c>
      <c r="G287" s="98">
        <f>IFERROR(VLOOKUP(C287,每日销售笔数!B:D,3,0),0)</f>
        <v>735</v>
      </c>
      <c r="H287" s="63">
        <f>IFERROR(VLOOKUP(C287,每日销售笔数!B:E,4,0),0)</f>
        <v>12</v>
      </c>
      <c r="I287" s="98">
        <f t="shared" si="19"/>
        <v>61.25</v>
      </c>
      <c r="J287" s="98">
        <f>IFERROR(VLOOKUP(C287,月累计销售!B:D,3,0),0)</f>
        <v>3247</v>
      </c>
      <c r="K287" s="100">
        <f t="shared" si="21"/>
        <v>1.4465028913132757E-4</v>
      </c>
      <c r="L287" s="101">
        <f t="shared" si="20"/>
        <v>58.333333333333336</v>
      </c>
      <c r="M287" s="76" t="str">
        <f>VLOOKUP(C287,商铺自有活动!A:D,3,0)</f>
        <v>2件商品88折</v>
      </c>
      <c r="N287"/>
      <c r="O287"/>
      <c r="P287"/>
      <c r="Q287"/>
      <c r="R287"/>
    </row>
    <row r="288" spans="1:18" s="74" customFormat="1" ht="14.25" customHeight="1" x14ac:dyDescent="0.15">
      <c r="A288" s="20" t="s">
        <v>193</v>
      </c>
      <c r="B288" s="20">
        <v>3</v>
      </c>
      <c r="C288" s="35" t="s">
        <v>835</v>
      </c>
      <c r="D288" s="35" t="s">
        <v>836</v>
      </c>
      <c r="E288" s="97">
        <f>IFERROR(VLOOKUP(C288,业态!A:H,8,0),0)</f>
        <v>15</v>
      </c>
      <c r="F288" s="22" t="str">
        <f>VLOOKUP(C288,业态!A:I,9,0)</f>
        <v>家居生活</v>
      </c>
      <c r="G288" s="98">
        <f>IFERROR(VLOOKUP(C288,每日销售笔数!B:D,3,0),0)</f>
        <v>2113</v>
      </c>
      <c r="H288" s="63">
        <f>IFERROR(VLOOKUP(C288,每日销售笔数!B:E,4,0),0)</f>
        <v>23</v>
      </c>
      <c r="I288" s="99">
        <f t="shared" si="19"/>
        <v>91.869565217391298</v>
      </c>
      <c r="J288" s="98">
        <f>IFERROR(VLOOKUP(C288,月累计销售!B:D,3,0),0)</f>
        <v>4204</v>
      </c>
      <c r="K288" s="100">
        <f t="shared" si="21"/>
        <v>4.1584498086325874E-4</v>
      </c>
      <c r="L288" s="101">
        <f t="shared" si="20"/>
        <v>140.86666666666667</v>
      </c>
      <c r="M288" s="76" t="str">
        <f>VLOOKUP(C288,商铺自有活动!A:D,3,0)</f>
        <v>无</v>
      </c>
      <c r="N288"/>
      <c r="O288"/>
      <c r="P288"/>
      <c r="Q288"/>
      <c r="R288"/>
    </row>
    <row r="289" spans="1:18" s="74" customFormat="1" ht="14.25" customHeight="1" x14ac:dyDescent="0.15">
      <c r="A289" s="20" t="s">
        <v>193</v>
      </c>
      <c r="B289" s="20">
        <v>3</v>
      </c>
      <c r="C289" s="35" t="s">
        <v>2606</v>
      </c>
      <c r="D289" s="35" t="s">
        <v>2607</v>
      </c>
      <c r="E289" s="97">
        <f>IFERROR(VLOOKUP(C289,业态!A:H,8,0),0)</f>
        <v>12</v>
      </c>
      <c r="F289" s="22" t="str">
        <f>VLOOKUP(C289,业态!A:I,9,0)</f>
        <v>配饰</v>
      </c>
      <c r="G289" s="98">
        <f>IFERROR(VLOOKUP(C289,每日销售笔数!B:D,3,0),0)</f>
        <v>693.8</v>
      </c>
      <c r="H289" s="63">
        <f>IFERROR(VLOOKUP(C289,每日销售笔数!B:E,4,0),0)</f>
        <v>4</v>
      </c>
      <c r="I289" s="99">
        <f>IFERROR(G289/H289,0)</f>
        <v>173.45</v>
      </c>
      <c r="J289" s="98">
        <f>IFERROR(VLOOKUP(C289,月累计销售!B:D,3,0),0)</f>
        <v>2532.8000000000002</v>
      </c>
      <c r="K289" s="100">
        <f t="shared" si="21"/>
        <v>1.3654200081539465E-4</v>
      </c>
      <c r="L289" s="101">
        <f>G289/E289</f>
        <v>57.816666666666663</v>
      </c>
      <c r="M289" s="76" t="str">
        <f>VLOOKUP(C289,商铺自有活动!A:D,3,0)</f>
        <v>部分七折</v>
      </c>
      <c r="N289" s="137"/>
      <c r="O289" s="137"/>
      <c r="P289" s="137"/>
      <c r="Q289" s="137"/>
      <c r="R289" s="137"/>
    </row>
    <row r="290" spans="1:18" s="74" customFormat="1" ht="14.25" customHeight="1" x14ac:dyDescent="0.15">
      <c r="A290" s="20" t="s">
        <v>193</v>
      </c>
      <c r="B290" s="20">
        <v>4</v>
      </c>
      <c r="C290" s="102" t="s">
        <v>681</v>
      </c>
      <c r="D290" s="103" t="s">
        <v>610</v>
      </c>
      <c r="E290" s="97">
        <f>IFERROR(VLOOKUP(C290,业态!A:H,8,0),0)</f>
        <v>576.1</v>
      </c>
      <c r="F290" s="22" t="str">
        <f>VLOOKUP(C290,业态!A:I,9,0)</f>
        <v>正餐</v>
      </c>
      <c r="G290" s="98">
        <f>IFERROR(VLOOKUP(C290,每日销售笔数!B:D,3,0),0)</f>
        <v>12747</v>
      </c>
      <c r="H290" s="63">
        <f>IFERROR(VLOOKUP(C290,每日销售笔数!B:E,4,0),0)</f>
        <v>100</v>
      </c>
      <c r="I290" s="98">
        <f t="shared" si="19"/>
        <v>127.47</v>
      </c>
      <c r="J290" s="98">
        <f>IFERROR(VLOOKUP(C290,月累计销售!B:D,3,0),0)</f>
        <v>43913</v>
      </c>
      <c r="K290" s="100">
        <f t="shared" si="21"/>
        <v>2.5086493000775955E-3</v>
      </c>
      <c r="L290" s="101">
        <f t="shared" si="20"/>
        <v>22.126366950182259</v>
      </c>
      <c r="M290" s="76" t="str">
        <f>VLOOKUP(C290,商铺自有活动!A:D,3,0)</f>
        <v>周三、六中信信用卡满100减50元</v>
      </c>
      <c r="N290"/>
      <c r="O290"/>
      <c r="P290"/>
      <c r="Q290"/>
      <c r="R290"/>
    </row>
    <row r="291" spans="1:18" s="74" customFormat="1" ht="14.25" customHeight="1" x14ac:dyDescent="0.15">
      <c r="A291" s="20" t="s">
        <v>193</v>
      </c>
      <c r="B291" s="20">
        <v>4</v>
      </c>
      <c r="C291" s="102" t="s">
        <v>682</v>
      </c>
      <c r="D291" s="103" t="s">
        <v>683</v>
      </c>
      <c r="E291" s="97">
        <f>IFERROR(VLOOKUP(C291,业态!A:H,8,0),0)</f>
        <v>90</v>
      </c>
      <c r="F291" s="22" t="str">
        <f>VLOOKUP(C291,业态!A:I,9,0)</f>
        <v>非正餐</v>
      </c>
      <c r="G291" s="98">
        <f>IFERROR(VLOOKUP(C291,每日销售笔数!B:D,3,0),0)</f>
        <v>1277</v>
      </c>
      <c r="H291" s="63">
        <f>IFERROR(VLOOKUP(C291,每日销售笔数!B:E,4,0),0)</f>
        <v>15</v>
      </c>
      <c r="I291" s="98">
        <f t="shared" si="19"/>
        <v>85.13333333333334</v>
      </c>
      <c r="J291" s="98">
        <f>IFERROR(VLOOKUP(C291,月累计销售!B:D,3,0),0)</f>
        <v>4794</v>
      </c>
      <c r="K291" s="100">
        <f t="shared" si="21"/>
        <v>2.5131757717102764E-4</v>
      </c>
      <c r="L291" s="101">
        <f t="shared" si="20"/>
        <v>14.188888888888888</v>
      </c>
      <c r="M291" s="76" t="str">
        <f>VLOOKUP(C291,商铺自有活动!A:D,3,0)</f>
        <v>美团：35元抵50元，29.9套餐、19.9套餐。大众点评：14.9单人套餐</v>
      </c>
      <c r="N291"/>
      <c r="O291"/>
      <c r="P291"/>
      <c r="Q291"/>
      <c r="R291"/>
    </row>
    <row r="292" spans="1:18" s="74" customFormat="1" ht="14.25" customHeight="1" x14ac:dyDescent="0.15">
      <c r="A292" s="20" t="s">
        <v>193</v>
      </c>
      <c r="B292" s="20">
        <v>4</v>
      </c>
      <c r="C292" s="102" t="s">
        <v>2618</v>
      </c>
      <c r="D292" s="103" t="s">
        <v>2619</v>
      </c>
      <c r="E292" s="97">
        <f>IFERROR(VLOOKUP(C292,业态!A:H,8,0),0)</f>
        <v>373.8</v>
      </c>
      <c r="F292" s="22" t="str">
        <f>VLOOKUP(C292,业态!A:I,9,0)</f>
        <v>正餐</v>
      </c>
      <c r="G292" s="98">
        <f>IFERROR(VLOOKUP(C292,每日销售笔数!B:D,3,0),0)</f>
        <v>17434</v>
      </c>
      <c r="H292" s="63">
        <f>IFERROR(VLOOKUP(C292,每日销售笔数!B:E,4,0),0)</f>
        <v>75</v>
      </c>
      <c r="I292" s="98">
        <f>IFERROR(G292/H292,0)</f>
        <v>232.45333333333335</v>
      </c>
      <c r="J292" s="98">
        <f>IFERROR(VLOOKUP(C292,月累计销售!B:D,3,0),0)</f>
        <v>94778</v>
      </c>
      <c r="K292" s="100">
        <f t="shared" si="21"/>
        <v>3.4310654975721971E-3</v>
      </c>
      <c r="L292" s="101">
        <f>G292/E292</f>
        <v>46.639914392723377</v>
      </c>
      <c r="M292" s="76" t="str">
        <f>VLOOKUP(C292,商铺自有活动!A:D,3,0)</f>
        <v>交通银行信用可周五，周六，日。50买100元代金券每张卡每天只能买2张卡。建行信用卡，周六使用刷卡满200减100元。在店消费满100元送50元代金券。糯米新用新用户到店扫二维码减20元</v>
      </c>
      <c r="N292" s="137"/>
      <c r="O292" s="137"/>
      <c r="P292" s="137"/>
      <c r="Q292" s="137"/>
      <c r="R292" s="137"/>
    </row>
    <row r="293" spans="1:18" s="74" customFormat="1" ht="14.25" customHeight="1" x14ac:dyDescent="0.15">
      <c r="A293" s="20" t="s">
        <v>193</v>
      </c>
      <c r="B293" s="20">
        <v>4</v>
      </c>
      <c r="C293" s="102" t="s">
        <v>684</v>
      </c>
      <c r="D293" s="103" t="s">
        <v>652</v>
      </c>
      <c r="E293" s="97">
        <f>IFERROR(VLOOKUP(C293,业态!A:H,8,0),0)</f>
        <v>347</v>
      </c>
      <c r="F293" s="22" t="str">
        <f>VLOOKUP(C293,业态!A:I,9,0)</f>
        <v>正餐</v>
      </c>
      <c r="G293" s="98">
        <f>IFERROR(VLOOKUP(C293,每日销售笔数!B:D,3,0),0)</f>
        <v>22846</v>
      </c>
      <c r="H293" s="63">
        <f>IFERROR(VLOOKUP(C293,每日销售笔数!B:E,4,0),0)</f>
        <v>130</v>
      </c>
      <c r="I293" s="98">
        <f t="shared" si="19"/>
        <v>175.73846153846154</v>
      </c>
      <c r="J293" s="98">
        <f>IFERROR(VLOOKUP(C293,月累计销售!B:D,3,0),0)</f>
        <v>93939</v>
      </c>
      <c r="K293" s="100">
        <f t="shared" si="21"/>
        <v>4.4961639530534826E-3</v>
      </c>
      <c r="L293" s="101">
        <f t="shared" si="20"/>
        <v>65.838616714697409</v>
      </c>
      <c r="M293" s="76" t="str">
        <f>VLOOKUP(C293,商铺自有活动!A:D,3,0)</f>
        <v>支付宝满100减5元，满200元减10元，招商银行卡90元低100元代金券。</v>
      </c>
      <c r="N293"/>
      <c r="O293"/>
      <c r="P293"/>
      <c r="Q293"/>
      <c r="R293"/>
    </row>
    <row r="294" spans="1:18" s="74" customFormat="1" ht="14.25" customHeight="1" x14ac:dyDescent="0.15">
      <c r="A294" s="20" t="s">
        <v>193</v>
      </c>
      <c r="B294" s="20">
        <v>4</v>
      </c>
      <c r="C294" s="102" t="s">
        <v>2494</v>
      </c>
      <c r="D294" s="103" t="s">
        <v>2495</v>
      </c>
      <c r="E294" s="97">
        <f>IFERROR(VLOOKUP(C294,业态!A:H,8,0),0)</f>
        <v>110</v>
      </c>
      <c r="F294" s="22" t="str">
        <f>VLOOKUP(C294,业态!A:I,9,0)</f>
        <v>休闲娱乐</v>
      </c>
      <c r="G294" s="98">
        <f>IFERROR(VLOOKUP(C294,每日销售笔数!B:D,3,0),0)</f>
        <v>201276</v>
      </c>
      <c r="H294" s="63">
        <f>IFERROR(VLOOKUP(C294,每日销售笔数!B:E,4,0),0)</f>
        <v>6</v>
      </c>
      <c r="I294" s="98">
        <f>IFERROR(G294/H294,0)</f>
        <v>33546</v>
      </c>
      <c r="J294" s="98">
        <f>IFERROR(VLOOKUP(C294,月累计销售!B:D,3,0),0)</f>
        <v>527260</v>
      </c>
      <c r="K294" s="100">
        <f t="shared" si="21"/>
        <v>3.9611743666934818E-2</v>
      </c>
      <c r="L294" s="101">
        <f>G294/E294</f>
        <v>1829.7818181818182</v>
      </c>
      <c r="M294" s="76" t="str">
        <f>VLOOKUP(C294,商铺自有活动!A:D,3,0)</f>
        <v>无</v>
      </c>
      <c r="N294"/>
      <c r="O294"/>
      <c r="P294"/>
      <c r="Q294"/>
      <c r="R294"/>
    </row>
    <row r="295" spans="1:18" s="74" customFormat="1" ht="14.25" customHeight="1" x14ac:dyDescent="0.15">
      <c r="A295" s="20" t="s">
        <v>193</v>
      </c>
      <c r="B295" s="20">
        <v>4</v>
      </c>
      <c r="C295" s="116" t="s">
        <v>920</v>
      </c>
      <c r="D295" s="118" t="s">
        <v>310</v>
      </c>
      <c r="E295" s="97">
        <f>IFERROR(VLOOKUP(C295,业态!A:H,8,0),0)</f>
        <v>155.69999999999999</v>
      </c>
      <c r="F295" s="22" t="str">
        <f>VLOOKUP(C295,业态!A:I,9,0)</f>
        <v>文教娱乐</v>
      </c>
      <c r="G295" s="98">
        <f>IFERROR(VLOOKUP(C295,每日销售笔数!B:D,3,0),0)</f>
        <v>0</v>
      </c>
      <c r="H295" s="63">
        <f>IFERROR(VLOOKUP(C295,每日销售笔数!B:E,4,0),0)</f>
        <v>0</v>
      </c>
      <c r="I295" s="98">
        <f t="shared" si="19"/>
        <v>0</v>
      </c>
      <c r="J295" s="98">
        <f>IFERROR(VLOOKUP(C295,月累计销售!B:D,3,0),0)</f>
        <v>7536</v>
      </c>
      <c r="K295" s="100">
        <f t="shared" si="21"/>
        <v>0</v>
      </c>
      <c r="L295" s="101">
        <f t="shared" si="20"/>
        <v>0</v>
      </c>
      <c r="M295" s="76" t="str">
        <f>VLOOKUP(C295,商铺自有活动!A:D,3,0)</f>
        <v>无</v>
      </c>
      <c r="N295"/>
      <c r="O295"/>
      <c r="P295"/>
      <c r="Q295"/>
      <c r="R295"/>
    </row>
    <row r="296" spans="1:18" s="74" customFormat="1" ht="14.25" customHeight="1" x14ac:dyDescent="0.15">
      <c r="A296" s="20" t="s">
        <v>193</v>
      </c>
      <c r="B296" s="20">
        <v>4</v>
      </c>
      <c r="C296" s="35" t="s">
        <v>593</v>
      </c>
      <c r="D296" s="35" t="s">
        <v>401</v>
      </c>
      <c r="E296" s="97">
        <f>IFERROR(VLOOKUP(C296,业态!A:H,8,0),0)</f>
        <v>1200</v>
      </c>
      <c r="F296" s="22" t="str">
        <f>VLOOKUP(C296,业态!A:I,9,0)</f>
        <v>休闲娱乐</v>
      </c>
      <c r="G296" s="98">
        <f>IFERROR(VLOOKUP(C296,每日销售笔数!B:D,3,0),0)</f>
        <v>747</v>
      </c>
      <c r="H296" s="63">
        <f>IFERROR(VLOOKUP(C296,每日销售笔数!B:E,4,0),0)</f>
        <v>63</v>
      </c>
      <c r="I296" s="98">
        <f t="shared" si="19"/>
        <v>11.857142857142858</v>
      </c>
      <c r="J296" s="98">
        <f>IFERROR(VLOOKUP(C296,月累计销售!B:D,3,0),0)</f>
        <v>3887.7</v>
      </c>
      <c r="K296" s="100">
        <f t="shared" si="21"/>
        <v>1.4701192650490026E-4</v>
      </c>
      <c r="L296" s="101">
        <f t="shared" si="20"/>
        <v>0.62250000000000005</v>
      </c>
      <c r="M296" s="76" t="str">
        <f>VLOOKUP(C296,商铺自有活动!A:D,3,0)</f>
        <v>无</v>
      </c>
      <c r="N296"/>
      <c r="O296"/>
      <c r="P296"/>
      <c r="Q296"/>
      <c r="R296"/>
    </row>
    <row r="297" spans="1:18" s="74" customFormat="1" ht="14.25" customHeight="1" x14ac:dyDescent="0.15">
      <c r="A297" s="20" t="s">
        <v>193</v>
      </c>
      <c r="B297" s="20">
        <v>4</v>
      </c>
      <c r="C297" s="35" t="s">
        <v>868</v>
      </c>
      <c r="D297" s="35" t="s">
        <v>869</v>
      </c>
      <c r="E297" s="97">
        <f>IFERROR(VLOOKUP(C297,业态!A:H,8,0),0)</f>
        <v>1206</v>
      </c>
      <c r="F297" s="22" t="str">
        <f>VLOOKUP(C297,业态!A:I,9,0)</f>
        <v>休闲娱乐</v>
      </c>
      <c r="G297" s="98">
        <f>IFERROR(VLOOKUP(C297,每日销售笔数!B:D,3,0),0)</f>
        <v>5420.3</v>
      </c>
      <c r="H297" s="63">
        <f>IFERROR(VLOOKUP(C297,每日销售笔数!B:E,4,0),0)</f>
        <v>52</v>
      </c>
      <c r="I297" s="98">
        <f t="shared" si="19"/>
        <v>104.23653846153846</v>
      </c>
      <c r="J297" s="98">
        <f>IFERROR(VLOOKUP(C297,月累计销售!B:D,3,0),0)</f>
        <v>24773.35</v>
      </c>
      <c r="K297" s="100">
        <f t="shared" si="21"/>
        <v>1.06673192133134E-3</v>
      </c>
      <c r="L297" s="101">
        <f t="shared" si="20"/>
        <v>4.4944444444444445</v>
      </c>
      <c r="M297" s="76" t="str">
        <f>VLOOKUP(C297,商铺自有活动!A:D,3,0)</f>
        <v>无</v>
      </c>
      <c r="N297"/>
      <c r="O297"/>
      <c r="P297"/>
      <c r="Q297"/>
      <c r="R297"/>
    </row>
    <row r="298" spans="1:18" s="74" customFormat="1" ht="14.25" customHeight="1" x14ac:dyDescent="0.15">
      <c r="A298" s="20" t="s">
        <v>193</v>
      </c>
      <c r="B298" s="20">
        <v>4</v>
      </c>
      <c r="C298" s="102" t="s">
        <v>700</v>
      </c>
      <c r="D298" s="103" t="s">
        <v>685</v>
      </c>
      <c r="E298" s="97">
        <f>IFERROR(VLOOKUP(C298,业态!A:H,8,0),0)</f>
        <v>301.89999999999998</v>
      </c>
      <c r="F298" s="22" t="str">
        <f>VLOOKUP(C298,业态!A:I,9,0)</f>
        <v>正餐</v>
      </c>
      <c r="G298" s="98">
        <f>IFERROR(VLOOKUP(C298,每日销售笔数!B:D,3,0),0)</f>
        <v>10156.799999999999</v>
      </c>
      <c r="H298" s="63">
        <f>IFERROR(VLOOKUP(C298,每日销售笔数!B:E,4,0),0)</f>
        <v>61</v>
      </c>
      <c r="I298" s="98">
        <f t="shared" si="19"/>
        <v>166.50491803278686</v>
      </c>
      <c r="J298" s="98">
        <f>IFERROR(VLOOKUP(C298,月累计销售!B:D,3,0),0)</f>
        <v>41972.3</v>
      </c>
      <c r="K298" s="100">
        <f t="shared" si="21"/>
        <v>1.998889872991929E-3</v>
      </c>
      <c r="L298" s="101">
        <f t="shared" si="20"/>
        <v>33.64292812189467</v>
      </c>
      <c r="M298" s="76" t="str">
        <f>VLOOKUP(C298,商铺自有活动!A:D,3,0)</f>
        <v>无</v>
      </c>
      <c r="N298"/>
      <c r="O298"/>
      <c r="P298"/>
      <c r="Q298"/>
      <c r="R298"/>
    </row>
    <row r="299" spans="1:18" s="74" customFormat="1" ht="14.25" customHeight="1" x14ac:dyDescent="0.15">
      <c r="A299" s="20" t="s">
        <v>193</v>
      </c>
      <c r="B299" s="20">
        <v>4</v>
      </c>
      <c r="C299" s="102" t="s">
        <v>662</v>
      </c>
      <c r="D299" s="103" t="s">
        <v>663</v>
      </c>
      <c r="E299" s="97">
        <f>IFERROR(VLOOKUP(C299,业态!A:H,8,0),0)</f>
        <v>467</v>
      </c>
      <c r="F299" s="22" t="str">
        <f>VLOOKUP(C299,业态!A:I,9,0)</f>
        <v>正餐</v>
      </c>
      <c r="G299" s="98">
        <f>IFERROR(VLOOKUP(C299,每日销售笔数!B:D,3,0),0)</f>
        <v>10116</v>
      </c>
      <c r="H299" s="63">
        <f>IFERROR(VLOOKUP(C299,每日销售笔数!B:E,4,0),0)</f>
        <v>104</v>
      </c>
      <c r="I299" s="98">
        <f t="shared" si="19"/>
        <v>97.269230769230774</v>
      </c>
      <c r="J299" s="98">
        <f>IFERROR(VLOOKUP(C299,月累计销售!B:D,3,0),0)</f>
        <v>47580</v>
      </c>
      <c r="K299" s="100">
        <f t="shared" si="21"/>
        <v>1.9908603059217819E-3</v>
      </c>
      <c r="L299" s="101">
        <f t="shared" si="20"/>
        <v>21.661670235546037</v>
      </c>
      <c r="M299" s="76" t="str">
        <f>VLOOKUP(C299,商铺自有活动!A:D,3,0)</f>
        <v>无</v>
      </c>
      <c r="N299"/>
      <c r="O299"/>
      <c r="P299"/>
      <c r="Q299"/>
      <c r="R299"/>
    </row>
    <row r="300" spans="1:18" ht="14.25" customHeight="1" x14ac:dyDescent="0.15">
      <c r="A300" s="20" t="s">
        <v>193</v>
      </c>
      <c r="B300" s="20">
        <v>4</v>
      </c>
      <c r="C300" s="102" t="s">
        <v>686</v>
      </c>
      <c r="D300" s="103" t="s">
        <v>687</v>
      </c>
      <c r="E300" s="97">
        <f>IFERROR(VLOOKUP(C300,业态!A:H,8,0),0)</f>
        <v>262</v>
      </c>
      <c r="F300" s="22" t="str">
        <f>VLOOKUP(C300,业态!A:I,9,0)</f>
        <v>正餐</v>
      </c>
      <c r="G300" s="98">
        <f>IFERROR(VLOOKUP(C300,每日销售笔数!B:D,3,0),0)</f>
        <v>6239</v>
      </c>
      <c r="H300" s="63">
        <f>IFERROR(VLOOKUP(C300,每日销售笔数!B:E,4,0),0)</f>
        <v>47</v>
      </c>
      <c r="I300" s="98">
        <f t="shared" ref="I300:I367" si="24">IFERROR(G300/H300,0)</f>
        <v>132.74468085106383</v>
      </c>
      <c r="J300" s="98">
        <f>IFERROR(VLOOKUP(C300,月累计销售!B:D,3,0),0)</f>
        <v>27064</v>
      </c>
      <c r="K300" s="100">
        <f t="shared" si="21"/>
        <v>1.227854631143337E-3</v>
      </c>
      <c r="L300" s="101">
        <f t="shared" ref="L300:L367" si="25">G300/E300</f>
        <v>23.81297709923664</v>
      </c>
      <c r="M300" s="76" t="str">
        <f>VLOOKUP(C300,商铺自有活动!A:D,3,0)</f>
        <v>无</v>
      </c>
    </row>
    <row r="301" spans="1:18" s="74" customFormat="1" ht="14.25" customHeight="1" x14ac:dyDescent="0.15">
      <c r="A301" s="20" t="s">
        <v>193</v>
      </c>
      <c r="B301" s="20">
        <v>4</v>
      </c>
      <c r="C301" s="116" t="s">
        <v>2000</v>
      </c>
      <c r="D301" s="118" t="s">
        <v>2001</v>
      </c>
      <c r="E301" s="97">
        <f>IFERROR(VLOOKUP(C301,业态!A:H,8,0),0)</f>
        <v>194</v>
      </c>
      <c r="F301" s="22" t="str">
        <f>VLOOKUP(C301,业态!A:I,9,0)</f>
        <v>正餐</v>
      </c>
      <c r="G301" s="98">
        <f>IFERROR(VLOOKUP(C301,每日销售笔数!B:D,3,0),0)</f>
        <v>9629</v>
      </c>
      <c r="H301" s="63">
        <f>IFERROR(VLOOKUP(C301,每日销售笔数!B:E,4,0),0)</f>
        <v>49</v>
      </c>
      <c r="I301" s="98">
        <f>IFERROR(G301/H301,0)</f>
        <v>196.51020408163265</v>
      </c>
      <c r="J301" s="98">
        <f>IFERROR(VLOOKUP(C301,月累计销售!B:D,3,0),0)</f>
        <v>40169</v>
      </c>
      <c r="K301" s="100">
        <f t="shared" si="21"/>
        <v>1.8950171891776234E-3</v>
      </c>
      <c r="L301" s="101">
        <f>G301/E301</f>
        <v>49.634020618556704</v>
      </c>
      <c r="M301" s="76" t="str">
        <f>VLOOKUP(C301,商铺自有活动!A:D,3,0)</f>
        <v>无</v>
      </c>
      <c r="N301"/>
      <c r="O301"/>
      <c r="P301"/>
      <c r="Q301"/>
      <c r="R301"/>
    </row>
    <row r="302" spans="1:18" s="74" customFormat="1" ht="14.25" customHeight="1" x14ac:dyDescent="0.15">
      <c r="A302" s="20" t="s">
        <v>193</v>
      </c>
      <c r="B302" s="20">
        <v>4</v>
      </c>
      <c r="C302" s="116" t="s">
        <v>2482</v>
      </c>
      <c r="D302" s="118" t="s">
        <v>2483</v>
      </c>
      <c r="E302" s="97">
        <f>IFERROR(VLOOKUP(C302,业态!A:H,8,0),0)</f>
        <v>1220</v>
      </c>
      <c r="F302" s="22" t="str">
        <f>VLOOKUP(C302,业态!A:I,9,0)</f>
        <v>正餐</v>
      </c>
      <c r="G302" s="98">
        <f>IFERROR(VLOOKUP(C302,每日销售笔数!B:D,3,0),0)</f>
        <v>21934.54</v>
      </c>
      <c r="H302" s="63">
        <f>IFERROR(VLOOKUP(C302,每日销售笔数!B:E,4,0),0)</f>
        <v>277</v>
      </c>
      <c r="I302" s="98">
        <f>IFERROR(G302/H302,0)</f>
        <v>79.186064981949457</v>
      </c>
      <c r="J302" s="98">
        <f>IFERROR(VLOOKUP(C302,月累计销售!B:D,3,0),0)</f>
        <v>93135.4</v>
      </c>
      <c r="K302" s="100">
        <f t="shared" si="21"/>
        <v>4.3167857863437688E-3</v>
      </c>
      <c r="L302" s="101">
        <f>G302/E302</f>
        <v>17.979131147540983</v>
      </c>
      <c r="M302" s="76" t="str">
        <f>VLOOKUP(C302,商铺自有活动!A:D,3,0)</f>
        <v>无</v>
      </c>
      <c r="N302"/>
      <c r="O302"/>
      <c r="P302"/>
      <c r="Q302"/>
      <c r="R302"/>
    </row>
    <row r="303" spans="1:18" ht="14.25" customHeight="1" x14ac:dyDescent="0.15">
      <c r="A303" s="20" t="s">
        <v>193</v>
      </c>
      <c r="B303" s="20">
        <v>4</v>
      </c>
      <c r="C303" s="116" t="s">
        <v>708</v>
      </c>
      <c r="D303" s="118" t="s">
        <v>709</v>
      </c>
      <c r="E303" s="97">
        <f>IFERROR(VLOOKUP(C303,业态!A:H,8,0),0)</f>
        <v>243</v>
      </c>
      <c r="F303" s="22" t="str">
        <f>VLOOKUP(C303,业态!A:I,9,0)</f>
        <v>正餐</v>
      </c>
      <c r="G303" s="98">
        <f>IFERROR(VLOOKUP(C303,每日销售笔数!B:D,3,0),0)</f>
        <v>8389</v>
      </c>
      <c r="H303" s="63">
        <f>IFERROR(VLOOKUP(C303,每日销售笔数!B:E,4,0),0)</f>
        <v>71</v>
      </c>
      <c r="I303" s="98">
        <f t="shared" si="24"/>
        <v>118.15492957746478</v>
      </c>
      <c r="J303" s="98">
        <f>IFERROR(VLOOKUP(C303,月累计销售!B:D,3,0),0)</f>
        <v>37221</v>
      </c>
      <c r="K303" s="100">
        <f t="shared" si="21"/>
        <v>1.6509813272417783E-3</v>
      </c>
      <c r="L303" s="101">
        <f t="shared" si="25"/>
        <v>34.522633744855966</v>
      </c>
      <c r="M303" s="76" t="str">
        <f>VLOOKUP(C303,商铺自有活动!A:D,3,0)</f>
        <v>无</v>
      </c>
    </row>
    <row r="304" spans="1:18" ht="14.25" customHeight="1" x14ac:dyDescent="0.15">
      <c r="A304" s="20" t="s">
        <v>193</v>
      </c>
      <c r="B304" s="20">
        <v>5</v>
      </c>
      <c r="C304" s="35" t="s">
        <v>120</v>
      </c>
      <c r="D304" s="35" t="s">
        <v>226</v>
      </c>
      <c r="E304" s="97">
        <f>IFERROR(VLOOKUP(C304,业态!A:H,8,0),0)</f>
        <v>985.9</v>
      </c>
      <c r="F304" s="22" t="str">
        <f>VLOOKUP(C304,业态!A:I,9,0)</f>
        <v>正餐</v>
      </c>
      <c r="G304" s="98">
        <f>IFERROR(VLOOKUP(C304,每日销售笔数!B:D,3,0),0)</f>
        <v>186000</v>
      </c>
      <c r="H304" s="63">
        <f>IFERROR(VLOOKUP(C304,每日销售笔数!B:E,4,0),0)</f>
        <v>1476</v>
      </c>
      <c r="I304" s="98">
        <f t="shared" si="24"/>
        <v>126.01626016260163</v>
      </c>
      <c r="J304" s="98">
        <f>IFERROR(VLOOKUP(C304,月累计销售!B:D,3,0),0)</f>
        <v>718000</v>
      </c>
      <c r="K304" s="100">
        <f t="shared" si="21"/>
        <v>3.6605379290376772E-2</v>
      </c>
      <c r="L304" s="101">
        <f t="shared" si="25"/>
        <v>188.66010751597526</v>
      </c>
      <c r="M304" s="76" t="str">
        <f>VLOOKUP(C304,商铺自有活动!A:D,3,0)</f>
        <v>无</v>
      </c>
    </row>
    <row r="305" spans="1:18" s="74" customFormat="1" ht="14.25" customHeight="1" x14ac:dyDescent="0.15">
      <c r="A305" s="20" t="s">
        <v>193</v>
      </c>
      <c r="B305" s="20">
        <v>5</v>
      </c>
      <c r="C305" s="35" t="s">
        <v>2804</v>
      </c>
      <c r="D305" s="35" t="s">
        <v>2805</v>
      </c>
      <c r="E305" s="97">
        <f>IFERROR(VLOOKUP(C305,业态!A:H,8,0),0)</f>
        <v>433.1</v>
      </c>
      <c r="F305" s="22" t="str">
        <f>VLOOKUP(C305,业态!A:I,9,0)</f>
        <v>正餐</v>
      </c>
      <c r="G305" s="98">
        <f>IFERROR(VLOOKUP(C305,每日销售笔数!B:D,3,0),0)</f>
        <v>28513</v>
      </c>
      <c r="H305" s="63">
        <f>IFERROR(VLOOKUP(C305,每日销售笔数!B:E,4,0),0)</f>
        <v>192</v>
      </c>
      <c r="I305" s="98">
        <f>IFERROR(G305/H305,0)</f>
        <v>148.50520833333334</v>
      </c>
      <c r="J305" s="98">
        <f>IFERROR(VLOOKUP(C305,月累计销售!B:D,3,0),0)</f>
        <v>106851</v>
      </c>
      <c r="K305" s="100">
        <f t="shared" si="21"/>
        <v>5.6114472027231875E-3</v>
      </c>
      <c r="L305" s="101">
        <f>G305/E305</f>
        <v>65.834680212422072</v>
      </c>
      <c r="M305" s="76" t="str">
        <f>VLOOKUP(C305,商铺自有活动!A:D,3,0)</f>
        <v>无</v>
      </c>
      <c r="N305" s="137"/>
      <c r="O305" s="137"/>
      <c r="P305" s="137"/>
      <c r="Q305" s="137"/>
      <c r="R305" s="137"/>
    </row>
    <row r="306" spans="1:18" s="74" customFormat="1" ht="14.25" customHeight="1" x14ac:dyDescent="0.15">
      <c r="A306" s="20" t="s">
        <v>205</v>
      </c>
      <c r="B306" s="20">
        <v>5</v>
      </c>
      <c r="C306" s="35" t="s">
        <v>3262</v>
      </c>
      <c r="D306" s="35" t="s">
        <v>3263</v>
      </c>
      <c r="E306" s="97">
        <f>IFERROR(VLOOKUP(C306,业态!A:H,8,0),0)</f>
        <v>179.2</v>
      </c>
      <c r="F306" s="22" t="str">
        <f>VLOOKUP(C306,业态!A:I,9,0)</f>
        <v>正餐</v>
      </c>
      <c r="G306" s="98">
        <f>IFERROR(VLOOKUP(C306,每日销售笔数!B:D,3,0),0)</f>
        <v>6332</v>
      </c>
      <c r="H306" s="63">
        <f>IFERROR(VLOOKUP(C306,每日销售笔数!B:E,4,0),0)</f>
        <v>95</v>
      </c>
      <c r="I306" s="98">
        <f>IFERROR(G306/H306,0)</f>
        <v>66.652631578947364</v>
      </c>
      <c r="J306" s="98">
        <f>IFERROR(VLOOKUP(C306,月累计销售!B:D,3,0),0)</f>
        <v>17655</v>
      </c>
      <c r="K306" s="100">
        <f t="shared" si="21"/>
        <v>1.2461573207885254E-3</v>
      </c>
      <c r="L306" s="101">
        <f>G306/E306</f>
        <v>35.334821428571431</v>
      </c>
      <c r="M306" s="76" t="s">
        <v>3266</v>
      </c>
      <c r="N306" s="137"/>
      <c r="O306" s="137"/>
      <c r="P306" s="137"/>
      <c r="Q306" s="137"/>
      <c r="R306" s="137"/>
    </row>
    <row r="307" spans="1:18" s="74" customFormat="1" ht="14.25" customHeight="1" x14ac:dyDescent="0.15">
      <c r="A307" s="20" t="s">
        <v>193</v>
      </c>
      <c r="B307" s="20">
        <v>5</v>
      </c>
      <c r="C307" s="35" t="s">
        <v>2717</v>
      </c>
      <c r="D307" s="35" t="s">
        <v>2718</v>
      </c>
      <c r="E307" s="97">
        <f>IFERROR(VLOOKUP(C307,业态!A:H,8,0),0)</f>
        <v>243</v>
      </c>
      <c r="F307" s="22" t="str">
        <f>VLOOKUP(C307,业态!A:I,9,0)</f>
        <v>正餐</v>
      </c>
      <c r="G307" s="98">
        <f>IFERROR(VLOOKUP(C307,每日销售笔数!B:D,3,0),0)</f>
        <v>11561</v>
      </c>
      <c r="H307" s="63">
        <f>IFERROR(VLOOKUP(C307,每日销售笔数!B:E,4,0),0)</f>
        <v>114</v>
      </c>
      <c r="I307" s="98">
        <f>IFERROR(G307/H307,0)</f>
        <v>101.41228070175438</v>
      </c>
      <c r="J307" s="98">
        <f>IFERROR(VLOOKUP(C307,月累计销售!B:D,3,0),0)</f>
        <v>42901</v>
      </c>
      <c r="K307" s="100">
        <f t="shared" si="21"/>
        <v>2.2752408063228275E-3</v>
      </c>
      <c r="L307" s="101">
        <f>G307/E307</f>
        <v>47.5761316872428</v>
      </c>
      <c r="M307" s="76" t="str">
        <f>VLOOKUP(C307,商铺自有活动!A:D,3,0)</f>
        <v>无</v>
      </c>
      <c r="N307" s="137"/>
      <c r="O307" s="137"/>
      <c r="P307" s="137"/>
      <c r="Q307" s="137"/>
      <c r="R307" s="137"/>
    </row>
    <row r="308" spans="1:18" s="74" customFormat="1" ht="14.25" customHeight="1" x14ac:dyDescent="0.15">
      <c r="A308" s="20" t="s">
        <v>193</v>
      </c>
      <c r="B308" s="20">
        <v>5</v>
      </c>
      <c r="C308" s="35" t="s">
        <v>613</v>
      </c>
      <c r="D308" s="35" t="s">
        <v>126</v>
      </c>
      <c r="E308" s="97">
        <f>IFERROR(VLOOKUP(C308,业态!A:H,8,0),0)</f>
        <v>340.5</v>
      </c>
      <c r="F308" s="22" t="str">
        <f>VLOOKUP(C308,业态!A:I,9,0)</f>
        <v>正餐</v>
      </c>
      <c r="G308" s="98">
        <f>IFERROR(VLOOKUP(C308,每日销售笔数!B:D,3,0),0)</f>
        <v>31173</v>
      </c>
      <c r="H308" s="63">
        <f>IFERROR(VLOOKUP(C308,每日销售笔数!B:E,4,0),0)</f>
        <v>104</v>
      </c>
      <c r="I308" s="98">
        <f t="shared" si="24"/>
        <v>299.74038461538464</v>
      </c>
      <c r="J308" s="98">
        <f>IFERROR(VLOOKUP(C308,月累计销售!B:D,3,0),0)</f>
        <v>127016</v>
      </c>
      <c r="K308" s="100">
        <f t="shared" si="21"/>
        <v>6.1349434871984685E-3</v>
      </c>
      <c r="L308" s="101">
        <f t="shared" si="25"/>
        <v>91.550660792951547</v>
      </c>
      <c r="M308" s="76" t="str">
        <f>VLOOKUP(C308,商铺自有活动!A:D,3,0)</f>
        <v>团购89抵100元代金券</v>
      </c>
      <c r="N308"/>
      <c r="O308"/>
      <c r="P308"/>
      <c r="Q308"/>
      <c r="R308"/>
    </row>
    <row r="309" spans="1:18" ht="14.25" customHeight="1" x14ac:dyDescent="0.15">
      <c r="A309" s="20" t="s">
        <v>193</v>
      </c>
      <c r="B309" s="20">
        <v>5</v>
      </c>
      <c r="C309" s="35" t="s">
        <v>127</v>
      </c>
      <c r="D309" s="35" t="s">
        <v>128</v>
      </c>
      <c r="E309" s="97">
        <f>IFERROR(VLOOKUP(C309,业态!A:H,8,0),0)</f>
        <v>1262.0999999999999</v>
      </c>
      <c r="F309" s="22" t="str">
        <f>VLOOKUP(C309,业态!A:I,9,0)</f>
        <v>正餐</v>
      </c>
      <c r="G309" s="98">
        <f>IFERROR(VLOOKUP(C309,每日销售笔数!B:D,3,0),0)</f>
        <v>80814</v>
      </c>
      <c r="H309" s="63">
        <f>IFERROR(VLOOKUP(C309,每日销售笔数!B:E,4,0),0)</f>
        <v>549</v>
      </c>
      <c r="I309" s="98">
        <f t="shared" si="24"/>
        <v>147.20218579234972</v>
      </c>
      <c r="J309" s="98">
        <f>IFERROR(VLOOKUP(C309,月累计销售!B:D,3,0),0)</f>
        <v>328194</v>
      </c>
      <c r="K309" s="100">
        <f t="shared" si="21"/>
        <v>1.5904446892325314E-2</v>
      </c>
      <c r="L309" s="101">
        <f t="shared" si="25"/>
        <v>64.031376277632518</v>
      </c>
      <c r="M309" s="76" t="str">
        <f>VLOOKUP(C309,商铺自有活动!A:D,3,0)</f>
        <v>无</v>
      </c>
    </row>
    <row r="310" spans="1:18" s="74" customFormat="1" ht="14.25" customHeight="1" x14ac:dyDescent="0.15">
      <c r="A310" s="20" t="s">
        <v>193</v>
      </c>
      <c r="B310" s="20">
        <v>5</v>
      </c>
      <c r="C310" s="35" t="s">
        <v>2638</v>
      </c>
      <c r="D310" s="35" t="s">
        <v>2639</v>
      </c>
      <c r="E310" s="97">
        <f>IFERROR(VLOOKUP(C310,业态!A:H,8,0),0)</f>
        <v>250.4</v>
      </c>
      <c r="F310" s="22" t="str">
        <f>VLOOKUP(C310,业态!A:I,9,0)</f>
        <v>正餐</v>
      </c>
      <c r="G310" s="98">
        <f>IFERROR(VLOOKUP(C310,每日销售笔数!B:D,3,0),0)</f>
        <v>11475</v>
      </c>
      <c r="H310" s="63">
        <f>IFERROR(VLOOKUP(C310,每日销售笔数!B:E,4,0),0)</f>
        <v>94</v>
      </c>
      <c r="I310" s="98">
        <f>IFERROR(G310/H310,0)</f>
        <v>122.07446808510639</v>
      </c>
      <c r="J310" s="98">
        <f>IFERROR(VLOOKUP(C310,月累计销售!B:D,3,0),0)</f>
        <v>34781</v>
      </c>
      <c r="K310" s="100">
        <f t="shared" si="21"/>
        <v>2.2583157384788895E-3</v>
      </c>
      <c r="L310" s="101">
        <f>G310/E310</f>
        <v>45.826677316293932</v>
      </c>
      <c r="M310" s="76" t="str">
        <f>VLOOKUP(C310,商铺自有活动!A:D,3,0)</f>
        <v>无</v>
      </c>
      <c r="N310" s="137"/>
      <c r="O310" s="137"/>
      <c r="P310" s="137"/>
      <c r="Q310" s="137"/>
      <c r="R310" s="137"/>
    </row>
    <row r="311" spans="1:18" ht="14.25" customHeight="1" x14ac:dyDescent="0.15">
      <c r="A311" s="20" t="s">
        <v>193</v>
      </c>
      <c r="B311" s="20">
        <v>5</v>
      </c>
      <c r="C311" s="35" t="s">
        <v>167</v>
      </c>
      <c r="D311" s="35" t="s">
        <v>168</v>
      </c>
      <c r="E311" s="97">
        <f>IFERROR(VLOOKUP(C311,业态!A:H,8,0),0)</f>
        <v>203.7</v>
      </c>
      <c r="F311" s="22" t="str">
        <f>VLOOKUP(C311,业态!A:I,9,0)</f>
        <v>正餐</v>
      </c>
      <c r="G311" s="98">
        <f>IFERROR(VLOOKUP(C311,每日销售笔数!B:D,3,0),0)</f>
        <v>1704</v>
      </c>
      <c r="H311" s="63">
        <f>IFERROR(VLOOKUP(C311,每日销售笔数!B:E,4,0),0)</f>
        <v>20</v>
      </c>
      <c r="I311" s="98">
        <f t="shared" si="24"/>
        <v>85.2</v>
      </c>
      <c r="J311" s="98">
        <f>IFERROR(VLOOKUP(C311,月累计销售!B:D,3,0),0)</f>
        <v>8537</v>
      </c>
      <c r="K311" s="100">
        <f t="shared" si="21"/>
        <v>3.3535250704732272E-4</v>
      </c>
      <c r="L311" s="101">
        <f t="shared" si="25"/>
        <v>8.3652430044182626</v>
      </c>
      <c r="M311" s="76" t="str">
        <f>VLOOKUP(C311,商铺自有活动!A:D,3,0)</f>
        <v>无</v>
      </c>
    </row>
    <row r="312" spans="1:18" s="74" customFormat="1" ht="15" customHeight="1" x14ac:dyDescent="0.15">
      <c r="A312" s="20" t="s">
        <v>193</v>
      </c>
      <c r="B312" s="20">
        <v>5</v>
      </c>
      <c r="C312" s="35" t="s">
        <v>694</v>
      </c>
      <c r="D312" s="35" t="s">
        <v>695</v>
      </c>
      <c r="E312" s="97">
        <f>IFERROR(VLOOKUP(C312,业态!A:H,8,0),0)</f>
        <v>266.39999999999998</v>
      </c>
      <c r="F312" s="22" t="str">
        <f>VLOOKUP(C312,业态!A:I,9,0)</f>
        <v>正餐</v>
      </c>
      <c r="G312" s="98">
        <f>IFERROR(VLOOKUP(C312,每日销售笔数!B:D,3,0),0)</f>
        <v>6778</v>
      </c>
      <c r="H312" s="63">
        <f>IFERROR(VLOOKUP(C312,每日销售笔数!B:E,4,0),0)</f>
        <v>45</v>
      </c>
      <c r="I312" s="98">
        <f t="shared" si="24"/>
        <v>150.62222222222223</v>
      </c>
      <c r="J312" s="98">
        <f>IFERROR(VLOOKUP(C312,月累计销售!B:D,3,0),0)</f>
        <v>28957</v>
      </c>
      <c r="K312" s="100">
        <f t="shared" si="21"/>
        <v>1.333931509839644E-3</v>
      </c>
      <c r="L312" s="101">
        <f t="shared" si="25"/>
        <v>25.442942942942945</v>
      </c>
      <c r="M312" s="76" t="str">
        <f>VLOOKUP(C312,商铺自有活动!A:D,3,0)</f>
        <v>无</v>
      </c>
      <c r="N312"/>
      <c r="O312"/>
      <c r="P312"/>
      <c r="Q312"/>
      <c r="R312"/>
    </row>
    <row r="313" spans="1:18" s="74" customFormat="1" ht="15" customHeight="1" x14ac:dyDescent="0.15">
      <c r="A313" s="20" t="s">
        <v>193</v>
      </c>
      <c r="B313" s="20">
        <v>5</v>
      </c>
      <c r="C313" s="35" t="s">
        <v>2793</v>
      </c>
      <c r="D313" s="35" t="s">
        <v>2794</v>
      </c>
      <c r="E313" s="97">
        <f>IFERROR(VLOOKUP(C313,业态!A:H,8,0),0)</f>
        <v>248</v>
      </c>
      <c r="F313" s="22" t="str">
        <f>VLOOKUP(C313,业态!A:I,9,0)</f>
        <v>正餐</v>
      </c>
      <c r="G313" s="98">
        <f>IFERROR(VLOOKUP(C313,每日销售笔数!B:D,3,0),0)</f>
        <v>17391</v>
      </c>
      <c r="H313" s="63">
        <f>IFERROR(VLOOKUP(C313,每日销售笔数!B:E,4,0),0)</f>
        <v>102</v>
      </c>
      <c r="I313" s="98">
        <f>IFERROR(G313/H313,0)</f>
        <v>170.5</v>
      </c>
      <c r="J313" s="98">
        <f>IFERROR(VLOOKUP(C313,月累计销售!B:D,3,0),0)</f>
        <v>103722</v>
      </c>
      <c r="K313" s="100">
        <f t="shared" si="21"/>
        <v>3.4226029636502285E-3</v>
      </c>
      <c r="L313" s="101">
        <f>G313/E313</f>
        <v>70.125</v>
      </c>
      <c r="M313" s="76" t="str">
        <f>VLOOKUP(C313,商铺自有活动!A:D,3,0)</f>
        <v>无</v>
      </c>
      <c r="N313" s="137"/>
      <c r="O313" s="137"/>
      <c r="P313" s="137"/>
      <c r="Q313" s="137"/>
      <c r="R313" s="137"/>
    </row>
    <row r="314" spans="1:18" ht="14.25" customHeight="1" x14ac:dyDescent="0.15">
      <c r="A314" s="20" t="s">
        <v>193</v>
      </c>
      <c r="B314" s="20">
        <v>5</v>
      </c>
      <c r="C314" s="35" t="s">
        <v>368</v>
      </c>
      <c r="D314" s="35" t="s">
        <v>601</v>
      </c>
      <c r="E314" s="97">
        <f>IFERROR(VLOOKUP(C314,业态!A:H,8,0),0)</f>
        <v>354.1</v>
      </c>
      <c r="F314" s="22" t="str">
        <f>VLOOKUP(C314,业态!A:I,9,0)</f>
        <v>正餐</v>
      </c>
      <c r="G314" s="98">
        <f>IFERROR(VLOOKUP(C314,每日销售笔数!B:D,3,0),0)</f>
        <v>11207</v>
      </c>
      <c r="H314" s="63">
        <f>IFERROR(VLOOKUP(C314,每日销售笔数!B:E,4,0),0)</f>
        <v>58</v>
      </c>
      <c r="I314" s="98">
        <f t="shared" si="24"/>
        <v>193.22413793103448</v>
      </c>
      <c r="J314" s="98">
        <f>IFERROR(VLOOKUP(C314,月累计销售!B:D,3,0),0)</f>
        <v>42600</v>
      </c>
      <c r="K314" s="100">
        <f t="shared" si="21"/>
        <v>2.2055725038024328E-3</v>
      </c>
      <c r="L314" s="101">
        <f t="shared" si="25"/>
        <v>31.649251623835074</v>
      </c>
      <c r="M314" s="76" t="str">
        <f>VLOOKUP(C314,商铺自有活动!A:D,3,0)</f>
        <v>无</v>
      </c>
    </row>
    <row r="315" spans="1:18" s="74" customFormat="1" ht="14.25" customHeight="1" x14ac:dyDescent="0.15">
      <c r="A315" s="20" t="s">
        <v>193</v>
      </c>
      <c r="B315" s="20">
        <v>5</v>
      </c>
      <c r="C315" s="35" t="s">
        <v>2913</v>
      </c>
      <c r="D315" s="35" t="s">
        <v>2914</v>
      </c>
      <c r="E315" s="97">
        <f>IFERROR(VLOOKUP(C315,业态!A:H,8,0),0)</f>
        <v>242.6</v>
      </c>
      <c r="F315" s="22" t="str">
        <f>VLOOKUP(C315,业态!A:I,9,0)</f>
        <v>正餐</v>
      </c>
      <c r="G315" s="98">
        <f>IFERROR(VLOOKUP(C315,每日销售笔数!B:D,3,0),0)</f>
        <v>21421</v>
      </c>
      <c r="H315" s="63">
        <f>IFERROR(VLOOKUP(C315,每日销售笔数!B:E,4,0),0)</f>
        <v>178</v>
      </c>
      <c r="I315" s="98">
        <f>IFERROR(G315/H315,0)</f>
        <v>120.34269662921348</v>
      </c>
      <c r="J315" s="98">
        <f>IFERROR(VLOOKUP(C315,月累计销售!B:D,3,0),0)</f>
        <v>90899</v>
      </c>
      <c r="K315" s="100">
        <f t="shared" si="21"/>
        <v>4.2157195149417253E-3</v>
      </c>
      <c r="L315" s="101">
        <f>G315/E315</f>
        <v>88.297609233305849</v>
      </c>
      <c r="M315" s="76" t="s">
        <v>3085</v>
      </c>
      <c r="N315" s="137"/>
      <c r="O315" s="137"/>
      <c r="P315" s="137"/>
      <c r="Q315" s="137"/>
      <c r="R315" s="137"/>
    </row>
    <row r="316" spans="1:18" s="74" customFormat="1" ht="14.25" customHeight="1" x14ac:dyDescent="0.15">
      <c r="A316" s="20" t="s">
        <v>193</v>
      </c>
      <c r="B316" s="20">
        <v>5</v>
      </c>
      <c r="C316" s="35" t="s">
        <v>335</v>
      </c>
      <c r="D316" s="35" t="s">
        <v>291</v>
      </c>
      <c r="E316" s="97">
        <f>IFERROR(VLOOKUP(C316,业态!A:H,8,0),0)</f>
        <v>537.29999999999995</v>
      </c>
      <c r="F316" s="22" t="str">
        <f>VLOOKUP(C316,业态!A:I,9,0)</f>
        <v>正餐</v>
      </c>
      <c r="G316" s="98">
        <f>IFERROR(VLOOKUP(C316,每日销售笔数!B:D,3,0),0)</f>
        <v>11993.3</v>
      </c>
      <c r="H316" s="63">
        <f>IFERROR(VLOOKUP(C316,每日销售笔数!B:E,4,0),0)</f>
        <v>104</v>
      </c>
      <c r="I316" s="98">
        <f t="shared" si="24"/>
        <v>115.3201923076923</v>
      </c>
      <c r="J316" s="98">
        <f>IFERROR(VLOOKUP(C316,月累计销售!B:D,3,0),0)</f>
        <v>28039.199999999997</v>
      </c>
      <c r="K316" s="100">
        <f t="shared" si="21"/>
        <v>2.3603187927057835E-3</v>
      </c>
      <c r="L316" s="101">
        <f t="shared" si="25"/>
        <v>22.321421924437001</v>
      </c>
      <c r="M316" s="76" t="str">
        <f>VLOOKUP(C316,商铺自有活动!A:D,3,0)</f>
        <v>无</v>
      </c>
      <c r="N316"/>
      <c r="O316"/>
      <c r="P316"/>
      <c r="Q316"/>
      <c r="R316"/>
    </row>
    <row r="317" spans="1:18" s="74" customFormat="1" ht="14.25" customHeight="1" x14ac:dyDescent="0.15">
      <c r="A317" s="20" t="s">
        <v>193</v>
      </c>
      <c r="B317" s="20">
        <v>7</v>
      </c>
      <c r="C317" s="35" t="s">
        <v>130</v>
      </c>
      <c r="D317" s="35" t="s">
        <v>131</v>
      </c>
      <c r="E317" s="97">
        <f>IFERROR(VLOOKUP(C317,业态!A:H,8,0),0)</f>
        <v>205</v>
      </c>
      <c r="F317" s="22" t="str">
        <f>VLOOKUP(C317,业态!A:I,9,0)</f>
        <v>综合服务</v>
      </c>
      <c r="G317" s="98">
        <f>IFERROR(VLOOKUP(C317,每日销售笔数!B:D,3,0),0)</f>
        <v>15346.68</v>
      </c>
      <c r="H317" s="63">
        <f>IFERROR(VLOOKUP(C317,每日销售笔数!B:E,4,0),0)</f>
        <v>252</v>
      </c>
      <c r="I317" s="98">
        <f t="shared" si="24"/>
        <v>60.899523809523814</v>
      </c>
      <c r="J317" s="98">
        <f>IFERROR(VLOOKUP(C317,月累计销售!B:D,3,0),0)</f>
        <v>66569.179999999993</v>
      </c>
      <c r="K317" s="100">
        <f t="shared" si="21"/>
        <v>3.0202744206883842E-3</v>
      </c>
      <c r="L317" s="101">
        <f t="shared" si="25"/>
        <v>74.861853658536589</v>
      </c>
      <c r="M317" s="76" t="str">
        <f>VLOOKUP(C317,商铺自有活动!A:D,3,0)</f>
        <v>无</v>
      </c>
      <c r="N317"/>
      <c r="O317"/>
      <c r="P317"/>
      <c r="Q317"/>
      <c r="R317"/>
    </row>
    <row r="318" spans="1:18" s="74" customFormat="1" ht="14.25" customHeight="1" x14ac:dyDescent="0.15">
      <c r="A318" s="20" t="s">
        <v>193</v>
      </c>
      <c r="B318" s="20">
        <v>7</v>
      </c>
      <c r="C318" s="35" t="s">
        <v>688</v>
      </c>
      <c r="D318" s="35" t="s">
        <v>689</v>
      </c>
      <c r="E318" s="97">
        <f>IFERROR(VLOOKUP(C318,业态!A:H,8,0),0)</f>
        <v>40.5</v>
      </c>
      <c r="F318" s="22" t="str">
        <f>VLOOKUP(C318,业态!A:I,9,0)</f>
        <v>非正餐</v>
      </c>
      <c r="G318" s="98">
        <f>IFERROR(VLOOKUP(C318,每日销售笔数!B:D,3,0),0)</f>
        <v>2515</v>
      </c>
      <c r="H318" s="63">
        <f>IFERROR(VLOOKUP(C318,每日销售笔数!B:E,4,0),0)</f>
        <v>81</v>
      </c>
      <c r="I318" s="99">
        <f t="shared" si="24"/>
        <v>31.049382716049383</v>
      </c>
      <c r="J318" s="98">
        <f>IFERROR(VLOOKUP(C318,月累计销售!B:D,3,0),0)</f>
        <v>11705.4</v>
      </c>
      <c r="K318" s="100">
        <f t="shared" si="21"/>
        <v>4.9495983287794402E-4</v>
      </c>
      <c r="L318" s="111">
        <f t="shared" si="25"/>
        <v>62.098765432098766</v>
      </c>
      <c r="M318" s="76" t="str">
        <f>VLOOKUP(C318,商铺自有活动!A:D,3,0)</f>
        <v>无</v>
      </c>
      <c r="N318"/>
      <c r="O318"/>
      <c r="P318"/>
      <c r="Q318"/>
      <c r="R318"/>
    </row>
    <row r="319" spans="1:18" s="74" customFormat="1" ht="14.25" customHeight="1" x14ac:dyDescent="0.15">
      <c r="A319" s="20" t="s">
        <v>193</v>
      </c>
      <c r="B319" s="20">
        <v>7</v>
      </c>
      <c r="C319" s="35" t="s">
        <v>881</v>
      </c>
      <c r="D319" s="35" t="s">
        <v>882</v>
      </c>
      <c r="E319" s="97">
        <f>IFERROR(VLOOKUP(C319,业态!A:H,8,0),0)</f>
        <v>77</v>
      </c>
      <c r="F319" s="22" t="str">
        <f>VLOOKUP(C319,业态!A:I,9,0)</f>
        <v>家居生活</v>
      </c>
      <c r="G319" s="98">
        <f>IFERROR(VLOOKUP(C319,每日销售笔数!B:D,3,0),0)</f>
        <v>5518</v>
      </c>
      <c r="H319" s="63">
        <f>IFERROR(VLOOKUP(C319,每日销售笔数!B:E,4,0),0)</f>
        <v>67</v>
      </c>
      <c r="I319" s="99">
        <f t="shared" si="24"/>
        <v>82.358208955223887</v>
      </c>
      <c r="J319" s="98">
        <f>IFERROR(VLOOKUP(C319,月累计销售!B:D,3,0),0)</f>
        <v>20926</v>
      </c>
      <c r="K319" s="100">
        <f t="shared" si="21"/>
        <v>1.0859595856145109E-3</v>
      </c>
      <c r="L319" s="111">
        <f t="shared" si="25"/>
        <v>71.662337662337663</v>
      </c>
      <c r="M319" s="76" t="str">
        <f>VLOOKUP(C319,商铺自有活动!A:D,3,0)</f>
        <v>无</v>
      </c>
      <c r="N319"/>
      <c r="O319"/>
      <c r="P319"/>
      <c r="Q319"/>
      <c r="R319"/>
    </row>
    <row r="320" spans="1:18" s="74" customFormat="1" ht="14.25" customHeight="1" x14ac:dyDescent="0.15">
      <c r="A320" s="20" t="s">
        <v>193</v>
      </c>
      <c r="B320" s="20">
        <v>7</v>
      </c>
      <c r="C320" s="35" t="s">
        <v>853</v>
      </c>
      <c r="D320" s="35" t="s">
        <v>854</v>
      </c>
      <c r="E320" s="97">
        <f>IFERROR(VLOOKUP(C320,业态!A:H,8,0),0)</f>
        <v>55.6</v>
      </c>
      <c r="F320" s="22" t="str">
        <f>VLOOKUP(C320,业态!A:I,9,0)</f>
        <v>服装</v>
      </c>
      <c r="G320" s="98">
        <f>IFERROR(VLOOKUP(C320,每日销售笔数!B:D,3,0),0)</f>
        <v>3293</v>
      </c>
      <c r="H320" s="63">
        <f>IFERROR(VLOOKUP(C320,每日销售笔数!B:E,4,0),0)</f>
        <v>10</v>
      </c>
      <c r="I320" s="99">
        <f t="shared" si="24"/>
        <v>329.3</v>
      </c>
      <c r="J320" s="98">
        <f>IFERROR(VLOOKUP(C320,月累计销售!B:D,3,0),0)</f>
        <v>10989</v>
      </c>
      <c r="K320" s="100">
        <f t="shared" si="21"/>
        <v>6.4807265593124039E-4</v>
      </c>
      <c r="L320" s="111">
        <f t="shared" si="25"/>
        <v>59.226618705035968</v>
      </c>
      <c r="M320" s="76" t="str">
        <f>VLOOKUP(C320,商铺自有活动!A:D,3,0)</f>
        <v>部分5折</v>
      </c>
      <c r="N320"/>
      <c r="O320"/>
      <c r="P320"/>
      <c r="Q320"/>
      <c r="R320"/>
    </row>
    <row r="321" spans="1:18" ht="14.25" customHeight="1" x14ac:dyDescent="0.15">
      <c r="A321" s="20" t="s">
        <v>193</v>
      </c>
      <c r="B321" s="20">
        <v>7</v>
      </c>
      <c r="C321" s="35" t="s">
        <v>413</v>
      </c>
      <c r="D321" s="35" t="s">
        <v>414</v>
      </c>
      <c r="E321" s="97">
        <f>IFERROR(VLOOKUP(C321,业态!A:H,8,0),0)</f>
        <v>115.8</v>
      </c>
      <c r="F321" s="22" t="str">
        <f>VLOOKUP(C321,业态!A:I,9,0)</f>
        <v>服装</v>
      </c>
      <c r="G321" s="98">
        <f>IFERROR(VLOOKUP(C321,每日销售笔数!B:D,3,0),0)</f>
        <v>2226</v>
      </c>
      <c r="H321" s="63">
        <f>IFERROR(VLOOKUP(C321,每日销售笔数!B:E,4,0),0)</f>
        <v>22</v>
      </c>
      <c r="I321" s="98">
        <f t="shared" si="24"/>
        <v>101.18181818181819</v>
      </c>
      <c r="J321" s="98">
        <f>IFERROR(VLOOKUP(C321,月累计销售!B:D,3,0),0)</f>
        <v>12929</v>
      </c>
      <c r="K321" s="100">
        <f t="shared" si="21"/>
        <v>4.3808373279773495E-4</v>
      </c>
      <c r="L321" s="101">
        <f t="shared" si="25"/>
        <v>19.222797927461141</v>
      </c>
      <c r="M321" s="76" t="str">
        <f>VLOOKUP(C321,商铺自有活动!A:D,3,0)</f>
        <v>全场低至五折</v>
      </c>
    </row>
    <row r="322" spans="1:18" s="74" customFormat="1" ht="14.25" customHeight="1" x14ac:dyDescent="0.15">
      <c r="A322" s="20" t="s">
        <v>193</v>
      </c>
      <c r="B322" s="20">
        <v>7</v>
      </c>
      <c r="C322" s="35" t="s">
        <v>696</v>
      </c>
      <c r="D322" s="35" t="s">
        <v>697</v>
      </c>
      <c r="E322" s="97">
        <f>IFERROR(VLOOKUP(C322,业态!A:H,8,0),0)</f>
        <v>217</v>
      </c>
      <c r="F322" s="22" t="str">
        <f>VLOOKUP(C322,业态!A:I,9,0)</f>
        <v>非正餐</v>
      </c>
      <c r="G322" s="98">
        <f>IFERROR(VLOOKUP(C322,每日销售笔数!B:D,3,0),0)</f>
        <v>2273</v>
      </c>
      <c r="H322" s="63">
        <f>IFERROR(VLOOKUP(C322,每日销售笔数!B:E,4,0),0)</f>
        <v>20</v>
      </c>
      <c r="I322" s="99">
        <f t="shared" si="24"/>
        <v>113.65</v>
      </c>
      <c r="J322" s="98">
        <f>IFERROR(VLOOKUP(C322,月累计销售!B:D,3,0),0)</f>
        <v>6846</v>
      </c>
      <c r="K322" s="100">
        <f t="shared" ref="K322:K374" si="26">(G322)/$G$383</f>
        <v>4.4733347917756135E-4</v>
      </c>
      <c r="L322" s="111">
        <f t="shared" si="25"/>
        <v>10.474654377880185</v>
      </c>
      <c r="M322" s="76" t="str">
        <f>VLOOKUP(C322,商铺自有活动!A:D,3,0)</f>
        <v>无</v>
      </c>
      <c r="N322"/>
      <c r="O322"/>
      <c r="P322"/>
      <c r="Q322"/>
      <c r="R322"/>
    </row>
    <row r="323" spans="1:18" s="74" customFormat="1" ht="14.25" customHeight="1" x14ac:dyDescent="0.15">
      <c r="A323" s="20" t="s">
        <v>193</v>
      </c>
      <c r="B323" s="20">
        <v>7</v>
      </c>
      <c r="C323" s="35" t="s">
        <v>133</v>
      </c>
      <c r="D323" s="35" t="s">
        <v>134</v>
      </c>
      <c r="E323" s="97">
        <f>IFERROR(VLOOKUP(C323,业态!A:H,8,0),0)</f>
        <v>111</v>
      </c>
      <c r="F323" s="22" t="str">
        <f>VLOOKUP(C323,业态!A:I,9,0)</f>
        <v>非正餐</v>
      </c>
      <c r="G323" s="98">
        <f>IFERROR(VLOOKUP(C323,每日销售笔数!B:D,3,0),0)</f>
        <v>10470</v>
      </c>
      <c r="H323" s="63">
        <f>IFERROR(VLOOKUP(C323,每日销售笔数!B:E,4,0),0)</f>
        <v>180</v>
      </c>
      <c r="I323" s="99">
        <f t="shared" si="24"/>
        <v>58.166666666666664</v>
      </c>
      <c r="J323" s="98">
        <f>IFERROR(VLOOKUP(C323,月累计销售!B:D,3,0),0)</f>
        <v>42218.400000000001</v>
      </c>
      <c r="K323" s="100">
        <f t="shared" si="26"/>
        <v>2.0605286084421763E-3</v>
      </c>
      <c r="L323" s="111">
        <f t="shared" si="25"/>
        <v>94.324324324324323</v>
      </c>
      <c r="M323" s="76" t="str">
        <f>VLOOKUP(C323,商铺自有活动!A:D,3,0)</f>
        <v>无</v>
      </c>
      <c r="N323"/>
      <c r="O323"/>
      <c r="P323"/>
      <c r="Q323"/>
      <c r="R323"/>
    </row>
    <row r="324" spans="1:18" s="74" customFormat="1" ht="14.25" customHeight="1" x14ac:dyDescent="0.15">
      <c r="A324" s="20" t="s">
        <v>193</v>
      </c>
      <c r="B324" s="20">
        <v>7</v>
      </c>
      <c r="C324" s="35" t="s">
        <v>2822</v>
      </c>
      <c r="D324" s="35" t="s">
        <v>1545</v>
      </c>
      <c r="E324" s="97">
        <f>IFERROR(VLOOKUP(C324,业态!A:H,8,0),0)</f>
        <v>106.5</v>
      </c>
      <c r="F324" s="22" t="str">
        <f>VLOOKUP(C324,业态!A:I,9,0)</f>
        <v>配饰</v>
      </c>
      <c r="G324" s="98">
        <f>IFERROR(VLOOKUP(C324,每日销售笔数!B:D,3,0),0)</f>
        <v>5442</v>
      </c>
      <c r="H324" s="63">
        <f>IFERROR(VLOOKUP(C324,每日销售笔数!B:E,4,0),0)</f>
        <v>11</v>
      </c>
      <c r="I324" s="99">
        <f t="shared" si="24"/>
        <v>494.72727272727275</v>
      </c>
      <c r="J324" s="98">
        <f>IFERROR(VLOOKUP(C324,月累计销售!B:D,3,0),0)</f>
        <v>20543</v>
      </c>
      <c r="K324" s="100">
        <f t="shared" si="26"/>
        <v>1.0710025489152173E-3</v>
      </c>
      <c r="L324" s="111">
        <f t="shared" si="25"/>
        <v>51.098591549295776</v>
      </c>
      <c r="M324" s="76" t="str">
        <f>VLOOKUP(C324,商铺自有活动!A:D,3,0)</f>
        <v>全场商品199元起</v>
      </c>
      <c r="N324" s="137"/>
      <c r="O324" s="137"/>
      <c r="P324" s="137"/>
      <c r="Q324" s="137"/>
      <c r="R324" s="137"/>
    </row>
    <row r="325" spans="1:18" s="74" customFormat="1" ht="14.25" customHeight="1" x14ac:dyDescent="0.15">
      <c r="A325" s="20" t="s">
        <v>193</v>
      </c>
      <c r="B325" s="20">
        <v>7</v>
      </c>
      <c r="C325" s="35" t="s">
        <v>2870</v>
      </c>
      <c r="D325" s="35" t="s">
        <v>2871</v>
      </c>
      <c r="E325" s="97">
        <f>IFERROR(VLOOKUP(C325,业态!A:H,8,0),0)</f>
        <v>160</v>
      </c>
      <c r="F325" s="22" t="str">
        <f>VLOOKUP(C325,业态!A:I,9,0)</f>
        <v>家居生活</v>
      </c>
      <c r="G325" s="98">
        <f>IFERROR(VLOOKUP(C325,每日销售笔数!B:D,3,0),0)</f>
        <v>7248</v>
      </c>
      <c r="H325" s="63">
        <f>IFERROR(VLOOKUP(C325,每日销售笔数!B:E,4,0),0)</f>
        <v>266</v>
      </c>
      <c r="I325" s="99">
        <f>IFERROR(G325/H325,0)</f>
        <v>27.248120300751879</v>
      </c>
      <c r="J325" s="98">
        <f>IFERROR(VLOOKUP(C325,月累计销售!B:D,3,0),0)</f>
        <v>35822</v>
      </c>
      <c r="K325" s="100">
        <f t="shared" si="26"/>
        <v>1.4264289736379079E-3</v>
      </c>
      <c r="L325" s="111">
        <f>G325/E325</f>
        <v>45.3</v>
      </c>
      <c r="M325" s="76" t="str">
        <f>VLOOKUP(C325,商铺自有活动!A:D,3,0)</f>
        <v>无</v>
      </c>
      <c r="N325" s="137"/>
      <c r="O325" s="137"/>
      <c r="P325" s="137"/>
      <c r="Q325" s="137"/>
      <c r="R325" s="137"/>
    </row>
    <row r="326" spans="1:18" s="74" customFormat="1" ht="14.25" customHeight="1" x14ac:dyDescent="0.15">
      <c r="A326" s="20" t="s">
        <v>193</v>
      </c>
      <c r="B326" s="20">
        <v>7</v>
      </c>
      <c r="C326" s="35" t="s">
        <v>2523</v>
      </c>
      <c r="D326" s="35" t="s">
        <v>2524</v>
      </c>
      <c r="E326" s="97">
        <f>IFERROR(VLOOKUP(C326,业态!A:H,8,0),0)</f>
        <v>111</v>
      </c>
      <c r="F326" s="22" t="str">
        <f>VLOOKUP(C326,业态!A:I,9,0)</f>
        <v>非正餐</v>
      </c>
      <c r="G326" s="98">
        <f>IFERROR(VLOOKUP(C326,每日销售笔数!B:D,3,0),0)</f>
        <v>1645</v>
      </c>
      <c r="H326" s="63">
        <f>IFERROR(VLOOKUP(C326,每日销售笔数!B:E,4,0),0)</f>
        <v>25</v>
      </c>
      <c r="I326" s="99">
        <f>IFERROR(G326/H326,0)</f>
        <v>65.8</v>
      </c>
      <c r="J326" s="98">
        <f>IFERROR(VLOOKUP(C326,月累计销售!B:D,3,0),0)</f>
        <v>6649</v>
      </c>
      <c r="K326" s="100">
        <f t="shared" si="26"/>
        <v>3.2374112329392363E-4</v>
      </c>
      <c r="L326" s="111">
        <f>G326/E326</f>
        <v>14.81981981981982</v>
      </c>
      <c r="M326" s="76" t="str">
        <f>VLOOKUP(C326,商铺自有活动!A:D,3,0)</f>
        <v>无</v>
      </c>
      <c r="N326"/>
      <c r="O326"/>
      <c r="P326"/>
      <c r="Q326"/>
      <c r="R326"/>
    </row>
    <row r="327" spans="1:18" s="74" customFormat="1" ht="14.25" customHeight="1" x14ac:dyDescent="0.15">
      <c r="A327" s="20" t="s">
        <v>193</v>
      </c>
      <c r="B327" s="20">
        <v>7</v>
      </c>
      <c r="C327" s="102" t="s">
        <v>690</v>
      </c>
      <c r="D327" s="104" t="s">
        <v>691</v>
      </c>
      <c r="E327" s="97">
        <f>IFERROR(VLOOKUP(C327,业态!A:H,8,0),0)</f>
        <v>80</v>
      </c>
      <c r="F327" s="22" t="str">
        <f>VLOOKUP(C327,业态!A:I,9,0)</f>
        <v>非正餐</v>
      </c>
      <c r="G327" s="98">
        <f>IFERROR(VLOOKUP(C327,每日销售笔数!B:D,3,0),0)</f>
        <v>1889</v>
      </c>
      <c r="H327" s="63">
        <f>IFERROR(VLOOKUP(C327,每日销售笔数!B:E,4,0),0)</f>
        <v>28</v>
      </c>
      <c r="I327" s="98">
        <f t="shared" si="24"/>
        <v>67.464285714285708</v>
      </c>
      <c r="J327" s="98">
        <f>IFERROR(VLOOKUP(C327,月累计销售!B:D,3,0),0)</f>
        <v>7343</v>
      </c>
      <c r="K327" s="100">
        <f t="shared" si="26"/>
        <v>3.7176108322323507E-4</v>
      </c>
      <c r="L327" s="101">
        <f t="shared" si="25"/>
        <v>23.612500000000001</v>
      </c>
      <c r="M327" s="76" t="str">
        <f>VLOOKUP(C327,商铺自有活动!A:D,3,0)</f>
        <v>无</v>
      </c>
      <c r="N327"/>
      <c r="O327"/>
      <c r="P327"/>
      <c r="Q327"/>
      <c r="R327"/>
    </row>
    <row r="328" spans="1:18" s="9" customFormat="1" ht="14.25" customHeight="1" x14ac:dyDescent="0.15">
      <c r="A328" s="20" t="s">
        <v>193</v>
      </c>
      <c r="B328" s="20">
        <v>7</v>
      </c>
      <c r="C328" s="35" t="s">
        <v>512</v>
      </c>
      <c r="D328" s="35" t="s">
        <v>513</v>
      </c>
      <c r="E328" s="97">
        <f>IFERROR(VLOOKUP(C328,业态!A:H,8,0),0)</f>
        <v>66.3</v>
      </c>
      <c r="F328" s="22" t="str">
        <f>VLOOKUP(C328,业态!A:I,9,0)</f>
        <v>服装</v>
      </c>
      <c r="G328" s="98">
        <f>IFERROR(VLOOKUP(C328,每日销售笔数!B:D,3,0),0)</f>
        <v>1979</v>
      </c>
      <c r="H328" s="63">
        <f>IFERROR(VLOOKUP(C328,每日销售笔数!B:E,4,0),0)</f>
        <v>3</v>
      </c>
      <c r="I328" s="98">
        <f t="shared" si="24"/>
        <v>659.66666666666663</v>
      </c>
      <c r="J328" s="98">
        <f>IFERROR(VLOOKUP(C328,月累计销售!B:D,3,0),0)</f>
        <v>6162</v>
      </c>
      <c r="K328" s="100">
        <f t="shared" si="26"/>
        <v>3.8947336352503027E-4</v>
      </c>
      <c r="L328" s="101">
        <f t="shared" si="25"/>
        <v>29.849170437405732</v>
      </c>
      <c r="M328" s="76" t="str">
        <f>VLOOKUP(C328,商铺自有活动!A:D,3,0)</f>
        <v>部分商品买一送一</v>
      </c>
      <c r="N328" s="8"/>
      <c r="O328" s="8"/>
      <c r="P328" s="8"/>
      <c r="Q328" s="8"/>
      <c r="R328" s="8"/>
    </row>
    <row r="329" spans="1:18" s="9" customFormat="1" ht="14.25" customHeight="1" x14ac:dyDescent="0.15">
      <c r="A329" s="20" t="s">
        <v>193</v>
      </c>
      <c r="B329" s="20">
        <v>7</v>
      </c>
      <c r="C329" s="35" t="s">
        <v>2978</v>
      </c>
      <c r="D329" s="35" t="s">
        <v>2979</v>
      </c>
      <c r="E329" s="97">
        <f>IFERROR(VLOOKUP(C329,业态!A:H,8,0),0)</f>
        <v>48</v>
      </c>
      <c r="F329" s="22" t="str">
        <f>VLOOKUP(C329,业态!A:I,9,0)</f>
        <v>皮具</v>
      </c>
      <c r="G329" s="98">
        <f>IFERROR(VLOOKUP(C329,每日销售笔数!B:D,3,0),0)</f>
        <v>1384</v>
      </c>
      <c r="H329" s="63">
        <f>IFERROR(VLOOKUP(C329,每日销售笔数!B:E,4,0),0)</f>
        <v>2</v>
      </c>
      <c r="I329" s="98">
        <f>IFERROR(G329/H329,0)</f>
        <v>692</v>
      </c>
      <c r="J329" s="98">
        <f>IFERROR(VLOOKUP(C329,月累计销售!B:D,3,0),0)</f>
        <v>3012</v>
      </c>
      <c r="K329" s="100">
        <f t="shared" si="26"/>
        <v>2.7237551041871749E-4</v>
      </c>
      <c r="L329" s="101">
        <f>G329/E329</f>
        <v>28.833333333333332</v>
      </c>
      <c r="M329" s="76" t="s">
        <v>3085</v>
      </c>
      <c r="N329" s="8"/>
      <c r="O329" s="8"/>
      <c r="P329" s="8"/>
      <c r="Q329" s="8"/>
      <c r="R329" s="8"/>
    </row>
    <row r="330" spans="1:18" s="9" customFormat="1" ht="14.25" customHeight="1" x14ac:dyDescent="0.15">
      <c r="A330" s="20" t="s">
        <v>193</v>
      </c>
      <c r="B330" s="20">
        <v>7</v>
      </c>
      <c r="C330" s="35" t="s">
        <v>467</v>
      </c>
      <c r="D330" s="35" t="s">
        <v>465</v>
      </c>
      <c r="E330" s="97">
        <f>IFERROR(VLOOKUP(C330,业态!A:H,8,0),0)</f>
        <v>84</v>
      </c>
      <c r="F330" s="22" t="str">
        <f>VLOOKUP(C330,业态!A:I,9,0)</f>
        <v>配饰</v>
      </c>
      <c r="G330" s="98">
        <f>IFERROR(VLOOKUP(C330,每日销售笔数!B:D,3,0),0)</f>
        <v>6218</v>
      </c>
      <c r="H330" s="63">
        <f>IFERROR(VLOOKUP(C330,每日销售笔数!B:E,4,0),0)</f>
        <v>10</v>
      </c>
      <c r="I330" s="98">
        <f t="shared" si="24"/>
        <v>621.79999999999995</v>
      </c>
      <c r="J330" s="98">
        <f>IFERROR(VLOOKUP(C330,月累计销售!B:D,3,0),0)</f>
        <v>19858</v>
      </c>
      <c r="K330" s="100">
        <f t="shared" si="26"/>
        <v>1.2237217657395849E-3</v>
      </c>
      <c r="L330" s="101">
        <f t="shared" si="25"/>
        <v>74.023809523809518</v>
      </c>
      <c r="M330" s="76" t="str">
        <f>VLOOKUP(C330,商铺自有活动!A:D,3,0)</f>
        <v>全场太阳镜5折</v>
      </c>
      <c r="N330" s="8"/>
      <c r="O330" s="8"/>
      <c r="P330" s="8"/>
      <c r="Q330" s="8"/>
      <c r="R330" s="8"/>
    </row>
    <row r="331" spans="1:18" ht="14.25" customHeight="1" x14ac:dyDescent="0.15">
      <c r="A331" s="20" t="s">
        <v>193</v>
      </c>
      <c r="B331" s="26">
        <v>7</v>
      </c>
      <c r="C331" s="35" t="s">
        <v>622</v>
      </c>
      <c r="D331" s="35" t="s">
        <v>623</v>
      </c>
      <c r="E331" s="97">
        <f>IFERROR(VLOOKUP(C331,业态!A:H,8,0),0)</f>
        <v>236</v>
      </c>
      <c r="F331" s="22" t="str">
        <f>VLOOKUP(C331,业态!A:I,9,0)</f>
        <v>非正餐</v>
      </c>
      <c r="G331" s="98">
        <f>IFERROR(VLOOKUP(C331,每日销售笔数!B:D,3,0),0)</f>
        <v>11811.3</v>
      </c>
      <c r="H331" s="63">
        <f>IFERROR(VLOOKUP(C331,每日销售笔数!B:E,4,0),0)</f>
        <v>343</v>
      </c>
      <c r="I331" s="98">
        <f t="shared" si="24"/>
        <v>34.435276967930029</v>
      </c>
      <c r="J331" s="98">
        <f>IFERROR(VLOOKUP(C331,月累计销售!B:D,3,0),0)</f>
        <v>53482.600000000006</v>
      </c>
      <c r="K331" s="100">
        <f t="shared" si="26"/>
        <v>2.3245006258732644E-3</v>
      </c>
      <c r="L331" s="101">
        <f t="shared" si="25"/>
        <v>50.047881355932198</v>
      </c>
      <c r="M331" s="76" t="str">
        <f>VLOOKUP(C331,商铺自有活动!A:D,3,0)</f>
        <v>无</v>
      </c>
    </row>
    <row r="332" spans="1:18" s="74" customFormat="1" ht="14.25" customHeight="1" x14ac:dyDescent="0.15">
      <c r="A332" s="20" t="s">
        <v>193</v>
      </c>
      <c r="B332" s="26">
        <v>7</v>
      </c>
      <c r="C332" s="35" t="s">
        <v>285</v>
      </c>
      <c r="D332" s="35" t="s">
        <v>286</v>
      </c>
      <c r="E332" s="97">
        <f>IFERROR(VLOOKUP(C332,业态!A:H,8,0),0)</f>
        <v>106.9</v>
      </c>
      <c r="F332" s="22" t="str">
        <f>VLOOKUP(C332,业态!A:I,9,0)</f>
        <v>非正餐</v>
      </c>
      <c r="G332" s="98">
        <f>IFERROR(VLOOKUP(C332,每日销售笔数!B:D,3,0),0)</f>
        <v>2207</v>
      </c>
      <c r="H332" s="63">
        <f>IFERROR(VLOOKUP(C332,每日销售笔数!B:E,4,0),0)</f>
        <v>35</v>
      </c>
      <c r="I332" s="98">
        <f t="shared" si="24"/>
        <v>63.057142857142857</v>
      </c>
      <c r="J332" s="98">
        <f>IFERROR(VLOOKUP(C332,月累计销售!B:D,3,0),0)</f>
        <v>9592</v>
      </c>
      <c r="K332" s="100">
        <f t="shared" si="26"/>
        <v>4.3434447362291148E-4</v>
      </c>
      <c r="L332" s="101">
        <f t="shared" si="25"/>
        <v>20.645463049579046</v>
      </c>
      <c r="M332" s="76" t="str">
        <f>VLOOKUP(C332,商铺自有活动!A:D,3,0)</f>
        <v>无</v>
      </c>
      <c r="N332"/>
      <c r="O332"/>
      <c r="P332"/>
      <c r="Q332"/>
      <c r="R332"/>
    </row>
    <row r="333" spans="1:18" s="74" customFormat="1" ht="14.25" customHeight="1" x14ac:dyDescent="0.15">
      <c r="A333" s="20" t="s">
        <v>193</v>
      </c>
      <c r="B333" s="26">
        <v>7</v>
      </c>
      <c r="C333" s="35" t="s">
        <v>482</v>
      </c>
      <c r="D333" s="35" t="s">
        <v>269</v>
      </c>
      <c r="E333" s="97">
        <f>IFERROR(VLOOKUP(C333,业态!A:H,8,0),0)</f>
        <v>74.599999999999994</v>
      </c>
      <c r="F333" s="22" t="str">
        <f>VLOOKUP(C333,业态!A:I,9,0)</f>
        <v>化妆品</v>
      </c>
      <c r="G333" s="98">
        <f>IFERROR(VLOOKUP(C333,每日销售笔数!B:D,3,0),0)</f>
        <v>3715</v>
      </c>
      <c r="H333" s="63">
        <f>IFERROR(VLOOKUP(C333,每日销售笔数!B:E,4,0),0)</f>
        <v>10</v>
      </c>
      <c r="I333" s="98">
        <f t="shared" si="24"/>
        <v>371.5</v>
      </c>
      <c r="J333" s="98">
        <f>IFERROR(VLOOKUP(C333,月累计销售!B:D,3,0),0)</f>
        <v>19176</v>
      </c>
      <c r="K333" s="100">
        <f t="shared" si="26"/>
        <v>7.3112357023521351E-4</v>
      </c>
      <c r="L333" s="101">
        <f t="shared" si="25"/>
        <v>49.798927613941025</v>
      </c>
      <c r="M333" s="76" t="str">
        <f>VLOOKUP(C333,商铺自有活动!A:D,3,0)</f>
        <v>无</v>
      </c>
      <c r="N333"/>
      <c r="O333"/>
      <c r="P333"/>
      <c r="Q333"/>
      <c r="R333"/>
    </row>
    <row r="334" spans="1:18" s="74" customFormat="1" ht="14.25" customHeight="1" x14ac:dyDescent="0.15">
      <c r="A334" s="20" t="s">
        <v>193</v>
      </c>
      <c r="B334" s="20">
        <v>7</v>
      </c>
      <c r="C334" s="35" t="s">
        <v>135</v>
      </c>
      <c r="D334" s="35" t="s">
        <v>136</v>
      </c>
      <c r="E334" s="97">
        <f>IFERROR(VLOOKUP(C334,业态!A:H,8,0),0)</f>
        <v>2310</v>
      </c>
      <c r="F334" s="22" t="str">
        <f>VLOOKUP(C334,业态!A:I,9,0)</f>
        <v>服装</v>
      </c>
      <c r="G334" s="98">
        <f>IFERROR(VLOOKUP(C334,每日销售笔数!B:D,3,0),0)</f>
        <v>170000</v>
      </c>
      <c r="H334" s="63">
        <f>IFERROR(VLOOKUP(C334,每日销售笔数!B:E,4,0),0)</f>
        <v>1133</v>
      </c>
      <c r="I334" s="98">
        <f t="shared" si="24"/>
        <v>150.04413062665489</v>
      </c>
      <c r="J334" s="98">
        <f>IFERROR(VLOOKUP(C334,月累计销售!B:D,3,0),0)</f>
        <v>720000</v>
      </c>
      <c r="K334" s="100">
        <f t="shared" si="26"/>
        <v>3.3456529458946511E-2</v>
      </c>
      <c r="L334" s="101">
        <f t="shared" si="25"/>
        <v>73.593073593073598</v>
      </c>
      <c r="M334" s="76" t="str">
        <f>VLOOKUP(C334,商铺自有活动!A:D,3,0)</f>
        <v>精选商品低至5折</v>
      </c>
      <c r="N334"/>
      <c r="O334"/>
      <c r="P334"/>
      <c r="Q334"/>
      <c r="R334"/>
    </row>
    <row r="335" spans="1:18" s="74" customFormat="1" ht="14.25" customHeight="1" x14ac:dyDescent="0.15">
      <c r="A335" s="20" t="s">
        <v>193</v>
      </c>
      <c r="B335" s="20">
        <v>7</v>
      </c>
      <c r="C335" s="35" t="s">
        <v>2861</v>
      </c>
      <c r="D335" s="35" t="s">
        <v>2862</v>
      </c>
      <c r="E335" s="97">
        <f>IFERROR(VLOOKUP(C335,业态!A:H,8,0),0)</f>
        <v>112</v>
      </c>
      <c r="F335" s="22" t="str">
        <f>VLOOKUP(C335,业态!A:I,9,0)</f>
        <v>家居生活</v>
      </c>
      <c r="G335" s="98">
        <f>IFERROR(VLOOKUP(C335,每日销售笔数!B:D,3,0),0)</f>
        <v>1888</v>
      </c>
      <c r="H335" s="63">
        <f>IFERROR(VLOOKUP(C335,每日销售笔数!B:E,4,0),0)</f>
        <v>17</v>
      </c>
      <c r="I335" s="98">
        <f>IFERROR(G335/H335,0)</f>
        <v>111.05882352941177</v>
      </c>
      <c r="J335" s="98">
        <f>IFERROR(VLOOKUP(C335,月累计销售!B:D,3,0),0)</f>
        <v>11553.300000000001</v>
      </c>
      <c r="K335" s="100">
        <f t="shared" si="26"/>
        <v>3.7156428010877071E-4</v>
      </c>
      <c r="L335" s="101">
        <f>G335/E335</f>
        <v>16.857142857142858</v>
      </c>
      <c r="M335" s="76" t="str">
        <f>VLOOKUP(C335,商铺自有活动!A:D,3,0)</f>
        <v>散装西洋参、玛咖、石斛鲜条三两送一两，包装菜品三袋送一袋</v>
      </c>
      <c r="N335" s="137"/>
      <c r="O335" s="137"/>
      <c r="P335" s="137"/>
      <c r="Q335" s="137"/>
      <c r="R335" s="137"/>
    </row>
    <row r="336" spans="1:18" s="74" customFormat="1" ht="14.25" customHeight="1" x14ac:dyDescent="0.15">
      <c r="A336" s="20" t="s">
        <v>193</v>
      </c>
      <c r="B336" s="20">
        <v>7</v>
      </c>
      <c r="C336" s="102" t="s">
        <v>692</v>
      </c>
      <c r="D336" s="104" t="s">
        <v>677</v>
      </c>
      <c r="E336" s="97">
        <f>IFERROR(VLOOKUP(C336,业态!A:H,8,0),0)</f>
        <v>1354</v>
      </c>
      <c r="F336" s="22" t="str">
        <f>VLOOKUP(C336,业态!A:I,9,0)</f>
        <v>非正餐</v>
      </c>
      <c r="G336" s="98">
        <f>IFERROR(VLOOKUP(C336,每日销售笔数!B:D,3,0),0)</f>
        <v>23683.8</v>
      </c>
      <c r="H336" s="63">
        <f>IFERROR(VLOOKUP(C336,每日销售笔数!B:E,4,0),0)</f>
        <v>2368</v>
      </c>
      <c r="I336" s="98">
        <f t="shared" si="24"/>
        <v>10.001604729729729</v>
      </c>
      <c r="J336" s="98">
        <f>IFERROR(VLOOKUP(C336,月累计销售!B:D,3,0),0)</f>
        <v>118879.90000000002</v>
      </c>
      <c r="K336" s="100">
        <f t="shared" si="26"/>
        <v>4.6610456023517492E-3</v>
      </c>
      <c r="L336" s="101">
        <f t="shared" si="25"/>
        <v>17.491728212703102</v>
      </c>
      <c r="M336" s="76" t="str">
        <f>VLOOKUP(C336,商铺自有活动!A:D,3,0)</f>
        <v>无</v>
      </c>
      <c r="N336"/>
      <c r="O336"/>
      <c r="P336"/>
      <c r="Q336"/>
      <c r="R336"/>
    </row>
    <row r="337" spans="1:18" s="74" customFormat="1" ht="14.25" customHeight="1" x14ac:dyDescent="0.15">
      <c r="A337" s="20" t="s">
        <v>193</v>
      </c>
      <c r="B337" s="20">
        <v>7</v>
      </c>
      <c r="C337" s="102" t="s">
        <v>2640</v>
      </c>
      <c r="D337" s="104" t="s">
        <v>2641</v>
      </c>
      <c r="E337" s="97">
        <f>IFERROR(VLOOKUP(C337,业态!A:H,8,0),0)</f>
        <v>170</v>
      </c>
      <c r="F337" s="22" t="str">
        <f>VLOOKUP(C337,业态!A:I,9,0)</f>
        <v>正餐</v>
      </c>
      <c r="G337" s="98">
        <f>IFERROR(VLOOKUP(C337,每日销售笔数!B:D,3,0),0)</f>
        <v>9788</v>
      </c>
      <c r="H337" s="63">
        <f>IFERROR(VLOOKUP(C337,每日销售笔数!B:E,4,0),0)</f>
        <v>72</v>
      </c>
      <c r="I337" s="98">
        <f t="shared" si="24"/>
        <v>135.94444444444446</v>
      </c>
      <c r="J337" s="98">
        <f>IFERROR(VLOOKUP(C337,月累计销售!B:D,3,0),0)</f>
        <v>49482</v>
      </c>
      <c r="K337" s="100">
        <f t="shared" si="26"/>
        <v>1.9263088843774617E-3</v>
      </c>
      <c r="L337" s="101">
        <f t="shared" si="25"/>
        <v>57.576470588235296</v>
      </c>
      <c r="M337" s="76" t="str">
        <f>VLOOKUP(C337,商铺自有活动!A:D,3,0)</f>
        <v>无</v>
      </c>
      <c r="N337" s="137"/>
      <c r="O337" s="137"/>
      <c r="P337" s="137"/>
      <c r="Q337" s="137"/>
      <c r="R337" s="137"/>
    </row>
    <row r="338" spans="1:18" s="74" customFormat="1" ht="14.25" customHeight="1" x14ac:dyDescent="0.15">
      <c r="A338" s="20" t="s">
        <v>193</v>
      </c>
      <c r="B338" s="20">
        <v>7</v>
      </c>
      <c r="C338" s="102" t="s">
        <v>2897</v>
      </c>
      <c r="D338" s="104" t="s">
        <v>2898</v>
      </c>
      <c r="E338" s="97">
        <f>IFERROR(VLOOKUP(C338,业态!A:H,8,0),0)</f>
        <v>109</v>
      </c>
      <c r="F338" s="22" t="str">
        <f>VLOOKUP(C338,业态!A:I,9,0)</f>
        <v>非正餐</v>
      </c>
      <c r="G338" s="98">
        <f>IFERROR(VLOOKUP(C338,每日销售笔数!B:D,3,0),0)</f>
        <v>2812</v>
      </c>
      <c r="H338" s="63">
        <f>IFERROR(VLOOKUP(C338,每日销售笔数!B:E,4,0),0)</f>
        <v>45</v>
      </c>
      <c r="I338" s="98">
        <f>IFERROR(G338/H338,0)</f>
        <v>62.488888888888887</v>
      </c>
      <c r="J338" s="98">
        <f>IFERROR(VLOOKUP(C338,月累计销售!B:D,3,0),0)</f>
        <v>14902</v>
      </c>
      <c r="K338" s="100">
        <f t="shared" si="26"/>
        <v>5.5341035787386818E-4</v>
      </c>
      <c r="L338" s="101">
        <f>G338/E338</f>
        <v>25.798165137614678</v>
      </c>
      <c r="M338" s="76" t="s">
        <v>3085</v>
      </c>
      <c r="N338" s="137"/>
      <c r="O338" s="137"/>
      <c r="P338" s="137"/>
      <c r="Q338" s="137"/>
      <c r="R338" s="137"/>
    </row>
    <row r="339" spans="1:18" s="74" customFormat="1" ht="14.25" customHeight="1" x14ac:dyDescent="0.15">
      <c r="A339" s="20" t="s">
        <v>193</v>
      </c>
      <c r="B339" s="20">
        <v>7</v>
      </c>
      <c r="C339" s="102" t="s">
        <v>2751</v>
      </c>
      <c r="D339" s="104" t="s">
        <v>2752</v>
      </c>
      <c r="E339" s="97">
        <f>IFERROR(VLOOKUP(C339,业态!A:H,8,0),0)</f>
        <v>15</v>
      </c>
      <c r="F339" s="22" t="str">
        <f>VLOOKUP(C339,业态!A:I,9,0)</f>
        <v>非正餐</v>
      </c>
      <c r="G339" s="98">
        <f>IFERROR(VLOOKUP(C339,每日销售笔数!B:D,3,0),0)</f>
        <v>1646.5</v>
      </c>
      <c r="H339" s="63">
        <f>IFERROR(VLOOKUP(C339,每日销售笔数!B:E,4,0),0)</f>
        <v>52</v>
      </c>
      <c r="I339" s="98">
        <f t="shared" ref="I339:I344" si="27">IFERROR(G339/H339,0)</f>
        <v>31.66346153846154</v>
      </c>
      <c r="J339" s="98">
        <f>IFERROR(VLOOKUP(C339,月累计销售!B:D,3,0),0)</f>
        <v>6531.42</v>
      </c>
      <c r="K339" s="100">
        <f t="shared" si="26"/>
        <v>3.240363279656202E-4</v>
      </c>
      <c r="L339" s="101">
        <f t="shared" ref="L339:L344" si="28">G339/E339</f>
        <v>109.76666666666667</v>
      </c>
      <c r="M339" s="76" t="str">
        <f>VLOOKUP(C339,商铺自有活动!A:D,3,0)</f>
        <v>无</v>
      </c>
      <c r="N339" s="137"/>
      <c r="O339" s="137"/>
      <c r="P339" s="137"/>
      <c r="Q339" s="137"/>
      <c r="R339" s="137"/>
    </row>
    <row r="340" spans="1:18" s="74" customFormat="1" ht="14.25" customHeight="1" x14ac:dyDescent="0.15">
      <c r="A340" s="20" t="s">
        <v>193</v>
      </c>
      <c r="B340" s="20">
        <v>7</v>
      </c>
      <c r="C340" s="102" t="s">
        <v>2959</v>
      </c>
      <c r="D340" s="104" t="s">
        <v>2960</v>
      </c>
      <c r="E340" s="97">
        <f>IFERROR(VLOOKUP(C340,业态!A:H,8,0),0)</f>
        <v>95</v>
      </c>
      <c r="F340" s="22" t="str">
        <f>VLOOKUP(C340,业态!A:I,9,0)</f>
        <v>非正餐</v>
      </c>
      <c r="G340" s="98">
        <f>IFERROR(VLOOKUP(C340,每日销售笔数!B:D,3,0),0)</f>
        <v>3809.8</v>
      </c>
      <c r="H340" s="63">
        <f>IFERROR(VLOOKUP(C340,每日销售笔数!B:E,4,0),0)</f>
        <v>88</v>
      </c>
      <c r="I340" s="98">
        <f t="shared" si="27"/>
        <v>43.293181818181822</v>
      </c>
      <c r="J340" s="98">
        <f>IFERROR(VLOOKUP(C340,月累计销售!B:D,3,0),0)</f>
        <v>13498.8</v>
      </c>
      <c r="K340" s="100">
        <f t="shared" si="26"/>
        <v>7.4978050548643788E-4</v>
      </c>
      <c r="L340" s="101">
        <f t="shared" si="28"/>
        <v>40.103157894736846</v>
      </c>
      <c r="M340" s="76" t="str">
        <f>VLOOKUP(C340,商铺自有活动!A:D,3,0)</f>
        <v>无</v>
      </c>
      <c r="N340" s="137"/>
      <c r="O340" s="137"/>
      <c r="P340" s="137"/>
      <c r="Q340" s="137"/>
      <c r="R340" s="137"/>
    </row>
    <row r="341" spans="1:18" s="74" customFormat="1" ht="14.25" customHeight="1" x14ac:dyDescent="0.15">
      <c r="A341" s="20" t="s">
        <v>193</v>
      </c>
      <c r="B341" s="20">
        <v>7</v>
      </c>
      <c r="C341" s="116" t="s">
        <v>2849</v>
      </c>
      <c r="D341" s="117" t="s">
        <v>2872</v>
      </c>
      <c r="E341" s="97">
        <f>IFERROR(VLOOKUP(C341,业态!A:H,8,0),0)</f>
        <v>15</v>
      </c>
      <c r="F341" s="22" t="str">
        <f>VLOOKUP(C341,业态!A:I,9,0)</f>
        <v>非正餐</v>
      </c>
      <c r="G341" s="98">
        <f>IFERROR(VLOOKUP(C341,每日销售笔数!B:D,3,0),0)</f>
        <v>1551</v>
      </c>
      <c r="H341" s="63">
        <f>IFERROR(VLOOKUP(C341,每日销售笔数!B:E,4,0),0)</f>
        <v>137</v>
      </c>
      <c r="I341" s="98">
        <f t="shared" si="27"/>
        <v>11.321167883211679</v>
      </c>
      <c r="J341" s="98">
        <f>IFERROR(VLOOKUP(C341,月累计销售!B:D,3,0),0)</f>
        <v>6385</v>
      </c>
      <c r="K341" s="100">
        <f t="shared" si="26"/>
        <v>3.0524163053427083E-4</v>
      </c>
      <c r="L341" s="101">
        <f t="shared" si="28"/>
        <v>103.4</v>
      </c>
      <c r="M341" s="76" t="str">
        <f>VLOOKUP(C341,商铺自有活动!A:D,3,0)</f>
        <v>无</v>
      </c>
      <c r="N341" s="137"/>
      <c r="O341" s="137"/>
      <c r="P341" s="137"/>
      <c r="Q341" s="137"/>
      <c r="R341" s="137"/>
    </row>
    <row r="342" spans="1:18" s="74" customFormat="1" ht="14.25" customHeight="1" x14ac:dyDescent="0.15">
      <c r="A342" s="20" t="s">
        <v>193</v>
      </c>
      <c r="B342" s="20">
        <v>7</v>
      </c>
      <c r="C342" s="116" t="s">
        <v>2918</v>
      </c>
      <c r="D342" s="117" t="s">
        <v>2919</v>
      </c>
      <c r="E342" s="97">
        <f>IFERROR(VLOOKUP(C342,业态!A:H,8,0),0)</f>
        <v>43</v>
      </c>
      <c r="F342" s="22" t="str">
        <f>VLOOKUP(C342,业态!A:I,9,0)</f>
        <v>非正餐</v>
      </c>
      <c r="G342" s="98">
        <f>IFERROR(VLOOKUP(C342,每日销售笔数!B:D,3,0),0)</f>
        <v>1368.7</v>
      </c>
      <c r="H342" s="63">
        <f>IFERROR(VLOOKUP(C342,每日销售笔数!B:E,4,0),0)</f>
        <v>55</v>
      </c>
      <c r="I342" s="98">
        <f t="shared" si="27"/>
        <v>24.885454545454547</v>
      </c>
      <c r="J342" s="98">
        <f>IFERROR(VLOOKUP(C342,月累计销售!B:D,3,0),0)</f>
        <v>7924.9999999999991</v>
      </c>
      <c r="K342" s="100">
        <f t="shared" si="26"/>
        <v>2.693644227674123E-4</v>
      </c>
      <c r="L342" s="101">
        <f t="shared" si="28"/>
        <v>31.830232558139535</v>
      </c>
      <c r="M342" s="76" t="s">
        <v>3085</v>
      </c>
      <c r="N342" s="137"/>
      <c r="O342" s="137"/>
      <c r="P342" s="137"/>
      <c r="Q342" s="137"/>
      <c r="R342" s="137"/>
    </row>
    <row r="343" spans="1:18" s="74" customFormat="1" ht="14.25" customHeight="1" x14ac:dyDescent="0.15">
      <c r="A343" s="20" t="s">
        <v>193</v>
      </c>
      <c r="B343" s="20">
        <v>7</v>
      </c>
      <c r="C343" s="116" t="s">
        <v>2889</v>
      </c>
      <c r="D343" s="117" t="s">
        <v>2890</v>
      </c>
      <c r="E343" s="97">
        <f>IFERROR(VLOOKUP(C343,业态!A:H,8,0),0)</f>
        <v>44</v>
      </c>
      <c r="F343" s="22" t="str">
        <f>VLOOKUP(C343,业态!A:I,9,0)</f>
        <v>非正餐</v>
      </c>
      <c r="G343" s="98">
        <f>IFERROR(VLOOKUP(C343,每日销售笔数!B:D,3,0),0)</f>
        <v>1431.25</v>
      </c>
      <c r="H343" s="63">
        <f>IFERROR(VLOOKUP(C343,每日销售笔数!B:E,4,0),0)</f>
        <v>58</v>
      </c>
      <c r="I343" s="98">
        <f t="shared" si="27"/>
        <v>24.676724137931036</v>
      </c>
      <c r="J343" s="98">
        <f>IFERROR(VLOOKUP(C343,月累计销售!B:D,3,0),0)</f>
        <v>4944.1000000000004</v>
      </c>
      <c r="K343" s="100">
        <f t="shared" si="26"/>
        <v>2.8167445757715996E-4</v>
      </c>
      <c r="L343" s="101">
        <f t="shared" si="28"/>
        <v>32.528409090909093</v>
      </c>
      <c r="M343" s="76" t="str">
        <f>VLOOKUP(C343,商铺自有活动!A:D,3,0)</f>
        <v>无</v>
      </c>
      <c r="N343" s="137"/>
      <c r="O343" s="137"/>
      <c r="P343" s="137"/>
      <c r="Q343" s="137"/>
      <c r="R343" s="137"/>
    </row>
    <row r="344" spans="1:18" s="74" customFormat="1" ht="14.25" customHeight="1" x14ac:dyDescent="0.15">
      <c r="A344" s="20" t="s">
        <v>193</v>
      </c>
      <c r="B344" s="20">
        <v>8</v>
      </c>
      <c r="C344" s="116" t="s">
        <v>2614</v>
      </c>
      <c r="D344" s="117" t="s">
        <v>2615</v>
      </c>
      <c r="E344" s="97">
        <f>IFERROR(VLOOKUP(C344,业态!A:H,8,0),0)</f>
        <v>180</v>
      </c>
      <c r="F344" s="22" t="str">
        <f>VLOOKUP(C344,业态!A:I,9,0)</f>
        <v>专项服务</v>
      </c>
      <c r="G344" s="98">
        <f>IFERROR(VLOOKUP(C344,每日销售笔数!B:D,3,0),0)</f>
        <v>85</v>
      </c>
      <c r="H344" s="63">
        <f>IFERROR(VLOOKUP(C344,每日销售笔数!B:E,4,0),0)</f>
        <v>9</v>
      </c>
      <c r="I344" s="98">
        <f t="shared" si="27"/>
        <v>9.4444444444444446</v>
      </c>
      <c r="J344" s="98">
        <f>IFERROR(VLOOKUP(C344,月累计销售!B:D,3,0),0)</f>
        <v>1513</v>
      </c>
      <c r="K344" s="100">
        <f t="shared" si="26"/>
        <v>1.6728264729473257E-5</v>
      </c>
      <c r="L344" s="101">
        <f t="shared" si="28"/>
        <v>0.47222222222222221</v>
      </c>
      <c r="M344" s="76" t="str">
        <f>VLOOKUP(C344,商铺自有活动!A:D,3,0)</f>
        <v>无</v>
      </c>
      <c r="N344" s="137"/>
      <c r="O344" s="137"/>
      <c r="P344" s="137"/>
      <c r="Q344" s="137"/>
      <c r="R344" s="137"/>
    </row>
    <row r="345" spans="1:18" s="74" customFormat="1" ht="14.25" customHeight="1" x14ac:dyDescent="0.15">
      <c r="A345" s="28"/>
      <c r="B345" s="28"/>
      <c r="C345" s="29"/>
      <c r="D345" s="29" t="s">
        <v>195</v>
      </c>
      <c r="E345" s="72">
        <f>SUM(E167:E344)</f>
        <v>35537.099999999991</v>
      </c>
      <c r="F345" s="37"/>
      <c r="G345" s="37">
        <f>SUM(G167:G344)</f>
        <v>1979179.5700000003</v>
      </c>
      <c r="H345" s="66">
        <f>SUM(H167:H344)</f>
        <v>13054</v>
      </c>
      <c r="I345" s="37">
        <f t="shared" si="24"/>
        <v>151.61479776313774</v>
      </c>
      <c r="J345" s="37">
        <f>SUM(J167:J344)</f>
        <v>7800018.0199999996</v>
      </c>
      <c r="K345" s="32">
        <f t="shared" si="26"/>
        <v>0.3895087034602947</v>
      </c>
      <c r="L345" s="33">
        <f t="shared" si="25"/>
        <v>55.693333727287843</v>
      </c>
      <c r="M345" s="33"/>
      <c r="N345"/>
      <c r="O345"/>
      <c r="P345"/>
      <c r="Q345"/>
      <c r="R345"/>
    </row>
    <row r="346" spans="1:18" ht="14.25" customHeight="1" x14ac:dyDescent="0.15">
      <c r="A346" s="26" t="s">
        <v>263</v>
      </c>
      <c r="B346" s="26">
        <v>1</v>
      </c>
      <c r="C346" s="27" t="s">
        <v>234</v>
      </c>
      <c r="D346" s="27" t="s">
        <v>235</v>
      </c>
      <c r="E346" s="71">
        <f>IFERROR(VLOOKUP(C346,业态!A:H,8,0),0)</f>
        <v>1133</v>
      </c>
      <c r="F346" s="22" t="str">
        <f>VLOOKUP(C346,业态!A:I,9,0)</f>
        <v>服装</v>
      </c>
      <c r="G346" s="23">
        <f>IFERROR(VLOOKUP(C346,每日销售笔数!B:D,3,0),0)</f>
        <v>29430</v>
      </c>
      <c r="H346" s="63">
        <f>IFERROR(VLOOKUP(C346,每日销售笔数!B:E,4,0),0)</f>
        <v>121</v>
      </c>
      <c r="I346" s="23">
        <f t="shared" si="24"/>
        <v>243.22314049586777</v>
      </c>
      <c r="J346" s="23">
        <f>IFERROR(VLOOKUP(C346,月累计销售!B:D,3,0),0)</f>
        <v>124740.8</v>
      </c>
      <c r="K346" s="24">
        <f t="shared" si="26"/>
        <v>5.7919156586870345E-3</v>
      </c>
      <c r="L346" s="25">
        <f t="shared" si="25"/>
        <v>25.975286849073257</v>
      </c>
      <c r="M346" s="76" t="str">
        <f>VLOOKUP(C346,商铺自有活动!A:D,3,0)</f>
        <v>全场低至7折</v>
      </c>
    </row>
    <row r="347" spans="1:18" s="74" customFormat="1" ht="14.25" customHeight="1" x14ac:dyDescent="0.15">
      <c r="A347" s="26" t="s">
        <v>263</v>
      </c>
      <c r="B347" s="26">
        <v>1</v>
      </c>
      <c r="C347" s="27" t="s">
        <v>361</v>
      </c>
      <c r="D347" s="27" t="s">
        <v>362</v>
      </c>
      <c r="E347" s="71">
        <f>IFERROR(VLOOKUP(C347,业态!A:H,8,0),0)</f>
        <v>284</v>
      </c>
      <c r="F347" s="22" t="str">
        <f>VLOOKUP(C347,业态!A:I,9,0)</f>
        <v>非正餐</v>
      </c>
      <c r="G347" s="23">
        <f>IFERROR(VLOOKUP(C347,每日销售笔数!B:D,3,0),0)</f>
        <v>30399.7</v>
      </c>
      <c r="H347" s="63">
        <f>IFERROR(VLOOKUP(C347,每日销售笔数!B:E,4,0),0)</f>
        <v>916</v>
      </c>
      <c r="I347" s="23">
        <f t="shared" si="24"/>
        <v>33.187445414847161</v>
      </c>
      <c r="J347" s="23">
        <f>IFERROR(VLOOKUP(C347,月累计销售!B:D,3,0),0)</f>
        <v>107713.8</v>
      </c>
      <c r="K347" s="24">
        <f t="shared" si="26"/>
        <v>5.982755638783155E-3</v>
      </c>
      <c r="L347" s="25">
        <f t="shared" si="25"/>
        <v>107.04119718309859</v>
      </c>
      <c r="M347" s="76" t="str">
        <f>VLOOKUP(C347,商铺自有活动!A:D,3,0)</f>
        <v>无</v>
      </c>
      <c r="N347"/>
      <c r="O347"/>
      <c r="P347"/>
      <c r="Q347"/>
      <c r="R347"/>
    </row>
    <row r="348" spans="1:18" s="74" customFormat="1" ht="14.25" customHeight="1" x14ac:dyDescent="0.15">
      <c r="A348" s="26" t="s">
        <v>196</v>
      </c>
      <c r="B348" s="26">
        <v>1</v>
      </c>
      <c r="C348" s="27" t="s">
        <v>647</v>
      </c>
      <c r="D348" s="27" t="s">
        <v>648</v>
      </c>
      <c r="E348" s="71">
        <f>IFERROR(VLOOKUP(C348,业态!A:H,8,0),0)</f>
        <v>37</v>
      </c>
      <c r="F348" s="22" t="str">
        <f>VLOOKUP(C348,业态!A:I,9,0)</f>
        <v>非正餐</v>
      </c>
      <c r="G348" s="23">
        <f>IFERROR(VLOOKUP(C348,每日销售笔数!B:D,3,0),0)</f>
        <v>2764</v>
      </c>
      <c r="H348" s="63">
        <f>IFERROR(VLOOKUP(C348,每日销售笔数!B:E,4,0),0)</f>
        <v>17</v>
      </c>
      <c r="I348" s="23">
        <f t="shared" si="24"/>
        <v>162.58823529411765</v>
      </c>
      <c r="J348" s="23">
        <f>IFERROR(VLOOKUP(C348,月累计销售!B:D,3,0),0)</f>
        <v>14236</v>
      </c>
      <c r="K348" s="24">
        <f t="shared" si="26"/>
        <v>5.4396380837957743E-4</v>
      </c>
      <c r="L348" s="25">
        <f t="shared" si="25"/>
        <v>74.702702702702709</v>
      </c>
      <c r="M348" s="76" t="str">
        <f>VLOOKUP(C348,商铺自有活动!A:D,3,0)</f>
        <v>无</v>
      </c>
      <c r="N348"/>
      <c r="O348"/>
      <c r="P348"/>
      <c r="Q348"/>
      <c r="R348"/>
    </row>
    <row r="349" spans="1:18" s="74" customFormat="1" ht="14.25" customHeight="1" x14ac:dyDescent="0.15">
      <c r="A349" s="20" t="s">
        <v>196</v>
      </c>
      <c r="B349" s="20">
        <v>1</v>
      </c>
      <c r="C349" s="35" t="s">
        <v>137</v>
      </c>
      <c r="D349" s="35" t="s">
        <v>374</v>
      </c>
      <c r="E349" s="71">
        <f>IFERROR(VLOOKUP(C349,业态!A:H,8,0),0)</f>
        <v>373.7</v>
      </c>
      <c r="F349" s="22" t="str">
        <f>VLOOKUP(C349,业态!A:I,9,0)</f>
        <v>非正餐</v>
      </c>
      <c r="G349" s="23">
        <f>IFERROR(VLOOKUP(C349,每日销售笔数!B:D,3,0),0)</f>
        <v>16953.5</v>
      </c>
      <c r="H349" s="63">
        <f>IFERROR(VLOOKUP(C349,每日销售笔数!B:E,4,0),0)</f>
        <v>699</v>
      </c>
      <c r="I349" s="23">
        <f t="shared" si="24"/>
        <v>24.253934191702431</v>
      </c>
      <c r="J349" s="23">
        <f>IFERROR(VLOOKUP(C349,月累计销售!B:D,3,0),0)</f>
        <v>81057.5</v>
      </c>
      <c r="K349" s="24">
        <f t="shared" si="26"/>
        <v>3.3365016010720571E-3</v>
      </c>
      <c r="L349" s="25">
        <f t="shared" si="25"/>
        <v>45.366604227990365</v>
      </c>
      <c r="M349" s="76" t="str">
        <f>VLOOKUP(C349,商铺自有活动!A:D,3,0)</f>
        <v>无</v>
      </c>
      <c r="N349"/>
      <c r="O349"/>
      <c r="P349"/>
      <c r="Q349"/>
      <c r="R349"/>
    </row>
    <row r="350" spans="1:18" ht="14.25" customHeight="1" x14ac:dyDescent="0.15">
      <c r="A350" s="20" t="s">
        <v>196</v>
      </c>
      <c r="B350" s="20">
        <v>1</v>
      </c>
      <c r="C350" s="21" t="s">
        <v>500</v>
      </c>
      <c r="D350" s="21" t="s">
        <v>602</v>
      </c>
      <c r="E350" s="71">
        <f>IFERROR(VLOOKUP(C350,业态!A:H,8,0),0)</f>
        <v>683</v>
      </c>
      <c r="F350" s="22" t="str">
        <f>VLOOKUP(C350,业态!A:I,9,0)</f>
        <v>家居生活</v>
      </c>
      <c r="G350" s="23">
        <f>IFERROR(VLOOKUP(C350,每日销售笔数!B:D,3,0),0)</f>
        <v>18289.7</v>
      </c>
      <c r="H350" s="63">
        <f>IFERROR(VLOOKUP(C350,每日销售笔数!B:E,4,0),0)</f>
        <v>136</v>
      </c>
      <c r="I350" s="23">
        <f t="shared" si="24"/>
        <v>134.48308823529413</v>
      </c>
      <c r="J350" s="23">
        <f>IFERROR(VLOOKUP(C350,月累计销售!B:D,3,0),0)</f>
        <v>80542.55</v>
      </c>
      <c r="K350" s="24">
        <f t="shared" si="26"/>
        <v>3.5994699226193768E-3</v>
      </c>
      <c r="L350" s="25">
        <f t="shared" si="25"/>
        <v>26.77847730600293</v>
      </c>
      <c r="M350" s="76" t="str">
        <f>VLOOKUP(C350,商铺自有活动!A:D,3,0)</f>
        <v>无</v>
      </c>
    </row>
    <row r="351" spans="1:18" s="74" customFormat="1" ht="14.25" customHeight="1" x14ac:dyDescent="0.15">
      <c r="A351" s="20" t="s">
        <v>196</v>
      </c>
      <c r="B351" s="20">
        <v>1</v>
      </c>
      <c r="C351" s="35" t="s">
        <v>600</v>
      </c>
      <c r="D351" s="35" t="s">
        <v>596</v>
      </c>
      <c r="E351" s="71">
        <f>IFERROR(VLOOKUP(C351,业态!A:H,8,0),0)</f>
        <v>155.80000000000001</v>
      </c>
      <c r="F351" s="22" t="str">
        <f>VLOOKUP(C351,业态!A:I,9,0)</f>
        <v>非正餐</v>
      </c>
      <c r="G351" s="23">
        <f>IFERROR(VLOOKUP(C351,每日销售笔数!B:D,3,0),0)</f>
        <v>8757.7999999999993</v>
      </c>
      <c r="H351" s="63">
        <f>IFERROR(VLOOKUP(C351,每日销售笔数!B:E,4,0),0)</f>
        <v>303</v>
      </c>
      <c r="I351" s="98">
        <f t="shared" si="24"/>
        <v>28.903630363036303</v>
      </c>
      <c r="J351" s="23">
        <f>IFERROR(VLOOKUP(C351,月累计销售!B:D,3,0),0)</f>
        <v>34932</v>
      </c>
      <c r="K351" s="100">
        <f t="shared" si="26"/>
        <v>1.7235623158562456E-3</v>
      </c>
      <c r="L351" s="101">
        <f t="shared" si="25"/>
        <v>56.211810012836963</v>
      </c>
      <c r="M351" s="76" t="str">
        <f>VLOOKUP(C351,商铺自有活动!A:D,3,0)</f>
        <v>无</v>
      </c>
      <c r="N351"/>
      <c r="O351"/>
      <c r="P351"/>
      <c r="Q351"/>
      <c r="R351"/>
    </row>
    <row r="352" spans="1:18" s="74" customFormat="1" ht="14.25" customHeight="1" x14ac:dyDescent="0.15">
      <c r="A352" s="20" t="s">
        <v>196</v>
      </c>
      <c r="B352" s="20">
        <v>1</v>
      </c>
      <c r="C352" s="35" t="s">
        <v>553</v>
      </c>
      <c r="D352" s="35" t="s">
        <v>554</v>
      </c>
      <c r="E352" s="71">
        <f>IFERROR(VLOOKUP(C352,业态!A:H,8,0),0)</f>
        <v>277.8</v>
      </c>
      <c r="F352" s="22" t="str">
        <f>VLOOKUP(C352,业态!A:I,9,0)</f>
        <v>服装</v>
      </c>
      <c r="G352" s="23">
        <f>IFERROR(VLOOKUP(C352,每日销售笔数!B:D,3,0),0)</f>
        <v>906.5</v>
      </c>
      <c r="H352" s="63">
        <f>IFERROR(VLOOKUP(C352,每日销售笔数!B:E,4,0),0)</f>
        <v>6</v>
      </c>
      <c r="I352" s="98">
        <f t="shared" si="24"/>
        <v>151.08333333333334</v>
      </c>
      <c r="J352" s="23">
        <f>IFERROR(VLOOKUP(C352,月累计销售!B:D,3,0),0)</f>
        <v>7554.3</v>
      </c>
      <c r="K352" s="100">
        <f t="shared" si="26"/>
        <v>1.7840202326197067E-4</v>
      </c>
      <c r="L352" s="101">
        <f t="shared" si="25"/>
        <v>3.2631389488840892</v>
      </c>
      <c r="M352" s="76" t="str">
        <f>VLOOKUP(C352,商铺自有活动!A:D,3,0)</f>
        <v>全场五折起</v>
      </c>
      <c r="N352"/>
      <c r="O352"/>
      <c r="P352"/>
      <c r="Q352"/>
      <c r="R352"/>
    </row>
    <row r="353" spans="1:18" s="74" customFormat="1" ht="14.25" customHeight="1" x14ac:dyDescent="0.15">
      <c r="A353" s="20" t="s">
        <v>197</v>
      </c>
      <c r="B353" s="20">
        <v>1</v>
      </c>
      <c r="C353" s="35" t="s">
        <v>140</v>
      </c>
      <c r="D353" s="35" t="s">
        <v>141</v>
      </c>
      <c r="E353" s="71">
        <f>IFERROR(VLOOKUP(C353,业态!A:H,8,0),0)</f>
        <v>2447</v>
      </c>
      <c r="F353" s="22" t="str">
        <f>VLOOKUP(C353,业态!A:I,9,0)</f>
        <v>休闲娱乐</v>
      </c>
      <c r="G353" s="23">
        <f>IFERROR(VLOOKUP(C353,每日销售笔数!B:D,3,0),0)</f>
        <v>22000</v>
      </c>
      <c r="H353" s="63">
        <f>IFERROR(VLOOKUP(C353,每日销售笔数!B:E,4,0),0)</f>
        <v>147</v>
      </c>
      <c r="I353" s="98">
        <f t="shared" si="24"/>
        <v>149.65986394557822</v>
      </c>
      <c r="J353" s="23">
        <f>IFERROR(VLOOKUP(C353,月累计销售!B:D,3,0),0)</f>
        <v>133000</v>
      </c>
      <c r="K353" s="100">
        <f t="shared" si="26"/>
        <v>4.3296685182166077E-3</v>
      </c>
      <c r="L353" s="101">
        <f t="shared" si="25"/>
        <v>8.9906007355946063</v>
      </c>
      <c r="M353" s="76" t="str">
        <f>VLOOKUP(C353,商铺自有活动!A:D,3,0)</f>
        <v>无</v>
      </c>
      <c r="N353"/>
      <c r="O353"/>
      <c r="P353"/>
      <c r="Q353"/>
      <c r="R353"/>
    </row>
    <row r="354" spans="1:18" s="74" customFormat="1" ht="14.25" customHeight="1" x14ac:dyDescent="0.15">
      <c r="A354" s="20" t="s">
        <v>196</v>
      </c>
      <c r="B354" s="20">
        <v>1</v>
      </c>
      <c r="C354" s="35" t="s">
        <v>910</v>
      </c>
      <c r="D354" s="35" t="s">
        <v>911</v>
      </c>
      <c r="E354" s="71">
        <f>IFERROR(VLOOKUP(C354,业态!A:H,8,0),0)</f>
        <v>103.6</v>
      </c>
      <c r="F354" s="22" t="str">
        <f>VLOOKUP(C354,业态!A:I,9,0)</f>
        <v>服装</v>
      </c>
      <c r="G354" s="23">
        <f>IFERROR(VLOOKUP(C354,每日销售笔数!B:D,3,0),0)</f>
        <v>2860</v>
      </c>
      <c r="H354" s="63">
        <f>IFERROR(VLOOKUP(C354,每日销售笔数!B:E,4,0),0)</f>
        <v>12</v>
      </c>
      <c r="I354" s="98">
        <f t="shared" si="24"/>
        <v>238.33333333333334</v>
      </c>
      <c r="J354" s="23">
        <f>IFERROR(VLOOKUP(C354,月累计销售!B:D,3,0),0)</f>
        <v>10208</v>
      </c>
      <c r="K354" s="100">
        <f t="shared" si="26"/>
        <v>5.6285690736815894E-4</v>
      </c>
      <c r="L354" s="101">
        <f t="shared" si="25"/>
        <v>27.606177606177607</v>
      </c>
      <c r="M354" s="76" t="str">
        <f>VLOOKUP(C354,商铺自有活动!A:D,3,0)</f>
        <v>全场6折起</v>
      </c>
      <c r="N354"/>
      <c r="O354"/>
      <c r="P354"/>
      <c r="Q354"/>
      <c r="R354"/>
    </row>
    <row r="355" spans="1:18" s="74" customFormat="1" ht="14.25" customHeight="1" x14ac:dyDescent="0.15">
      <c r="A355" s="20" t="s">
        <v>197</v>
      </c>
      <c r="B355" s="20">
        <v>1</v>
      </c>
      <c r="C355" s="35" t="s">
        <v>375</v>
      </c>
      <c r="D355" s="35" t="s">
        <v>376</v>
      </c>
      <c r="E355" s="71">
        <f>IFERROR(VLOOKUP(C355,业态!A:H,8,0),0)</f>
        <v>89.2</v>
      </c>
      <c r="F355" s="22" t="str">
        <f>VLOOKUP(C355,业态!A:I,9,0)</f>
        <v>非正餐</v>
      </c>
      <c r="G355" s="23">
        <f>IFERROR(VLOOKUP(C355,每日销售笔数!B:D,3,0),0)</f>
        <v>3027</v>
      </c>
      <c r="H355" s="63">
        <f>IFERROR(VLOOKUP(C355,每日销售笔数!B:E,4,0),0)</f>
        <v>34</v>
      </c>
      <c r="I355" s="98">
        <f t="shared" si="24"/>
        <v>89.029411764705884</v>
      </c>
      <c r="J355" s="23">
        <f>IFERROR(VLOOKUP(C355,月累计销售!B:D,3,0),0)</f>
        <v>13042</v>
      </c>
      <c r="K355" s="100">
        <f t="shared" si="26"/>
        <v>5.9572302748371229E-4</v>
      </c>
      <c r="L355" s="101">
        <f t="shared" si="25"/>
        <v>33.934977578475333</v>
      </c>
      <c r="M355" s="76" t="str">
        <f>VLOOKUP(C355,商铺自有活动!A:D,3,0)</f>
        <v>无</v>
      </c>
      <c r="N355"/>
      <c r="O355"/>
      <c r="P355"/>
      <c r="Q355"/>
      <c r="R355"/>
    </row>
    <row r="356" spans="1:18" s="74" customFormat="1" ht="14.25" customHeight="1" x14ac:dyDescent="0.15">
      <c r="A356" s="26" t="s">
        <v>196</v>
      </c>
      <c r="B356" s="26">
        <v>1</v>
      </c>
      <c r="C356" s="35" t="s">
        <v>367</v>
      </c>
      <c r="D356" s="35" t="s">
        <v>366</v>
      </c>
      <c r="E356" s="71">
        <f>IFERROR(VLOOKUP(C356,业态!A:H,8,0),0)</f>
        <v>283</v>
      </c>
      <c r="F356" s="22" t="str">
        <f>VLOOKUP(C356,业态!A:I,9,0)</f>
        <v>配饰</v>
      </c>
      <c r="G356" s="23">
        <f>IFERROR(VLOOKUP(C356,每日销售笔数!B:D,3,0),0)</f>
        <v>16875</v>
      </c>
      <c r="H356" s="63">
        <f>IFERROR(VLOOKUP(C356,每日销售笔数!B:E,4,0),0)</f>
        <v>42</v>
      </c>
      <c r="I356" s="98">
        <f t="shared" si="24"/>
        <v>401.78571428571428</v>
      </c>
      <c r="J356" s="23">
        <f>IFERROR(VLOOKUP(C356,月累计销售!B:D,3,0),0)</f>
        <v>74302</v>
      </c>
      <c r="K356" s="100">
        <f t="shared" si="26"/>
        <v>3.3210525565866024E-3</v>
      </c>
      <c r="L356" s="101">
        <f t="shared" si="25"/>
        <v>59.628975265017665</v>
      </c>
      <c r="M356" s="76" t="str">
        <f>VLOOKUP(C356,商铺自有活动!A:D,3,0)</f>
        <v>全场商品满200减100</v>
      </c>
      <c r="N356"/>
      <c r="O356"/>
      <c r="P356"/>
      <c r="Q356"/>
      <c r="R356"/>
    </row>
    <row r="357" spans="1:18" s="74" customFormat="1" ht="14.25" customHeight="1" x14ac:dyDescent="0.15">
      <c r="A357" s="26" t="s">
        <v>196</v>
      </c>
      <c r="B357" s="26">
        <v>1</v>
      </c>
      <c r="C357" s="35" t="s">
        <v>453</v>
      </c>
      <c r="D357" s="35" t="s">
        <v>454</v>
      </c>
      <c r="E357" s="71">
        <f>IFERROR(VLOOKUP(C357,业态!A:H,8,0),0)</f>
        <v>164</v>
      </c>
      <c r="F357" s="22" t="str">
        <f>VLOOKUP(C357,业态!A:I,9,0)</f>
        <v>非正餐</v>
      </c>
      <c r="G357" s="23">
        <f>IFERROR(VLOOKUP(C357,每日销售笔数!B:D,3,0),0)</f>
        <v>4760</v>
      </c>
      <c r="H357" s="63">
        <f>IFERROR(VLOOKUP(C357,每日销售笔数!B:E,4,0),0)</f>
        <v>85</v>
      </c>
      <c r="I357" s="98">
        <f t="shared" si="24"/>
        <v>56</v>
      </c>
      <c r="J357" s="23">
        <f>IFERROR(VLOOKUP(C357,月累计销售!B:D,3,0),0)</f>
        <v>18682</v>
      </c>
      <c r="K357" s="100">
        <f t="shared" si="26"/>
        <v>9.367828248505024E-4</v>
      </c>
      <c r="L357" s="101">
        <f t="shared" si="25"/>
        <v>29.024390243902438</v>
      </c>
      <c r="M357" s="76" t="str">
        <f>VLOOKUP(C357,商铺自有活动!A:D,3,0)</f>
        <v>无</v>
      </c>
      <c r="N357"/>
      <c r="O357"/>
      <c r="P357"/>
      <c r="Q357"/>
      <c r="R357"/>
    </row>
    <row r="358" spans="1:18" s="74" customFormat="1" ht="14.25" customHeight="1" x14ac:dyDescent="0.15">
      <c r="A358" s="26" t="s">
        <v>805</v>
      </c>
      <c r="B358" s="26">
        <v>1</v>
      </c>
      <c r="C358" s="35" t="s">
        <v>806</v>
      </c>
      <c r="D358" s="35" t="s">
        <v>807</v>
      </c>
      <c r="E358" s="71">
        <f>IFERROR(VLOOKUP(C358,业态!A:H,8,0),0)</f>
        <v>20</v>
      </c>
      <c r="F358" s="22" t="str">
        <f>VLOOKUP(C358,业态!A:I,9,0)</f>
        <v>休闲娱乐</v>
      </c>
      <c r="G358" s="23">
        <f>IFERROR(VLOOKUP(C358,每日销售笔数!B:D,3,0),0)</f>
        <v>860</v>
      </c>
      <c r="H358" s="63">
        <f>IFERROR(VLOOKUP(C358,每日销售笔数!B:E,4,0),0)</f>
        <v>18</v>
      </c>
      <c r="I358" s="98">
        <f t="shared" si="24"/>
        <v>47.777777777777779</v>
      </c>
      <c r="J358" s="23">
        <f>IFERROR(VLOOKUP(C358,月累计销售!B:D,3,0),0)</f>
        <v>2060</v>
      </c>
      <c r="K358" s="100">
        <f t="shared" si="26"/>
        <v>1.6925067843937648E-4</v>
      </c>
      <c r="L358" s="101">
        <f t="shared" si="25"/>
        <v>43</v>
      </c>
      <c r="M358" s="76" t="str">
        <f>VLOOKUP(C358,商铺自有活动!A:D,3,0)</f>
        <v>无</v>
      </c>
      <c r="N358"/>
      <c r="O358"/>
      <c r="P358"/>
      <c r="Q358"/>
      <c r="R358"/>
    </row>
    <row r="359" spans="1:18" s="74" customFormat="1" ht="14.25" customHeight="1" x14ac:dyDescent="0.15">
      <c r="A359" s="26" t="s">
        <v>563</v>
      </c>
      <c r="B359" s="26">
        <v>2</v>
      </c>
      <c r="C359" s="35" t="s">
        <v>486</v>
      </c>
      <c r="D359" s="35" t="s">
        <v>487</v>
      </c>
      <c r="E359" s="71">
        <f>IFERROR(VLOOKUP(C359,业态!A:H,8,0),0)</f>
        <v>269</v>
      </c>
      <c r="F359" s="22" t="str">
        <f>VLOOKUP(C359,业态!A:I,9,0)</f>
        <v>家居生活</v>
      </c>
      <c r="G359" s="23">
        <f>IFERROR(VLOOKUP(C359,每日销售笔数!B:D,3,0),0)</f>
        <v>16975.900000000001</v>
      </c>
      <c r="H359" s="63">
        <f>IFERROR(VLOOKUP(C359,每日销售笔数!B:E,4,0),0)</f>
        <v>80</v>
      </c>
      <c r="I359" s="98">
        <f t="shared" si="24"/>
        <v>212.19875000000002</v>
      </c>
      <c r="J359" s="23">
        <f>IFERROR(VLOOKUP(C359,月累计销售!B:D,3,0),0)</f>
        <v>63352.6</v>
      </c>
      <c r="K359" s="100">
        <f t="shared" si="26"/>
        <v>3.3409099908360599E-3</v>
      </c>
      <c r="L359" s="101">
        <f t="shared" si="25"/>
        <v>63.107434944237923</v>
      </c>
      <c r="M359" s="76" t="str">
        <f>VLOOKUP(C359,商铺自有活动!A:D,3,0)</f>
        <v>无</v>
      </c>
      <c r="N359"/>
      <c r="O359"/>
      <c r="P359"/>
      <c r="Q359"/>
      <c r="R359"/>
    </row>
    <row r="360" spans="1:18" s="74" customFormat="1" ht="14.25" customHeight="1" x14ac:dyDescent="0.15">
      <c r="A360" s="26" t="s">
        <v>563</v>
      </c>
      <c r="B360" s="26">
        <v>2</v>
      </c>
      <c r="C360" s="105" t="s">
        <v>472</v>
      </c>
      <c r="D360" s="106" t="s">
        <v>473</v>
      </c>
      <c r="E360" s="71">
        <f>IFERROR(VLOOKUP(C360,业态!A:H,8,0),0)</f>
        <v>194</v>
      </c>
      <c r="F360" s="22" t="str">
        <f>VLOOKUP(C360,业态!A:I,9,0)</f>
        <v>休闲娱乐</v>
      </c>
      <c r="G360" s="23">
        <f>IFERROR(VLOOKUP(C360,每日销售笔数!B:D,3,0),0)</f>
        <v>0</v>
      </c>
      <c r="H360" s="63">
        <f>IFERROR(VLOOKUP(C360,每日销售笔数!B:E,4,0),0)</f>
        <v>0</v>
      </c>
      <c r="I360" s="98">
        <f t="shared" si="24"/>
        <v>0</v>
      </c>
      <c r="J360" s="23">
        <f>IFERROR(VLOOKUP(C360,月累计销售!B:D,3,0),0)</f>
        <v>37300</v>
      </c>
      <c r="K360" s="100">
        <f t="shared" si="26"/>
        <v>0</v>
      </c>
      <c r="L360" s="101">
        <f t="shared" si="25"/>
        <v>0</v>
      </c>
      <c r="M360" s="76" t="str">
        <f>VLOOKUP(C360,商铺自有活动!A:D,3,0)</f>
        <v>无</v>
      </c>
      <c r="N360"/>
      <c r="O360"/>
      <c r="P360"/>
      <c r="Q360"/>
      <c r="R360"/>
    </row>
    <row r="361" spans="1:18" s="74" customFormat="1" ht="14.25" customHeight="1" x14ac:dyDescent="0.15">
      <c r="A361" s="26" t="s">
        <v>563</v>
      </c>
      <c r="B361" s="26">
        <v>2</v>
      </c>
      <c r="C361" s="35" t="s">
        <v>409</v>
      </c>
      <c r="D361" s="35" t="s">
        <v>410</v>
      </c>
      <c r="E361" s="71">
        <f>IFERROR(VLOOKUP(C361,业态!A:H,8,0),0)</f>
        <v>158</v>
      </c>
      <c r="F361" s="22" t="str">
        <f>VLOOKUP(C361,业态!A:I,9,0)</f>
        <v>文教娱乐</v>
      </c>
      <c r="G361" s="23">
        <f>IFERROR(VLOOKUP(C361,每日销售笔数!B:D,3,0),0)</f>
        <v>257.60000000000002</v>
      </c>
      <c r="H361" s="63">
        <f>IFERROR(VLOOKUP(C361,每日销售笔数!B:E,4,0),0)</f>
        <v>5</v>
      </c>
      <c r="I361" s="98">
        <f t="shared" si="24"/>
        <v>51.52</v>
      </c>
      <c r="J361" s="23">
        <f>IFERROR(VLOOKUP(C361,月累计销售!B:D,3,0),0)</f>
        <v>4051.7</v>
      </c>
      <c r="K361" s="100">
        <f t="shared" si="26"/>
        <v>5.0696482286027193E-5</v>
      </c>
      <c r="L361" s="101">
        <f t="shared" si="25"/>
        <v>1.6303797468354433</v>
      </c>
      <c r="M361" s="76" t="str">
        <f>VLOOKUP(C361,商铺自有活动!A:D,3,0)</f>
        <v>无</v>
      </c>
      <c r="N361"/>
      <c r="O361"/>
      <c r="P361"/>
      <c r="Q361"/>
      <c r="R361"/>
    </row>
    <row r="362" spans="1:18" ht="14.25" customHeight="1" x14ac:dyDescent="0.15">
      <c r="A362" s="26" t="s">
        <v>563</v>
      </c>
      <c r="B362" s="26">
        <v>2</v>
      </c>
      <c r="C362" s="35" t="s">
        <v>564</v>
      </c>
      <c r="D362" s="35" t="s">
        <v>565</v>
      </c>
      <c r="E362" s="71">
        <f>IFERROR(VLOOKUP(C362,业态!A:H,8,0),0)</f>
        <v>54</v>
      </c>
      <c r="F362" s="22" t="str">
        <f>VLOOKUP(C362,业态!A:I,9,0)</f>
        <v>服装</v>
      </c>
      <c r="G362" s="23">
        <f>IFERROR(VLOOKUP(C362,每日销售笔数!B:D,3,0),0)</f>
        <v>188</v>
      </c>
      <c r="H362" s="63">
        <f>IFERROR(VLOOKUP(C362,每日销售笔数!B:E,4,0),0)</f>
        <v>1</v>
      </c>
      <c r="I362" s="98">
        <f t="shared" si="24"/>
        <v>188</v>
      </c>
      <c r="J362" s="23">
        <f>IFERROR(VLOOKUP(C362,月累计销售!B:D,3,0),0)</f>
        <v>3034</v>
      </c>
      <c r="K362" s="100">
        <f t="shared" si="26"/>
        <v>3.6998985519305554E-5</v>
      </c>
      <c r="L362" s="101">
        <f t="shared" si="25"/>
        <v>3.4814814814814814</v>
      </c>
      <c r="M362" s="76" t="str">
        <f>VLOOKUP(C362,商铺自有活动!A:D,3,0)</f>
        <v>全场四折起</v>
      </c>
    </row>
    <row r="363" spans="1:18" s="74" customFormat="1" ht="14.25" customHeight="1" x14ac:dyDescent="0.15">
      <c r="A363" s="20" t="s">
        <v>196</v>
      </c>
      <c r="B363" s="20">
        <v>2</v>
      </c>
      <c r="C363" s="35" t="s">
        <v>461</v>
      </c>
      <c r="D363" s="35" t="s">
        <v>166</v>
      </c>
      <c r="E363" s="71">
        <f>IFERROR(VLOOKUP(C363,业态!A:H,8,0),0)</f>
        <v>101.2</v>
      </c>
      <c r="F363" s="22" t="str">
        <f>VLOOKUP(C363,业态!A:I,9,0)</f>
        <v>文教娱乐</v>
      </c>
      <c r="G363" s="23">
        <f>IFERROR(VLOOKUP(C363,每日销售笔数!B:D,3,0),0)</f>
        <v>2587.35</v>
      </c>
      <c r="H363" s="63">
        <f>IFERROR(VLOOKUP(C363,每日销售笔数!B:E,4,0),0)</f>
        <v>98</v>
      </c>
      <c r="I363" s="98">
        <f t="shared" si="24"/>
        <v>26.401530612244898</v>
      </c>
      <c r="J363" s="23">
        <f>IFERROR(VLOOKUP(C363,月累计销售!B:D,3,0),0)</f>
        <v>14104.859999999999</v>
      </c>
      <c r="K363" s="100">
        <f t="shared" si="26"/>
        <v>5.0919853820944271E-4</v>
      </c>
      <c r="L363" s="101">
        <f t="shared" si="25"/>
        <v>25.566699604743082</v>
      </c>
      <c r="M363" s="76" t="str">
        <f>VLOOKUP(C363,商铺自有活动!A:D,3,0)</f>
        <v>无</v>
      </c>
      <c r="N363"/>
      <c r="O363"/>
      <c r="P363"/>
      <c r="Q363"/>
      <c r="R363"/>
    </row>
    <row r="364" spans="1:18" s="74" customFormat="1" ht="14.25" customHeight="1" x14ac:dyDescent="0.15">
      <c r="A364" s="20" t="s">
        <v>197</v>
      </c>
      <c r="B364" s="20">
        <v>2</v>
      </c>
      <c r="C364" s="35" t="s">
        <v>245</v>
      </c>
      <c r="D364" s="35" t="s">
        <v>246</v>
      </c>
      <c r="E364" s="71">
        <f>IFERROR(VLOOKUP(C364,业态!A:H,8,0),0)</f>
        <v>738.5</v>
      </c>
      <c r="F364" s="22" t="str">
        <f>VLOOKUP(C364,业态!A:I,9,0)</f>
        <v>文教娱乐</v>
      </c>
      <c r="G364" s="23">
        <f>IFERROR(VLOOKUP(C364,每日销售笔数!B:D,3,0),0)</f>
        <v>35840</v>
      </c>
      <c r="H364" s="63">
        <f>IFERROR(VLOOKUP(C364,每日销售笔数!B:E,4,0),0)</f>
        <v>2</v>
      </c>
      <c r="I364" s="98">
        <f t="shared" si="24"/>
        <v>17920</v>
      </c>
      <c r="J364" s="23">
        <f>IFERROR(VLOOKUP(C364,月累计销售!B:D,3,0),0)</f>
        <v>113192</v>
      </c>
      <c r="K364" s="100">
        <f t="shared" si="26"/>
        <v>7.0534236224037827E-3</v>
      </c>
      <c r="L364" s="101">
        <f t="shared" si="25"/>
        <v>48.530805687203788</v>
      </c>
      <c r="M364" s="76" t="str">
        <f>VLOOKUP(C364,商铺自有活动!A:D,3,0)</f>
        <v>无</v>
      </c>
      <c r="N364"/>
      <c r="O364"/>
      <c r="P364"/>
      <c r="Q364"/>
      <c r="R364"/>
    </row>
    <row r="365" spans="1:18" s="74" customFormat="1" ht="14.25" customHeight="1" x14ac:dyDescent="0.15">
      <c r="A365" s="20" t="s">
        <v>196</v>
      </c>
      <c r="B365" s="20">
        <v>2</v>
      </c>
      <c r="C365" s="35" t="s">
        <v>3235</v>
      </c>
      <c r="D365" s="35" t="s">
        <v>3236</v>
      </c>
      <c r="E365" s="71">
        <f>IFERROR(VLOOKUP(C365,业态!A:H,8,0),0)</f>
        <v>37</v>
      </c>
      <c r="F365" s="22" t="str">
        <f>VLOOKUP(C365,业态!A:I,9,0)</f>
        <v>专项服务</v>
      </c>
      <c r="G365" s="23">
        <f>IFERROR(VLOOKUP(C365,每日销售笔数!B:D,3,0),0)</f>
        <v>0</v>
      </c>
      <c r="H365" s="63">
        <f>IFERROR(VLOOKUP(C365,每日销售笔数!B:E,4,0),0)</f>
        <v>0</v>
      </c>
      <c r="I365" s="98">
        <f>IFERROR(G365/H365,0)</f>
        <v>0</v>
      </c>
      <c r="J365" s="23">
        <f>IFERROR(VLOOKUP(C365,月累计销售!B:D,3,0),0)</f>
        <v>0</v>
      </c>
      <c r="K365" s="100">
        <f t="shared" si="26"/>
        <v>0</v>
      </c>
      <c r="L365" s="101">
        <f>G365/E365</f>
        <v>0</v>
      </c>
      <c r="M365" s="76" t="s">
        <v>3237</v>
      </c>
      <c r="N365" s="137"/>
      <c r="O365" s="137"/>
      <c r="P365" s="137"/>
      <c r="Q365" s="137"/>
      <c r="R365" s="137"/>
    </row>
    <row r="366" spans="1:18" s="74" customFormat="1" ht="14.25" customHeight="1" x14ac:dyDescent="0.15">
      <c r="A366" s="20" t="s">
        <v>196</v>
      </c>
      <c r="B366" s="20">
        <v>2</v>
      </c>
      <c r="C366" s="35" t="s">
        <v>2719</v>
      </c>
      <c r="D366" s="35" t="s">
        <v>885</v>
      </c>
      <c r="E366" s="71">
        <f>IFERROR(VLOOKUP(C366,业态!A:H,8,0),0)</f>
        <v>8</v>
      </c>
      <c r="F366" s="22" t="str">
        <f>VLOOKUP(C366,业态!A:I,9,0)</f>
        <v>家居生活</v>
      </c>
      <c r="G366" s="23">
        <f>IFERROR(VLOOKUP(C366,每日销售笔数!B:D,3,0),0)</f>
        <v>298</v>
      </c>
      <c r="H366" s="63">
        <f>IFERROR(VLOOKUP(C366,每日销售笔数!B:E,4,0),0)</f>
        <v>1</v>
      </c>
      <c r="I366" s="98">
        <f>IFERROR(G366/H366,0)</f>
        <v>298</v>
      </c>
      <c r="J366" s="23">
        <f>IFERROR(VLOOKUP(C366,月累计销售!B:D,3,0),0)</f>
        <v>1348</v>
      </c>
      <c r="K366" s="100">
        <f t="shared" si="26"/>
        <v>5.8647328110388593E-5</v>
      </c>
      <c r="L366" s="101">
        <f>G366/E366</f>
        <v>37.25</v>
      </c>
      <c r="M366" s="76" t="str">
        <f>VLOOKUP(C366,商铺自有活动!A:D,3,0)</f>
        <v>无</v>
      </c>
      <c r="N366" s="137"/>
      <c r="O366" s="137"/>
      <c r="P366" s="137"/>
      <c r="Q366" s="137"/>
      <c r="R366" s="137"/>
    </row>
    <row r="367" spans="1:18" s="74" customFormat="1" ht="14.25" customHeight="1" x14ac:dyDescent="0.15">
      <c r="A367" s="20" t="s">
        <v>196</v>
      </c>
      <c r="B367" s="20">
        <v>3</v>
      </c>
      <c r="C367" s="35" t="s">
        <v>590</v>
      </c>
      <c r="D367" s="35" t="s">
        <v>591</v>
      </c>
      <c r="E367" s="71">
        <f>IFERROR(VLOOKUP(C367,业态!A:H,8,0),0)</f>
        <v>658</v>
      </c>
      <c r="F367" s="22" t="str">
        <f>VLOOKUP(C367,业态!A:I,9,0)</f>
        <v>休闲娱乐</v>
      </c>
      <c r="G367" s="23">
        <f>IFERROR(VLOOKUP(C367,每日销售笔数!B:D,3,0),0)</f>
        <v>2886</v>
      </c>
      <c r="H367" s="63">
        <f>IFERROR(VLOOKUP(C367,每日销售笔数!B:E,4,0),0)</f>
        <v>6</v>
      </c>
      <c r="I367" s="98">
        <f t="shared" si="24"/>
        <v>481</v>
      </c>
      <c r="J367" s="23">
        <f>IFERROR(VLOOKUP(C367,月累计销售!B:D,3,0),0)</f>
        <v>9596</v>
      </c>
      <c r="K367" s="100">
        <f t="shared" si="26"/>
        <v>5.6797378834423315E-4</v>
      </c>
      <c r="L367" s="101">
        <f t="shared" si="25"/>
        <v>4.3860182370820668</v>
      </c>
      <c r="M367" s="76" t="str">
        <f>VLOOKUP(C367,商铺自有活动!A:D,3,0)</f>
        <v>无</v>
      </c>
      <c r="N367"/>
      <c r="O367"/>
      <c r="P367"/>
      <c r="Q367"/>
      <c r="R367"/>
    </row>
    <row r="368" spans="1:18" s="74" customFormat="1" ht="14.25" customHeight="1" x14ac:dyDescent="0.15">
      <c r="A368" s="20" t="s">
        <v>196</v>
      </c>
      <c r="B368" s="20">
        <v>3</v>
      </c>
      <c r="C368" s="35" t="s">
        <v>872</v>
      </c>
      <c r="D368" s="35" t="s">
        <v>873</v>
      </c>
      <c r="E368" s="71">
        <f>IFERROR(VLOOKUP(C368,业态!A:H,8,0),0)</f>
        <v>40.700000000000003</v>
      </c>
      <c r="F368" s="22" t="str">
        <f>VLOOKUP(C368,业态!A:I,9,0)</f>
        <v>休闲娱乐</v>
      </c>
      <c r="G368" s="23">
        <f>IFERROR(VLOOKUP(C368,每日销售笔数!B:D,3,0),0)</f>
        <v>115</v>
      </c>
      <c r="H368" s="63">
        <f>IFERROR(VLOOKUP(C368,每日销售笔数!B:E,4,0),0)</f>
        <v>2</v>
      </c>
      <c r="I368" s="98">
        <f t="shared" ref="I368:I381" si="29">IFERROR(G368/H368,0)</f>
        <v>57.5</v>
      </c>
      <c r="J368" s="23">
        <f>IFERROR(VLOOKUP(C368,月累计销售!B:D,3,0),0)</f>
        <v>763</v>
      </c>
      <c r="K368" s="100">
        <f t="shared" si="26"/>
        <v>2.2632358163404994E-5</v>
      </c>
      <c r="L368" s="101">
        <f t="shared" ref="L368:L383" si="30">G368/E368</f>
        <v>2.8255528255528253</v>
      </c>
      <c r="M368" s="76" t="str">
        <f>VLOOKUP(C368,商铺自有活动!A:D,3,0)</f>
        <v>无</v>
      </c>
      <c r="N368"/>
      <c r="O368"/>
      <c r="P368"/>
      <c r="Q368"/>
      <c r="R368"/>
    </row>
    <row r="369" spans="1:18" s="74" customFormat="1" ht="14.25" customHeight="1" x14ac:dyDescent="0.15">
      <c r="A369" s="20" t="s">
        <v>196</v>
      </c>
      <c r="B369" s="20">
        <v>3</v>
      </c>
      <c r="C369" s="35" t="s">
        <v>436</v>
      </c>
      <c r="D369" s="35" t="s">
        <v>693</v>
      </c>
      <c r="E369" s="71">
        <f>IFERROR(VLOOKUP(C369,业态!A:H,8,0),0)</f>
        <v>69.56</v>
      </c>
      <c r="F369" s="22" t="str">
        <f>VLOOKUP(C369,业态!A:I,9,0)</f>
        <v>休闲娱乐</v>
      </c>
      <c r="G369" s="23">
        <f>IFERROR(VLOOKUP(C369,每日销售笔数!B:D,3,0),0)</f>
        <v>2421</v>
      </c>
      <c r="H369" s="63">
        <f>IFERROR(VLOOKUP(C369,每日销售笔数!B:E,4,0),0)</f>
        <v>21</v>
      </c>
      <c r="I369" s="98">
        <f t="shared" si="29"/>
        <v>115.28571428571429</v>
      </c>
      <c r="J369" s="23">
        <f>IFERROR(VLOOKUP(C369,月累计销售!B:D,3,0),0)</f>
        <v>5649</v>
      </c>
      <c r="K369" s="100">
        <f t="shared" si="26"/>
        <v>4.7646034011829123E-4</v>
      </c>
      <c r="L369" s="101">
        <f t="shared" si="30"/>
        <v>34.804485336400226</v>
      </c>
      <c r="M369" s="76" t="str">
        <f>VLOOKUP(C369,商铺自有活动!A:D,3,0)</f>
        <v>无</v>
      </c>
      <c r="N369"/>
      <c r="O369"/>
      <c r="P369"/>
      <c r="Q369"/>
      <c r="R369"/>
    </row>
    <row r="370" spans="1:18" s="74" customFormat="1" ht="14.25" customHeight="1" x14ac:dyDescent="0.15">
      <c r="A370" s="20" t="s">
        <v>196</v>
      </c>
      <c r="B370" s="20">
        <v>3</v>
      </c>
      <c r="C370" s="35" t="s">
        <v>562</v>
      </c>
      <c r="D370" s="35" t="s">
        <v>561</v>
      </c>
      <c r="E370" s="71">
        <f>IFERROR(VLOOKUP(C370,业态!A:H,8,0),0)</f>
        <v>35.4</v>
      </c>
      <c r="F370" s="22" t="str">
        <f>VLOOKUP(C370,业态!A:I,9,0)</f>
        <v>非正餐</v>
      </c>
      <c r="G370" s="23">
        <f>IFERROR(VLOOKUP(C370,每日销售笔数!B:D,3,0),0)</f>
        <v>1517</v>
      </c>
      <c r="H370" s="63">
        <f>IFERROR(VLOOKUP(C370,每日销售笔数!B:E,4,0),0)</f>
        <v>71</v>
      </c>
      <c r="I370" s="98">
        <f t="shared" si="29"/>
        <v>21.366197183098592</v>
      </c>
      <c r="J370" s="23">
        <f>IFERROR(VLOOKUP(C370,月累计销售!B:D,3,0),0)</f>
        <v>4526</v>
      </c>
      <c r="K370" s="100">
        <f t="shared" si="26"/>
        <v>2.9855032464248154E-4</v>
      </c>
      <c r="L370" s="101">
        <f t="shared" si="30"/>
        <v>42.853107344632768</v>
      </c>
      <c r="M370" s="76" t="str">
        <f>VLOOKUP(C370,商铺自有活动!A:D,3,0)</f>
        <v>无</v>
      </c>
      <c r="N370"/>
      <c r="O370"/>
      <c r="P370"/>
      <c r="Q370"/>
      <c r="R370"/>
    </row>
    <row r="371" spans="1:18" s="74" customFormat="1" ht="14.25" customHeight="1" x14ac:dyDescent="0.15">
      <c r="A371" s="20" t="s">
        <v>196</v>
      </c>
      <c r="B371" s="20">
        <v>3</v>
      </c>
      <c r="C371" s="35" t="s">
        <v>2652</v>
      </c>
      <c r="D371" s="35" t="s">
        <v>2653</v>
      </c>
      <c r="E371" s="71">
        <f>IFERROR(VLOOKUP(C371,业态!A:H,8,0),0)</f>
        <v>51</v>
      </c>
      <c r="F371" s="22" t="str">
        <f>VLOOKUP(C371,业态!A:I,9,0)</f>
        <v>休闲娱乐</v>
      </c>
      <c r="G371" s="23">
        <f>IFERROR(VLOOKUP(C371,每日销售笔数!B:D,3,0),0)</f>
        <v>505</v>
      </c>
      <c r="H371" s="63">
        <f>IFERROR(VLOOKUP(C371,每日销售笔数!B:E,4,0),0)</f>
        <v>27</v>
      </c>
      <c r="I371" s="98">
        <f>IFERROR(G371/H371,0)</f>
        <v>18.703703703703702</v>
      </c>
      <c r="J371" s="23">
        <f>IFERROR(VLOOKUP(C371,月累计销售!B:D,3,0),0)</f>
        <v>1295</v>
      </c>
      <c r="K371" s="100">
        <f t="shared" si="26"/>
        <v>9.9385572804517588E-5</v>
      </c>
      <c r="L371" s="101">
        <f>G371/E371</f>
        <v>9.9019607843137258</v>
      </c>
      <c r="M371" s="76" t="str">
        <f>VLOOKUP(C371,商铺自有活动!A:D,3,0)</f>
        <v>无</v>
      </c>
      <c r="N371" s="137"/>
      <c r="O371" s="137"/>
      <c r="P371" s="137"/>
      <c r="Q371" s="137"/>
      <c r="R371" s="137"/>
    </row>
    <row r="372" spans="1:18" s="74" customFormat="1" ht="14.25" customHeight="1" x14ac:dyDescent="0.15">
      <c r="A372" s="20" t="s">
        <v>196</v>
      </c>
      <c r="B372" s="20">
        <v>3</v>
      </c>
      <c r="C372" s="35" t="s">
        <v>2736</v>
      </c>
      <c r="D372" s="35" t="s">
        <v>2737</v>
      </c>
      <c r="E372" s="71">
        <f>IFERROR(VLOOKUP(C372,业态!A:H,8,0),0)</f>
        <v>15</v>
      </c>
      <c r="F372" s="22" t="str">
        <f>VLOOKUP(C372,业态!A:I,9,0)</f>
        <v>休闲娱乐</v>
      </c>
      <c r="G372" s="23">
        <f>IFERROR(VLOOKUP(C372,每日销售笔数!B:D,3,0),0)</f>
        <v>300</v>
      </c>
      <c r="H372" s="63">
        <f>IFERROR(VLOOKUP(C372,每日销售笔数!B:E,4,0),0)</f>
        <v>15</v>
      </c>
      <c r="I372" s="98">
        <f>IFERROR(G372/H372,0)</f>
        <v>20</v>
      </c>
      <c r="J372" s="23">
        <f>IFERROR(VLOOKUP(C372,月累计销售!B:D,3,0),0)</f>
        <v>800</v>
      </c>
      <c r="K372" s="100">
        <f t="shared" si="26"/>
        <v>5.9040934339317379E-5</v>
      </c>
      <c r="L372" s="101">
        <f>G372/E372</f>
        <v>20</v>
      </c>
      <c r="M372" s="76" t="str">
        <f>VLOOKUP(C372,商铺自有活动!A:D,3,0)</f>
        <v>无</v>
      </c>
      <c r="N372" s="137"/>
      <c r="O372" s="137"/>
      <c r="P372" s="137"/>
      <c r="Q372" s="137"/>
      <c r="R372" s="137"/>
    </row>
    <row r="373" spans="1:18" s="74" customFormat="1" ht="14.25" customHeight="1" x14ac:dyDescent="0.15">
      <c r="A373" s="20" t="s">
        <v>196</v>
      </c>
      <c r="B373" s="20">
        <v>3</v>
      </c>
      <c r="C373" s="35" t="s">
        <v>2738</v>
      </c>
      <c r="D373" s="35" t="s">
        <v>2739</v>
      </c>
      <c r="E373" s="71">
        <f>IFERROR(VLOOKUP(C373,业态!A:H,8,0),0)</f>
        <v>20</v>
      </c>
      <c r="F373" s="22" t="str">
        <f>VLOOKUP(C373,业态!A:I,9,0)</f>
        <v>休闲娱乐</v>
      </c>
      <c r="G373" s="23">
        <f>IFERROR(VLOOKUP(C373,每日销售笔数!B:D,3,0),0)</f>
        <v>210</v>
      </c>
      <c r="H373" s="63">
        <f>IFERROR(VLOOKUP(C373,每日销售笔数!B:E,4,0),0)</f>
        <v>10</v>
      </c>
      <c r="I373" s="98">
        <f>IFERROR(G373/H373,0)</f>
        <v>21</v>
      </c>
      <c r="J373" s="23">
        <f>IFERROR(VLOOKUP(C373,月累计销售!B:D,3,0),0)</f>
        <v>510</v>
      </c>
      <c r="K373" s="100">
        <f t="shared" si="26"/>
        <v>4.1328654037522161E-5</v>
      </c>
      <c r="L373" s="101">
        <f>G373/E373</f>
        <v>10.5</v>
      </c>
      <c r="M373" s="76" t="str">
        <f>VLOOKUP(C373,商铺自有活动!A:D,3,0)</f>
        <v>无</v>
      </c>
      <c r="N373" s="137"/>
      <c r="O373" s="137"/>
      <c r="P373" s="137"/>
      <c r="Q373" s="137"/>
      <c r="R373" s="137"/>
    </row>
    <row r="374" spans="1:18" s="74" customFormat="1" ht="14.25" customHeight="1" x14ac:dyDescent="0.15">
      <c r="A374" s="20" t="s">
        <v>196</v>
      </c>
      <c r="B374" s="20">
        <v>3</v>
      </c>
      <c r="C374" s="35" t="s">
        <v>3268</v>
      </c>
      <c r="D374" s="35" t="s">
        <v>3269</v>
      </c>
      <c r="E374" s="71">
        <f>IFERROR(VLOOKUP(C374,业态!A:H,8,0),0)</f>
        <v>41.6</v>
      </c>
      <c r="F374" s="22" t="str">
        <f>VLOOKUP(C374,业态!A:I,9,0)</f>
        <v>休闲娱乐</v>
      </c>
      <c r="G374" s="23">
        <f>IFERROR(VLOOKUP(C374,每日销售笔数!B:D,3,0),0)</f>
        <v>425</v>
      </c>
      <c r="H374" s="63">
        <f>IFERROR(VLOOKUP(C374,每日销售笔数!B:E,4,0),0)</f>
        <v>17</v>
      </c>
      <c r="I374" s="98">
        <f>IFERROR(G374/H374,0)</f>
        <v>25</v>
      </c>
      <c r="J374" s="23">
        <f>IFERROR(VLOOKUP(C374,月累计销售!B:D,3,0),0)</f>
        <v>2553</v>
      </c>
      <c r="K374" s="100">
        <f t="shared" si="26"/>
        <v>8.364132364736628E-5</v>
      </c>
      <c r="L374" s="101">
        <f>G374/E374</f>
        <v>10.216346153846153</v>
      </c>
      <c r="M374" s="76" t="s">
        <v>3270</v>
      </c>
      <c r="N374" s="137"/>
      <c r="O374" s="137"/>
      <c r="P374" s="137"/>
      <c r="Q374" s="137"/>
      <c r="R374" s="137"/>
    </row>
    <row r="375" spans="1:18" ht="14.25" customHeight="1" x14ac:dyDescent="0.15">
      <c r="A375" s="20" t="s">
        <v>196</v>
      </c>
      <c r="B375" s="20">
        <v>3</v>
      </c>
      <c r="C375" s="129" t="s">
        <v>915</v>
      </c>
      <c r="D375" s="129" t="s">
        <v>916</v>
      </c>
      <c r="E375" s="71">
        <f>IFERROR(VLOOKUP(C375,业态!A:H,8,0),0)</f>
        <v>24.5</v>
      </c>
      <c r="F375" s="22" t="str">
        <f>VLOOKUP(C375,业态!A:I,9,0)</f>
        <v>非正餐</v>
      </c>
      <c r="G375" s="23">
        <f>IFERROR(VLOOKUP(C375,每日销售笔数!B:D,3,0),0)</f>
        <v>639</v>
      </c>
      <c r="H375" s="63">
        <f>IFERROR(VLOOKUP(C375,每日销售笔数!B:E,4,0),0)</f>
        <v>18</v>
      </c>
      <c r="I375" s="98">
        <f t="shared" si="29"/>
        <v>35.5</v>
      </c>
      <c r="J375" s="23">
        <f>IFERROR(VLOOKUP(C375,月累计销售!B:D,3,0),0)</f>
        <v>1837</v>
      </c>
      <c r="K375" s="100">
        <f t="shared" ref="K375:K382" si="31">(G375)/$G$383</f>
        <v>1.2575719014274603E-4</v>
      </c>
      <c r="L375" s="101">
        <f t="shared" si="30"/>
        <v>26.081632653061224</v>
      </c>
      <c r="M375" s="76" t="str">
        <f>VLOOKUP(C375,商铺自有活动!A:D,3,0)</f>
        <v>无</v>
      </c>
    </row>
    <row r="376" spans="1:18" ht="14.25" customHeight="1" x14ac:dyDescent="0.15">
      <c r="A376" s="20" t="s">
        <v>196</v>
      </c>
      <c r="B376" s="20">
        <v>4</v>
      </c>
      <c r="C376" s="35" t="s">
        <v>143</v>
      </c>
      <c r="D376" s="35" t="s">
        <v>144</v>
      </c>
      <c r="E376" s="71">
        <f>IFERROR(VLOOKUP(C376,业态!A:H,8,0),0)</f>
        <v>705.6</v>
      </c>
      <c r="F376" s="22" t="str">
        <f>VLOOKUP(C376,业态!A:I,9,0)</f>
        <v>休闲娱乐</v>
      </c>
      <c r="G376" s="23">
        <f>IFERROR(VLOOKUP(C376,每日销售笔数!B:D,3,0),0)</f>
        <v>9010</v>
      </c>
      <c r="H376" s="63">
        <f>IFERROR(VLOOKUP(C376,每日销售笔数!B:E,4,0),0)</f>
        <v>804</v>
      </c>
      <c r="I376" s="98">
        <f t="shared" si="29"/>
        <v>11.206467661691542</v>
      </c>
      <c r="J376" s="23">
        <f>IFERROR(VLOOKUP(C376,月累计销售!B:D,3,0),0)</f>
        <v>37609</v>
      </c>
      <c r="K376" s="100">
        <f t="shared" si="31"/>
        <v>1.7731960613241653E-3</v>
      </c>
      <c r="L376" s="101">
        <f t="shared" si="30"/>
        <v>12.769274376417233</v>
      </c>
      <c r="M376" s="76" t="str">
        <f>VLOOKUP(C376,商铺自有活动!A:D,3,0)</f>
        <v>无</v>
      </c>
      <c r="N376" s="43"/>
    </row>
    <row r="377" spans="1:18" s="74" customFormat="1" ht="14.25" customHeight="1" x14ac:dyDescent="0.15">
      <c r="A377" s="20" t="s">
        <v>198</v>
      </c>
      <c r="B377" s="20">
        <v>4</v>
      </c>
      <c r="C377" s="35" t="s">
        <v>145</v>
      </c>
      <c r="D377" s="35" t="s">
        <v>146</v>
      </c>
      <c r="E377" s="71">
        <f>IFERROR(VLOOKUP(C377,业态!A:H,8,0),0)</f>
        <v>7010</v>
      </c>
      <c r="F377" s="22" t="str">
        <f>VLOOKUP(C377,业态!A:I,9,0)</f>
        <v>休闲娱乐</v>
      </c>
      <c r="G377" s="23">
        <f>IFERROR(VLOOKUP(C377,每日销售笔数!B:D,3,0),0)</f>
        <v>25635</v>
      </c>
      <c r="H377" s="63">
        <f>IFERROR(VLOOKUP(C377,每日销售笔数!B:E,4,0),0)</f>
        <v>534</v>
      </c>
      <c r="I377" s="98">
        <f t="shared" si="29"/>
        <v>48.00561797752809</v>
      </c>
      <c r="J377" s="23">
        <f>IFERROR(VLOOKUP(C377,月累计销售!B:D,3,0),0)</f>
        <v>113886.8</v>
      </c>
      <c r="K377" s="100">
        <f t="shared" si="31"/>
        <v>5.0450478392946698E-3</v>
      </c>
      <c r="L377" s="101">
        <f t="shared" si="30"/>
        <v>3.6569186875891582</v>
      </c>
      <c r="M377" s="76" t="str">
        <f>VLOOKUP(C377,商铺自有活动!A:D,3,0)</f>
        <v>无</v>
      </c>
      <c r="N377" s="43"/>
      <c r="O377"/>
      <c r="P377"/>
      <c r="Q377"/>
      <c r="R377"/>
    </row>
    <row r="378" spans="1:18" ht="14.25" customHeight="1" x14ac:dyDescent="0.15">
      <c r="A378" s="20" t="s">
        <v>196</v>
      </c>
      <c r="B378" s="20">
        <v>7</v>
      </c>
      <c r="C378" s="35" t="s">
        <v>252</v>
      </c>
      <c r="D378" s="35" t="s">
        <v>363</v>
      </c>
      <c r="E378" s="71">
        <f>IFERROR(VLOOKUP(C378,业态!A:H,8,0),0)</f>
        <v>100.2</v>
      </c>
      <c r="F378" s="22" t="str">
        <f>VLOOKUP(C378,业态!A:I,9,0)</f>
        <v>专项服务</v>
      </c>
      <c r="G378" s="23">
        <f>IFERROR(VLOOKUP(C378,每日销售笔数!B:D,3,0),0)</f>
        <v>0</v>
      </c>
      <c r="H378" s="63">
        <f>IFERROR(VLOOKUP(C378,每日销售笔数!B:E,4,0),0)</f>
        <v>0</v>
      </c>
      <c r="I378" s="99">
        <f t="shared" si="29"/>
        <v>0</v>
      </c>
      <c r="J378" s="23">
        <f>IFERROR(VLOOKUP(C378,月累计销售!B:D,3,0),0)</f>
        <v>1700</v>
      </c>
      <c r="K378" s="98">
        <f t="shared" si="31"/>
        <v>0</v>
      </c>
      <c r="L378" s="111">
        <f t="shared" si="30"/>
        <v>0</v>
      </c>
      <c r="M378" s="76" t="str">
        <f>VLOOKUP(C378,商铺自有活动!A:D,3,0)</f>
        <v>无</v>
      </c>
    </row>
    <row r="379" spans="1:18" ht="14.25" customHeight="1" x14ac:dyDescent="0.15">
      <c r="A379" s="20" t="s">
        <v>196</v>
      </c>
      <c r="B379" s="20">
        <v>7</v>
      </c>
      <c r="C379" s="35" t="s">
        <v>411</v>
      </c>
      <c r="D379" s="35" t="s">
        <v>412</v>
      </c>
      <c r="E379" s="71">
        <f>IFERROR(VLOOKUP(C379,业态!A:H,8,0),0)</f>
        <v>428</v>
      </c>
      <c r="F379" s="22" t="str">
        <f>VLOOKUP(C379,业态!A:I,9,0)</f>
        <v>休闲娱乐</v>
      </c>
      <c r="G379" s="23">
        <f>IFERROR(VLOOKUP(C379,每日销售笔数!B:D,3,0),0)</f>
        <v>2211</v>
      </c>
      <c r="H379" s="63">
        <f>IFERROR(VLOOKUP(C379,每日销售笔数!B:E,4,0),0)</f>
        <v>56</v>
      </c>
      <c r="I379" s="98">
        <f t="shared" si="29"/>
        <v>39.482142857142854</v>
      </c>
      <c r="J379" s="23">
        <f>IFERROR(VLOOKUP(C379,月累计销售!B:D,3,0),0)</f>
        <v>7015</v>
      </c>
      <c r="K379" s="100">
        <f t="shared" si="31"/>
        <v>4.3513168608076908E-4</v>
      </c>
      <c r="L379" s="101">
        <f t="shared" si="30"/>
        <v>5.16588785046729</v>
      </c>
      <c r="M379" s="76" t="str">
        <f>VLOOKUP(C379,商铺自有活动!A:D,3,0)</f>
        <v>无</v>
      </c>
    </row>
    <row r="380" spans="1:18" s="74" customFormat="1" ht="14.25" customHeight="1" x14ac:dyDescent="0.15">
      <c r="A380" s="20" t="s">
        <v>196</v>
      </c>
      <c r="B380" s="20">
        <v>7</v>
      </c>
      <c r="C380" s="35" t="s">
        <v>2644</v>
      </c>
      <c r="D380" s="35" t="s">
        <v>2645</v>
      </c>
      <c r="E380" s="71">
        <f>IFERROR(VLOOKUP(C380,业态!A:H,8,0),0)</f>
        <v>1300</v>
      </c>
      <c r="F380" s="22" t="str">
        <f>VLOOKUP(C380,业态!A:I,9,0)</f>
        <v>休闲娱乐</v>
      </c>
      <c r="G380" s="23">
        <f>IFERROR(VLOOKUP(C380,每日销售笔数!B:D,3,0),0)</f>
        <v>3273.02</v>
      </c>
      <c r="H380" s="63">
        <f>IFERROR(VLOOKUP(C380,每日销售笔数!B:E,4,0),0)</f>
        <v>85</v>
      </c>
      <c r="I380" s="98">
        <f>IFERROR(G380/H380,0)</f>
        <v>38.506117647058822</v>
      </c>
      <c r="J380" s="23">
        <f>IFERROR(VLOOKUP(C380,月累计销售!B:D,3,0),0)</f>
        <v>6705.26</v>
      </c>
      <c r="K380" s="100">
        <f t="shared" si="31"/>
        <v>6.4414052970424192E-4</v>
      </c>
      <c r="L380" s="101">
        <f>G380/E380</f>
        <v>2.5177076923076922</v>
      </c>
      <c r="M380" s="76" t="str">
        <f>VLOOKUP(C380,商铺自有活动!A:D,3,0)</f>
        <v>无</v>
      </c>
      <c r="N380" s="137"/>
      <c r="O380" s="137"/>
      <c r="P380" s="137"/>
      <c r="Q380" s="137"/>
      <c r="R380" s="137"/>
    </row>
    <row r="381" spans="1:18" ht="14.25" customHeight="1" x14ac:dyDescent="0.15">
      <c r="A381" s="20" t="s">
        <v>198</v>
      </c>
      <c r="B381" s="20">
        <v>7</v>
      </c>
      <c r="C381" s="35" t="s">
        <v>149</v>
      </c>
      <c r="D381" s="35" t="s">
        <v>150</v>
      </c>
      <c r="E381" s="71">
        <f>IFERROR(VLOOKUP(C381,业态!A:H,8,0),0)</f>
        <v>19.2</v>
      </c>
      <c r="F381" s="22" t="str">
        <f>VLOOKUP(C381,业态!A:I,9,0)</f>
        <v>专项服务</v>
      </c>
      <c r="G381" s="23">
        <f>IFERROR(VLOOKUP(C381,每日销售笔数!B:D,3,0),0)</f>
        <v>0</v>
      </c>
      <c r="H381" s="63">
        <f>IFERROR(VLOOKUP(C381,每日销售笔数!B:E,4,0),0)</f>
        <v>0</v>
      </c>
      <c r="I381" s="98">
        <f t="shared" si="29"/>
        <v>0</v>
      </c>
      <c r="J381" s="23">
        <f>IFERROR(VLOOKUP(C381,月累计销售!B:D,3,0),0)</f>
        <v>918</v>
      </c>
      <c r="K381" s="100">
        <f t="shared" si="31"/>
        <v>0</v>
      </c>
      <c r="L381" s="101">
        <f t="shared" si="30"/>
        <v>0</v>
      </c>
      <c r="M381" s="76" t="str">
        <f>VLOOKUP(C381,商铺自有活动!A:D,3,0)</f>
        <v>无</v>
      </c>
    </row>
    <row r="382" spans="1:18" ht="15.75" customHeight="1" thickBot="1" x14ac:dyDescent="0.2">
      <c r="A382" s="52"/>
      <c r="B382" s="52"/>
      <c r="C382" s="52"/>
      <c r="D382" s="53" t="s">
        <v>199</v>
      </c>
      <c r="E382" s="50">
        <f>SUM(E346:E381)</f>
        <v>18129.560000000001</v>
      </c>
      <c r="F382" s="55"/>
      <c r="G382" s="50">
        <f>SUM(G346:G381)</f>
        <v>263177.07</v>
      </c>
      <c r="H382" s="64">
        <f>SUM(H346:H381)</f>
        <v>4389</v>
      </c>
      <c r="I382" s="50">
        <f>G382/H382</f>
        <v>59.962877648667124</v>
      </c>
      <c r="J382" s="50">
        <f>SUM(J346:J381)</f>
        <v>1133817.17</v>
      </c>
      <c r="K382" s="56">
        <f t="shared" si="31"/>
        <v>5.1794067031613114E-2</v>
      </c>
      <c r="L382" s="54">
        <f t="shared" si="30"/>
        <v>14.516462065267993</v>
      </c>
      <c r="M382" s="54"/>
    </row>
    <row r="383" spans="1:18" ht="15.75" customHeight="1" thickBot="1" x14ac:dyDescent="0.2">
      <c r="A383" s="62" t="s">
        <v>200</v>
      </c>
      <c r="B383" s="62"/>
      <c r="C383" s="62"/>
      <c r="D383" s="57"/>
      <c r="E383" s="51">
        <f>E94+E166+E345+E382</f>
        <v>90557.159999999989</v>
      </c>
      <c r="F383" s="59"/>
      <c r="G383" s="51">
        <f>G94+G166+G345+G382</f>
        <v>5081220.4000000004</v>
      </c>
      <c r="H383" s="65">
        <f>H94+H166+H345+H382</f>
        <v>28182</v>
      </c>
      <c r="I383" s="51">
        <f>每日销售笔数!M51/'3月6日销售'!H383</f>
        <v>144.81656376410476</v>
      </c>
      <c r="J383" s="60">
        <f>J94+J166+J345+J382</f>
        <v>22056814.280000001</v>
      </c>
      <c r="K383" s="61">
        <f>K94+K166+K345+K382</f>
        <v>1</v>
      </c>
      <c r="L383" s="58">
        <f t="shared" si="30"/>
        <v>56.110642162364641</v>
      </c>
      <c r="M383" s="58"/>
    </row>
    <row r="384" spans="1:18" ht="15.75" customHeight="1" x14ac:dyDescent="0.15">
      <c r="A384" s="158" t="s">
        <v>210</v>
      </c>
      <c r="B384" s="44"/>
      <c r="C384" s="44"/>
      <c r="D384" s="44"/>
      <c r="E384" s="44"/>
      <c r="F384"/>
      <c r="G384"/>
      <c r="H384"/>
      <c r="I384"/>
      <c r="J384"/>
      <c r="K384"/>
      <c r="L384"/>
    </row>
    <row r="385" spans="1:18" ht="15.75" customHeight="1" x14ac:dyDescent="0.15">
      <c r="A385" s="46"/>
      <c r="B385" s="46"/>
      <c r="C385" s="184">
        <v>42435</v>
      </c>
      <c r="D385" s="20" t="s">
        <v>212</v>
      </c>
      <c r="E385" s="47">
        <f>SUM(E386:E389)</f>
        <v>67238</v>
      </c>
      <c r="F385" s="93"/>
      <c r="G385" s="159"/>
      <c r="H385" s="159"/>
      <c r="I385" s="159"/>
      <c r="J385" s="83"/>
      <c r="K385"/>
      <c r="L385"/>
    </row>
    <row r="386" spans="1:18" ht="15.75" customHeight="1" x14ac:dyDescent="0.15">
      <c r="A386" s="46"/>
      <c r="B386" s="46"/>
      <c r="C386" s="185"/>
      <c r="D386" s="20" t="s">
        <v>327</v>
      </c>
      <c r="E386" s="47">
        <v>18765</v>
      </c>
      <c r="F386"/>
      <c r="G386" s="159"/>
      <c r="H386" s="159"/>
      <c r="I386" s="159"/>
      <c r="J386" s="78"/>
      <c r="K386"/>
      <c r="L386"/>
    </row>
    <row r="387" spans="1:18" ht="15.75" customHeight="1" x14ac:dyDescent="0.15">
      <c r="A387" s="46"/>
      <c r="B387" s="46"/>
      <c r="C387" s="185"/>
      <c r="D387" s="20" t="s">
        <v>243</v>
      </c>
      <c r="E387" s="47">
        <v>19651</v>
      </c>
      <c r="F387"/>
      <c r="G387" s="159"/>
      <c r="H387" s="159"/>
      <c r="I387" s="159"/>
      <c r="J387"/>
      <c r="K387"/>
      <c r="L387"/>
    </row>
    <row r="388" spans="1:18" ht="15.75" customHeight="1" x14ac:dyDescent="0.15">
      <c r="A388" s="46"/>
      <c r="B388" s="46"/>
      <c r="C388" s="185"/>
      <c r="D388" s="20" t="s">
        <v>242</v>
      </c>
      <c r="E388" s="47">
        <v>21240</v>
      </c>
      <c r="F388"/>
      <c r="G388" s="159"/>
      <c r="H388" s="159"/>
      <c r="I388" s="159"/>
      <c r="J388" s="87"/>
      <c r="K388"/>
      <c r="L388"/>
    </row>
    <row r="389" spans="1:18" ht="15.75" customHeight="1" x14ac:dyDescent="0.15">
      <c r="A389" s="46"/>
      <c r="B389" s="46"/>
      <c r="C389" s="185"/>
      <c r="D389" s="20" t="s">
        <v>215</v>
      </c>
      <c r="E389" s="47">
        <v>7582</v>
      </c>
      <c r="F389"/>
      <c r="G389" s="159"/>
      <c r="H389" s="159"/>
      <c r="I389" s="159"/>
      <c r="J389"/>
      <c r="K389"/>
      <c r="L389"/>
    </row>
    <row r="390" spans="1:18" ht="15.75" customHeight="1" x14ac:dyDescent="0.15">
      <c r="A390" s="46"/>
      <c r="B390" s="46"/>
      <c r="C390" s="185"/>
      <c r="D390" s="20" t="s">
        <v>213</v>
      </c>
      <c r="E390" s="48">
        <f>H383/E385</f>
        <v>0.4191379874475743</v>
      </c>
      <c r="F390"/>
      <c r="G390" s="159"/>
      <c r="H390" s="159"/>
      <c r="I390" s="159"/>
      <c r="J390"/>
      <c r="K390"/>
      <c r="L390"/>
    </row>
    <row r="391" spans="1:18" x14ac:dyDescent="0.15">
      <c r="A391" s="46"/>
      <c r="B391" s="46"/>
      <c r="C391" s="186"/>
      <c r="D391" s="20" t="s">
        <v>214</v>
      </c>
      <c r="E391" s="49">
        <f>I383</f>
        <v>144.81656376410476</v>
      </c>
      <c r="F391"/>
      <c r="G391" s="159"/>
      <c r="H391" s="159"/>
      <c r="I391" s="159"/>
      <c r="J391"/>
      <c r="K391"/>
      <c r="L391"/>
    </row>
    <row r="392" spans="1:18" s="9" customFormat="1" ht="27.75" customHeight="1" x14ac:dyDescent="0.15">
      <c r="A392" s="46"/>
      <c r="B392" s="46"/>
      <c r="C392" s="46"/>
      <c r="D392" s="46"/>
      <c r="E392" s="46"/>
      <c r="F392"/>
      <c r="G392"/>
      <c r="H392"/>
      <c r="I392"/>
      <c r="J392"/>
      <c r="K392"/>
      <c r="L392"/>
      <c r="M392"/>
      <c r="N392" s="8"/>
      <c r="O392" s="8"/>
      <c r="P392" s="8"/>
      <c r="Q392" s="8"/>
      <c r="R392" s="8"/>
    </row>
    <row r="393" spans="1:18" s="74" customFormat="1" x14ac:dyDescent="0.15">
      <c r="A393" s="46"/>
      <c r="B393" s="46"/>
      <c r="C393" s="46"/>
      <c r="D393" s="46"/>
      <c r="E393" s="46"/>
      <c r="F393"/>
      <c r="G393"/>
      <c r="H393"/>
      <c r="I393"/>
      <c r="J393"/>
      <c r="K393"/>
      <c r="L393"/>
      <c r="M393"/>
      <c r="N393"/>
      <c r="O393"/>
      <c r="P393"/>
      <c r="Q393"/>
      <c r="R393"/>
    </row>
    <row r="394" spans="1:18" s="74" customFormat="1" ht="36.75" customHeight="1" x14ac:dyDescent="0.15">
      <c r="A394" s="45" t="s">
        <v>211</v>
      </c>
      <c r="B394" s="38"/>
      <c r="C394" s="38"/>
      <c r="D394" s="39"/>
      <c r="E394" s="38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1:18" s="74" customFormat="1" ht="36.75" customHeight="1" x14ac:dyDescent="0.15">
      <c r="A395" s="181" t="str">
        <f>每日销售笔数!K2</f>
        <v xml:space="preserve">        1、本日总销售508.1万元，其中餐饮业态销售138.5万元，占比27.3%，非餐饮业态销售369.7万元，占比72.7%；</v>
      </c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8"/>
      <c r="N395"/>
      <c r="O395"/>
      <c r="P395"/>
      <c r="Q395"/>
      <c r="R395"/>
    </row>
    <row r="396" spans="1:18" ht="38.25" customHeight="1" x14ac:dyDescent="0.15">
      <c r="A396" s="187" t="str">
        <f>每日销售笔数!L46</f>
        <v xml:space="preserve">       2、本日销售排名前十：凯撒旅游：20.1万；汉巴味德：18.6万；ZARA：18.0万；H&amp;M：17.0万；四川海底捞餐饮有限公司：12.8万；优衣库：10.1万；MUJI：8.1万；外婆家：8.1万；WASS：6.9万；innidfree：6.6万；</v>
      </c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</row>
    <row r="397" spans="1:18" s="74" customFormat="1" ht="38.25" customHeight="1" x14ac:dyDescent="0.15">
      <c r="A397" s="187" t="str">
        <f>月累计销售!J22</f>
        <v xml:space="preserve">       3、本月销售排名前十：帝豪斯：96.8万；ZARA：77.0万；H&amp;M：72.0万；汉巴味德：71.8万；四川海底捞餐饮有限公司：59.3万；优衣库：58.1万；凯撒旅游：52.7万；MUJI：33.3万；外婆家：32.8万；innidfree：26.7万；</v>
      </c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37"/>
      <c r="N397" s="137"/>
      <c r="O397" s="137"/>
      <c r="P397" s="137"/>
      <c r="Q397" s="137"/>
      <c r="R397" s="137"/>
    </row>
    <row r="398" spans="1:18" ht="27" customHeight="1" x14ac:dyDescent="0.15">
      <c r="A398" s="181" t="str">
        <f>每日销售笔数!K3</f>
        <v xml:space="preserve">     4、2016年3月份累计销售2205.7万元，完成当月销售计划（11100万元）的19.9%；</v>
      </c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8"/>
    </row>
    <row r="399" spans="1:18" s="74" customFormat="1" ht="27" customHeight="1" x14ac:dyDescent="0.15">
      <c r="A399" s="181" t="str">
        <f>每日销售笔数!L56</f>
        <v xml:space="preserve">     5、苹果本日销售100.0万，笔数2笔；明细表及汇总表中的销售笔数、客单价、提袋率已剔除苹果影响；</v>
      </c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8"/>
      <c r="N399" s="137"/>
      <c r="O399" s="137"/>
      <c r="P399" s="137"/>
      <c r="Q399" s="137"/>
      <c r="R399" s="137"/>
    </row>
    <row r="400" spans="1:18" x14ac:dyDescent="0.15">
      <c r="D400" s="136"/>
      <c r="G400" s="38"/>
      <c r="H400" s="38"/>
    </row>
    <row r="401" spans="4:8" x14ac:dyDescent="0.15">
      <c r="D401" s="136"/>
      <c r="G401" s="38"/>
      <c r="H401" s="38"/>
    </row>
    <row r="402" spans="4:8" x14ac:dyDescent="0.15">
      <c r="D402" s="136"/>
      <c r="G402" s="38"/>
      <c r="H402" s="38"/>
    </row>
    <row r="403" spans="4:8" x14ac:dyDescent="0.15">
      <c r="D403" s="136"/>
      <c r="G403" s="38"/>
      <c r="H403" s="38"/>
    </row>
    <row r="404" spans="4:8" x14ac:dyDescent="0.15">
      <c r="D404" s="134"/>
      <c r="G404" s="38"/>
      <c r="H404" s="38"/>
    </row>
  </sheetData>
  <autoFilter ref="A2:R391"/>
  <customSheetViews>
    <customSheetView guid="{B7CA09FA-3D62-4F00-B8B2-CF0E7F85CAEF}" showAutoFilter="1">
      <selection sqref="A1:IV65536"/>
      <autoFilter ref="B1:F1"/>
    </customSheetView>
  </customSheetViews>
  <mergeCells count="8">
    <mergeCell ref="A399:L399"/>
    <mergeCell ref="A398:L398"/>
    <mergeCell ref="A1:B1"/>
    <mergeCell ref="C1:F1"/>
    <mergeCell ref="C385:C391"/>
    <mergeCell ref="A396:L396"/>
    <mergeCell ref="A395:L395"/>
    <mergeCell ref="A397:L397"/>
  </mergeCells>
  <phoneticPr fontId="2" type="noConversion"/>
  <conditionalFormatting sqref="C358:D358">
    <cfRule type="duplicateValues" dxfId="155" priority="40"/>
  </conditionalFormatting>
  <conditionalFormatting sqref="D372">
    <cfRule type="duplicateValues" dxfId="154" priority="12"/>
  </conditionalFormatting>
  <conditionalFormatting sqref="C372">
    <cfRule type="duplicateValues" dxfId="153" priority="13"/>
  </conditionalFormatting>
  <conditionalFormatting sqref="D157:D158">
    <cfRule type="duplicateValues" dxfId="152" priority="4" stopIfTrue="1"/>
  </conditionalFormatting>
  <conditionalFormatting sqref="D365">
    <cfRule type="duplicateValues" dxfId="151" priority="1"/>
  </conditionalFormatting>
  <conditionalFormatting sqref="C365">
    <cfRule type="duplicateValues" dxfId="150" priority="2"/>
  </conditionalFormatting>
  <conditionalFormatting sqref="D373:D381 D359:D364 D346:D357 D366:D371">
    <cfRule type="duplicateValues" dxfId="149" priority="962"/>
  </conditionalFormatting>
  <conditionalFormatting sqref="C373:C381 C359:C364 C346:C357 C366:C371">
    <cfRule type="duplicateValues" dxfId="148" priority="967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"/>
  <sheetViews>
    <sheetView workbookViewId="0">
      <pane xSplit="2" ySplit="4" topLeftCell="C14" activePane="bottomRight" state="frozen"/>
      <selection activeCell="G325" sqref="G325:K338"/>
      <selection pane="topRight" activeCell="G325" sqref="G325:K338"/>
      <selection pane="bottomLeft" activeCell="G325" sqref="G325:K338"/>
      <selection pane="bottomRight" activeCell="O13" sqref="O13"/>
    </sheetView>
  </sheetViews>
  <sheetFormatPr defaultRowHeight="12" customHeight="1" x14ac:dyDescent="0.15"/>
  <cols>
    <col min="1" max="1" width="8.25" style="5" customWidth="1"/>
    <col min="2" max="2" width="10.375" style="5" customWidth="1"/>
    <col min="3" max="3" width="10.125" style="5" bestFit="1" customWidth="1"/>
    <col min="4" max="4" width="12.25" style="5" bestFit="1" customWidth="1"/>
    <col min="5" max="5" width="12.875" style="5" customWidth="1"/>
    <col min="6" max="6" width="11.5" style="5" customWidth="1"/>
    <col min="7" max="7" width="8.875" style="2" hidden="1" customWidth="1"/>
    <col min="8" max="8" width="8.625" style="2" hidden="1" customWidth="1"/>
    <col min="9" max="9" width="13.75" style="2" hidden="1" customWidth="1"/>
    <col min="10" max="10" width="13.875" style="2" hidden="1" customWidth="1"/>
    <col min="11" max="12" width="9" style="2" hidden="1" customWidth="1"/>
    <col min="13" max="13" width="13.25" style="2" hidden="1" customWidth="1"/>
    <col min="14" max="22" width="9" style="2" customWidth="1"/>
    <col min="23" max="16384" width="9" style="2"/>
  </cols>
  <sheetData>
    <row r="1" spans="1:13" ht="12" customHeight="1" x14ac:dyDescent="0.15">
      <c r="A1" s="191" t="s">
        <v>3375</v>
      </c>
      <c r="B1" s="191"/>
      <c r="C1" s="191"/>
      <c r="D1" s="191"/>
      <c r="E1" s="191"/>
      <c r="F1" s="191"/>
    </row>
    <row r="2" spans="1:13" ht="12" customHeight="1" x14ac:dyDescent="0.15">
      <c r="A2" s="192"/>
      <c r="B2" s="192"/>
      <c r="C2" s="192"/>
      <c r="D2" s="192"/>
      <c r="E2" s="192"/>
      <c r="F2" s="192"/>
    </row>
    <row r="3" spans="1:13" ht="13.5" customHeight="1" x14ac:dyDescent="0.15">
      <c r="A3" s="6"/>
      <c r="B3" s="6"/>
      <c r="C3" s="6"/>
      <c r="D3" s="6"/>
      <c r="E3" s="193" t="s">
        <v>162</v>
      </c>
      <c r="F3" s="193"/>
    </row>
    <row r="4" spans="1:13" ht="12" customHeight="1" x14ac:dyDescent="0.15">
      <c r="A4" s="3" t="s">
        <v>156</v>
      </c>
      <c r="B4" s="3" t="s">
        <v>157</v>
      </c>
      <c r="C4" s="3" t="s">
        <v>158</v>
      </c>
      <c r="D4" s="3" t="s">
        <v>159</v>
      </c>
      <c r="E4" s="3" t="s">
        <v>160</v>
      </c>
      <c r="F4" s="3" t="s">
        <v>161</v>
      </c>
    </row>
    <row r="5" spans="1:13" ht="12" customHeight="1" x14ac:dyDescent="0.15">
      <c r="A5" s="194" t="s">
        <v>216</v>
      </c>
      <c r="B5" s="3">
        <v>1</v>
      </c>
      <c r="C5" s="67">
        <f>SUM('3月6日销售'!E3:E23)</f>
        <v>4593.17</v>
      </c>
      <c r="D5" s="67">
        <f>SUM('3月6日销售'!G3:G23)</f>
        <v>519561.9</v>
      </c>
      <c r="E5" s="13">
        <f>D5/D10</f>
        <v>0.45327878071559713</v>
      </c>
      <c r="F5" s="10">
        <f>D5/C5</f>
        <v>113.11619208520477</v>
      </c>
    </row>
    <row r="6" spans="1:13" ht="12" customHeight="1" x14ac:dyDescent="0.15">
      <c r="A6" s="194"/>
      <c r="B6" s="3">
        <v>2</v>
      </c>
      <c r="C6" s="67">
        <f>SUM('3月6日销售'!E24:E43)</f>
        <v>3352</v>
      </c>
      <c r="D6" s="67">
        <f>SUM('3月6日销售'!G24:G43)</f>
        <v>159260.20000000001</v>
      </c>
      <c r="E6" s="13">
        <f>D6/D10</f>
        <v>0.13894257695285614</v>
      </c>
      <c r="F6" s="10">
        <f t="shared" ref="F6:F37" si="0">D6/C6</f>
        <v>47.511992840095466</v>
      </c>
    </row>
    <row r="7" spans="1:13" ht="12" customHeight="1" x14ac:dyDescent="0.15">
      <c r="A7" s="194"/>
      <c r="B7" s="3">
        <v>3</v>
      </c>
      <c r="C7" s="67">
        <f>SUM('3月6日销售'!E44:E75)</f>
        <v>6009.6</v>
      </c>
      <c r="D7" s="67">
        <f>SUM('3月6日销售'!G44:G75)</f>
        <v>157959.9</v>
      </c>
      <c r="E7" s="13">
        <f>D7/D10</f>
        <v>0.13780816275011246</v>
      </c>
      <c r="F7" s="10">
        <f t="shared" si="0"/>
        <v>26.284594648562297</v>
      </c>
    </row>
    <row r="8" spans="1:13" ht="12" customHeight="1" x14ac:dyDescent="0.15">
      <c r="A8" s="194"/>
      <c r="B8" s="3">
        <v>4</v>
      </c>
      <c r="C8" s="67">
        <f>SUM('3月6日销售'!E76:E86)</f>
        <v>3067.45</v>
      </c>
      <c r="D8" s="67">
        <f>SUM('3月6日销售'!G76:G86)</f>
        <v>113356</v>
      </c>
      <c r="E8" s="13">
        <f>D8/D10</f>
        <v>9.8894606141823008E-2</v>
      </c>
      <c r="F8" s="10">
        <f t="shared" si="0"/>
        <v>36.954473585551519</v>
      </c>
    </row>
    <row r="9" spans="1:13" ht="12" customHeight="1" x14ac:dyDescent="0.15">
      <c r="A9" s="194"/>
      <c r="B9" s="3">
        <v>5</v>
      </c>
      <c r="C9" s="67">
        <f>SUM('3月6日销售'!E87:E93)</f>
        <v>3328.4999999999995</v>
      </c>
      <c r="D9" s="67">
        <f>SUM('3月6日销售'!G87:G93)</f>
        <v>196092.36</v>
      </c>
      <c r="E9" s="13">
        <f>D9/D10</f>
        <v>0.1710758734396112</v>
      </c>
      <c r="F9" s="10">
        <f t="shared" si="0"/>
        <v>58.913132041460123</v>
      </c>
    </row>
    <row r="10" spans="1:13" ht="12" customHeight="1" x14ac:dyDescent="0.15">
      <c r="A10" s="4" t="s">
        <v>222</v>
      </c>
      <c r="B10" s="4"/>
      <c r="C10" s="68">
        <f>SUM(C5:C9)</f>
        <v>20350.72</v>
      </c>
      <c r="D10" s="68">
        <f>SUM(D5:D9)</f>
        <v>1146230.3600000001</v>
      </c>
      <c r="E10" s="14">
        <f>D10/D37</f>
        <v>0.22558170474164041</v>
      </c>
      <c r="F10" s="11">
        <f t="shared" si="0"/>
        <v>56.323823432291341</v>
      </c>
    </row>
    <row r="11" spans="1:13" ht="12" customHeight="1" x14ac:dyDescent="0.15">
      <c r="A11" s="188" t="s">
        <v>217</v>
      </c>
      <c r="B11" s="3">
        <v>1</v>
      </c>
      <c r="C11" s="67">
        <f>SUM('3月6日销售'!E95:E110)</f>
        <v>6343.5000000000009</v>
      </c>
      <c r="D11" s="67">
        <f>SUM('3月6日销售'!G95:G110)</f>
        <v>1274531.9000000001</v>
      </c>
      <c r="E11" s="15">
        <f>D11/D17</f>
        <v>0.75298756363900188</v>
      </c>
      <c r="F11" s="10">
        <f t="shared" si="0"/>
        <v>200.9193505162765</v>
      </c>
    </row>
    <row r="12" spans="1:13" ht="12" customHeight="1" x14ac:dyDescent="0.15">
      <c r="A12" s="189"/>
      <c r="B12" s="3">
        <v>2</v>
      </c>
      <c r="C12" s="67">
        <f>SUM('3月6日销售'!E111:E120)</f>
        <v>1314.9</v>
      </c>
      <c r="D12" s="67">
        <f>SUM('3月6日销售'!G111:G120)</f>
        <v>70168</v>
      </c>
      <c r="E12" s="15">
        <f>D12/D17</f>
        <v>4.1454930524235191E-2</v>
      </c>
      <c r="F12" s="10">
        <f t="shared" si="0"/>
        <v>53.363753897634794</v>
      </c>
    </row>
    <row r="13" spans="1:13" ht="12" customHeight="1" x14ac:dyDescent="0.15">
      <c r="A13" s="189"/>
      <c r="B13" s="3">
        <v>3</v>
      </c>
      <c r="C13" s="67">
        <f>SUM('3月6日销售'!E121:E135)</f>
        <v>2211.9899999999998</v>
      </c>
      <c r="D13" s="67">
        <f>SUM('3月6日销售'!G121:G135)</f>
        <v>83065.899999999994</v>
      </c>
      <c r="E13" s="15">
        <f>D13/D17</f>
        <v>4.9074950311154199E-2</v>
      </c>
      <c r="F13" s="10">
        <f t="shared" si="0"/>
        <v>37.552565789176263</v>
      </c>
    </row>
    <row r="14" spans="1:13" ht="12" customHeight="1" x14ac:dyDescent="0.15">
      <c r="A14" s="189"/>
      <c r="B14" s="3">
        <v>4</v>
      </c>
      <c r="C14" s="67">
        <f>SUM('3月6日销售'!E136:E139)</f>
        <v>1653.9</v>
      </c>
      <c r="D14" s="67">
        <f>SUM('3月6日销售'!G136:G139)</f>
        <v>38941</v>
      </c>
      <c r="E14" s="15">
        <f>D14/D17</f>
        <v>2.3006163059289743E-2</v>
      </c>
      <c r="F14" s="10">
        <f t="shared" si="0"/>
        <v>23.544954350323476</v>
      </c>
    </row>
    <row r="15" spans="1:13" ht="12" customHeight="1" x14ac:dyDescent="0.15">
      <c r="A15" s="189"/>
      <c r="B15" s="3">
        <v>5</v>
      </c>
      <c r="C15" s="67">
        <f>SUM('3月6日销售'!E140:E147)</f>
        <v>2303.9899999999998</v>
      </c>
      <c r="D15" s="67">
        <f>SUM('3月6日销售'!G140:G147)</f>
        <v>106306.6</v>
      </c>
      <c r="E15" s="15">
        <f>D15/D17</f>
        <v>6.2805448598615629E-2</v>
      </c>
      <c r="F15" s="10">
        <f t="shared" si="0"/>
        <v>46.140217622472328</v>
      </c>
    </row>
    <row r="16" spans="1:13" ht="12" customHeight="1" x14ac:dyDescent="0.15">
      <c r="A16" s="190"/>
      <c r="B16" s="3" t="s">
        <v>164</v>
      </c>
      <c r="C16" s="67">
        <f>SUM('3月6日销售'!E148:E165)</f>
        <v>2711.5000000000005</v>
      </c>
      <c r="D16" s="67">
        <f>SUM('3月6日销售'!G148:G165)</f>
        <v>119620</v>
      </c>
      <c r="E16" s="15">
        <f>D16/D17</f>
        <v>7.0670943867703423E-2</v>
      </c>
      <c r="F16" s="10">
        <f t="shared" si="0"/>
        <v>44.115803061036317</v>
      </c>
      <c r="I16" s="88" t="s">
        <v>750</v>
      </c>
      <c r="J16" s="88" t="s">
        <v>394</v>
      </c>
      <c r="K16" s="88" t="s">
        <v>395</v>
      </c>
      <c r="L16" s="88" t="s">
        <v>396</v>
      </c>
      <c r="M16" s="88" t="s">
        <v>908</v>
      </c>
    </row>
    <row r="17" spans="1:13" ht="12" customHeight="1" x14ac:dyDescent="0.15">
      <c r="A17" s="4" t="s">
        <v>223</v>
      </c>
      <c r="B17" s="4"/>
      <c r="C17" s="68">
        <f>SUM(C11:C16)</f>
        <v>16539.780000000002</v>
      </c>
      <c r="D17" s="68">
        <f>SUM(D11:D16)</f>
        <v>1692633.4000000001</v>
      </c>
      <c r="E17" s="14">
        <v>0.30213183205605898</v>
      </c>
      <c r="F17" s="11">
        <f t="shared" si="0"/>
        <v>102.33711693867754</v>
      </c>
      <c r="I17" s="88">
        <f>'3月6日销售'!J94+'3月6日销售'!J166</f>
        <v>13122979.09</v>
      </c>
      <c r="J17" s="113">
        <f>I17/10000</f>
        <v>1312.2979089999999</v>
      </c>
      <c r="K17" s="119">
        <v>3282</v>
      </c>
      <c r="L17" s="89">
        <f>J17/K17</f>
        <v>0.39984701675807433</v>
      </c>
      <c r="M17" s="123">
        <f>(K17-J17)</f>
        <v>1969.7020910000001</v>
      </c>
    </row>
    <row r="18" spans="1:13" ht="12" customHeight="1" x14ac:dyDescent="0.15">
      <c r="A18" s="194" t="s">
        <v>218</v>
      </c>
      <c r="B18" s="3">
        <v>1</v>
      </c>
      <c r="C18" s="67">
        <f>SUM('3月6日销售'!E167:E209)</f>
        <v>7362.5</v>
      </c>
      <c r="D18" s="67">
        <f>SUM('3月6日销售'!G167:G209)</f>
        <v>517814.10000000003</v>
      </c>
      <c r="E18" s="15">
        <f>D18/D24</f>
        <v>0.26163068164653702</v>
      </c>
      <c r="F18" s="10">
        <f t="shared" si="0"/>
        <v>70.331286926994906</v>
      </c>
      <c r="I18" s="90"/>
      <c r="J18" s="114"/>
      <c r="K18" s="90"/>
      <c r="L18" s="90"/>
      <c r="M18" s="90"/>
    </row>
    <row r="19" spans="1:13" ht="12" customHeight="1" x14ac:dyDescent="0.15">
      <c r="A19" s="194"/>
      <c r="B19" s="3">
        <v>2</v>
      </c>
      <c r="C19" s="67">
        <f>SUM('3月6日销售'!E210:E241)</f>
        <v>3260.8</v>
      </c>
      <c r="D19" s="67">
        <f>SUM('3月6日销售'!G210:G241)</f>
        <v>123821.5</v>
      </c>
      <c r="E19" s="15">
        <f>D19/D24</f>
        <v>6.2562034227141905E-2</v>
      </c>
      <c r="F19" s="10">
        <f t="shared" si="0"/>
        <v>37.97273675171737</v>
      </c>
      <c r="I19" s="90"/>
      <c r="J19" s="114"/>
      <c r="K19" s="90"/>
      <c r="L19" s="90"/>
      <c r="M19" s="90"/>
    </row>
    <row r="20" spans="1:13" ht="12" customHeight="1" x14ac:dyDescent="0.15">
      <c r="A20" s="194"/>
      <c r="B20" s="3">
        <v>3</v>
      </c>
      <c r="C20" s="67">
        <f>SUM('3月6日销售'!E242:E289)</f>
        <v>6278.8000000000011</v>
      </c>
      <c r="D20" s="67">
        <f>SUM('3月6日销售'!G242:G289)</f>
        <v>279725.99999999994</v>
      </c>
      <c r="E20" s="15">
        <f>D20/D24</f>
        <v>0.14133432066500157</v>
      </c>
      <c r="F20" s="10">
        <f t="shared" si="0"/>
        <v>44.550869592915824</v>
      </c>
      <c r="I20" s="90"/>
      <c r="J20" s="114"/>
      <c r="K20" s="90"/>
      <c r="L20" s="90"/>
      <c r="M20" s="90"/>
    </row>
    <row r="21" spans="1:13" ht="12" customHeight="1" x14ac:dyDescent="0.15">
      <c r="A21" s="194"/>
      <c r="B21" s="3">
        <v>4</v>
      </c>
      <c r="C21" s="67">
        <f>SUM('3月6日销售'!E290:E303)</f>
        <v>6746.5</v>
      </c>
      <c r="D21" s="67">
        <f>SUM('3月6日销售'!G290:G303)</f>
        <v>328211.63999999996</v>
      </c>
      <c r="E21" s="15">
        <f>D21/D24</f>
        <v>0.16583216852829577</v>
      </c>
      <c r="F21" s="10">
        <f t="shared" si="0"/>
        <v>48.649172163343948</v>
      </c>
      <c r="I21" s="90"/>
      <c r="J21" s="114"/>
      <c r="K21" s="90"/>
      <c r="L21" s="90"/>
      <c r="M21" s="90"/>
    </row>
    <row r="22" spans="1:13" ht="12" customHeight="1" x14ac:dyDescent="0.15">
      <c r="A22" s="194"/>
      <c r="B22" s="3">
        <v>5</v>
      </c>
      <c r="C22" s="67">
        <f>SUM('3月6日销售'!E304:E316)</f>
        <v>5546.3</v>
      </c>
      <c r="D22" s="67">
        <f>SUM('3月6日销售'!G304:G316)</f>
        <v>426362.3</v>
      </c>
      <c r="E22" s="15">
        <f>D22/D24</f>
        <v>0.21542375763306812</v>
      </c>
      <c r="F22" s="10">
        <f t="shared" si="0"/>
        <v>76.873284892631119</v>
      </c>
      <c r="I22" s="90"/>
      <c r="J22" s="114"/>
      <c r="K22" s="90"/>
      <c r="L22" s="90"/>
      <c r="M22" s="90"/>
    </row>
    <row r="23" spans="1:13" ht="12" customHeight="1" x14ac:dyDescent="0.15">
      <c r="A23" s="194"/>
      <c r="B23" s="3" t="s">
        <v>164</v>
      </c>
      <c r="C23" s="67">
        <f>SUM('3月6日销售'!E317:E344)</f>
        <v>6342.2</v>
      </c>
      <c r="D23" s="67">
        <f>SUM('3月6日销售'!G317:G344)</f>
        <v>303244.02999999997</v>
      </c>
      <c r="E23" s="15">
        <f>D23/D24</f>
        <v>0.15321703729995553</v>
      </c>
      <c r="F23" s="10">
        <f t="shared" si="0"/>
        <v>47.81369713979376</v>
      </c>
      <c r="I23" s="90"/>
      <c r="J23" s="114"/>
      <c r="K23" s="90"/>
      <c r="L23" s="90"/>
      <c r="M23" s="90"/>
    </row>
    <row r="24" spans="1:13" ht="12" customHeight="1" x14ac:dyDescent="0.15">
      <c r="A24" s="4" t="s">
        <v>220</v>
      </c>
      <c r="B24" s="4"/>
      <c r="C24" s="68">
        <f>SUM(C18:C23)</f>
        <v>35537.1</v>
      </c>
      <c r="D24" s="68">
        <f>SUM(D18:D23)</f>
        <v>1979179.57</v>
      </c>
      <c r="E24" s="14">
        <f>D24/D37</f>
        <v>0.3895087034602947</v>
      </c>
      <c r="F24" s="11">
        <f t="shared" si="0"/>
        <v>55.693333727287822</v>
      </c>
      <c r="I24" s="88" t="s">
        <v>751</v>
      </c>
      <c r="J24" s="115" t="s">
        <v>394</v>
      </c>
      <c r="K24" s="88" t="s">
        <v>395</v>
      </c>
      <c r="L24" s="88" t="s">
        <v>396</v>
      </c>
      <c r="M24" s="88" t="s">
        <v>908</v>
      </c>
    </row>
    <row r="25" spans="1:13" ht="12" customHeight="1" x14ac:dyDescent="0.15">
      <c r="A25" s="188" t="s">
        <v>219</v>
      </c>
      <c r="B25" s="3">
        <v>1</v>
      </c>
      <c r="C25" s="67">
        <f>SUM('3月6日销售'!E346:E358)</f>
        <v>6051.1</v>
      </c>
      <c r="D25" s="67">
        <f>SUM('3月6日销售'!G346:G358)</f>
        <v>157883.20000000001</v>
      </c>
      <c r="E25" s="15">
        <f>D25/D30</f>
        <v>0.59991244677965294</v>
      </c>
      <c r="F25" s="10">
        <f t="shared" si="0"/>
        <v>26.091652757349905</v>
      </c>
      <c r="I25" s="88">
        <f>'3月6日销售'!J382+'3月6日销售'!J345</f>
        <v>8933835.1899999995</v>
      </c>
      <c r="J25" s="113">
        <f>I25/10000</f>
        <v>893.38351899999998</v>
      </c>
      <c r="K25" s="119">
        <v>3637</v>
      </c>
      <c r="L25" s="89">
        <f>J25/K25</f>
        <v>0.24563748116579598</v>
      </c>
      <c r="M25" s="123">
        <f>(K25-J25)</f>
        <v>2743.616481</v>
      </c>
    </row>
    <row r="26" spans="1:13" ht="12" customHeight="1" x14ac:dyDescent="0.15">
      <c r="A26" s="189"/>
      <c r="B26" s="3">
        <v>2</v>
      </c>
      <c r="C26" s="67">
        <f>SUM('3月6日销售'!E359:E366)</f>
        <v>1559.7</v>
      </c>
      <c r="D26" s="67">
        <f>SUM('3月6日销售'!G359:G366)</f>
        <v>56146.85</v>
      </c>
      <c r="E26" s="15">
        <f>D26/D30</f>
        <v>0.21334248458651811</v>
      </c>
      <c r="F26" s="10">
        <f t="shared" si="0"/>
        <v>35.998493299993584</v>
      </c>
      <c r="I26" s="91"/>
      <c r="J26" s="91"/>
      <c r="K26" s="91"/>
      <c r="L26" s="91"/>
      <c r="M26" s="91"/>
    </row>
    <row r="27" spans="1:13" ht="12" customHeight="1" x14ac:dyDescent="0.15">
      <c r="A27" s="189"/>
      <c r="B27" s="3">
        <v>3</v>
      </c>
      <c r="C27" s="67">
        <f>SUM('3月6日销售'!E367:E375)</f>
        <v>955.76</v>
      </c>
      <c r="D27" s="67">
        <f>SUM('3月6日销售'!G367:G375)</f>
        <v>9018</v>
      </c>
      <c r="E27" s="15">
        <f>D27/D31</f>
        <v>3.6513209558492613E-3</v>
      </c>
      <c r="F27" s="10">
        <f>D27/C27</f>
        <v>9.4354231187745885</v>
      </c>
      <c r="I27" s="91"/>
      <c r="J27" s="91"/>
      <c r="K27" s="91"/>
      <c r="L27" s="91"/>
      <c r="M27" s="91"/>
    </row>
    <row r="28" spans="1:13" ht="12" customHeight="1" x14ac:dyDescent="0.15">
      <c r="A28" s="189"/>
      <c r="B28" s="3">
        <v>4</v>
      </c>
      <c r="C28" s="67">
        <f>SUM('3月6日销售'!E376:E377)</f>
        <v>7715.6</v>
      </c>
      <c r="D28" s="67">
        <f>SUM('3月6日销售'!G376:G377)</f>
        <v>34645</v>
      </c>
      <c r="E28" s="15">
        <f>D28/D30</f>
        <v>0.13164140781717798</v>
      </c>
      <c r="F28" s="10">
        <f t="shared" si="0"/>
        <v>4.4902535123645597</v>
      </c>
      <c r="I28" s="91"/>
      <c r="J28" s="91"/>
      <c r="K28" s="91"/>
      <c r="L28" s="91"/>
      <c r="M28" s="91"/>
    </row>
    <row r="29" spans="1:13" ht="12" customHeight="1" x14ac:dyDescent="0.15">
      <c r="A29" s="190"/>
      <c r="B29" s="3" t="s">
        <v>164</v>
      </c>
      <c r="C29" s="67">
        <f>SUM('3月6日销售'!E378:E381)</f>
        <v>1847.4</v>
      </c>
      <c r="D29" s="67">
        <f>SUM('3月6日销售'!G378:G381)</f>
        <v>5484.02</v>
      </c>
      <c r="E29" s="15">
        <f>D29/D30</f>
        <v>2.0837757635952098E-2</v>
      </c>
      <c r="F29" s="10">
        <f t="shared" si="0"/>
        <v>2.9685070910468769</v>
      </c>
      <c r="I29" s="91"/>
      <c r="J29" s="91"/>
      <c r="K29" s="91"/>
      <c r="L29" s="91"/>
      <c r="M29" s="91"/>
    </row>
    <row r="30" spans="1:13" ht="12" customHeight="1" x14ac:dyDescent="0.15">
      <c r="A30" s="4" t="s">
        <v>221</v>
      </c>
      <c r="B30" s="4"/>
      <c r="C30" s="68">
        <f>SUM(C25:C29)</f>
        <v>18129.560000000001</v>
      </c>
      <c r="D30" s="68">
        <f>SUM(D25:D29)</f>
        <v>263177.07</v>
      </c>
      <c r="E30" s="14">
        <f>D30/D37</f>
        <v>5.1794067031613114E-2</v>
      </c>
      <c r="F30" s="11">
        <f t="shared" si="0"/>
        <v>14.516462065267993</v>
      </c>
      <c r="I30" s="91"/>
      <c r="J30" s="91"/>
      <c r="K30" s="91"/>
      <c r="L30" s="91"/>
      <c r="M30" s="91"/>
    </row>
    <row r="31" spans="1:13" ht="12" customHeight="1" x14ac:dyDescent="0.15">
      <c r="A31" s="188" t="s">
        <v>3192</v>
      </c>
      <c r="B31" s="3">
        <v>1</v>
      </c>
      <c r="C31" s="67">
        <f t="shared" ref="C31:D34" si="1">C5+C11+C18+C25</f>
        <v>24350.270000000004</v>
      </c>
      <c r="D31" s="67">
        <f t="shared" si="1"/>
        <v>2469791.1000000006</v>
      </c>
      <c r="E31" s="15">
        <f>D31/D37</f>
        <v>0.48606258055643492</v>
      </c>
      <c r="F31" s="10">
        <f t="shared" si="0"/>
        <v>101.42766794782975</v>
      </c>
    </row>
    <row r="32" spans="1:13" ht="12" customHeight="1" x14ac:dyDescent="0.15">
      <c r="A32" s="189"/>
      <c r="B32" s="3">
        <v>2</v>
      </c>
      <c r="C32" s="67">
        <f t="shared" si="1"/>
        <v>9487.4</v>
      </c>
      <c r="D32" s="67">
        <f t="shared" si="1"/>
        <v>409396.55</v>
      </c>
      <c r="E32" s="15">
        <f>D32/D37</f>
        <v>8.0570516090976874E-2</v>
      </c>
      <c r="F32" s="10">
        <f t="shared" si="0"/>
        <v>43.151606341041806</v>
      </c>
    </row>
    <row r="33" spans="1:6" ht="12" customHeight="1" x14ac:dyDescent="0.15">
      <c r="A33" s="189"/>
      <c r="B33" s="3">
        <v>3</v>
      </c>
      <c r="C33" s="67">
        <f t="shared" si="1"/>
        <v>15456.150000000001</v>
      </c>
      <c r="D33" s="67">
        <f t="shared" si="1"/>
        <v>529769.79999999993</v>
      </c>
      <c r="E33" s="15">
        <f>D33/D37</f>
        <v>0.10426034658917765</v>
      </c>
      <c r="F33" s="10">
        <f t="shared" si="0"/>
        <v>34.275663732559522</v>
      </c>
    </row>
    <row r="34" spans="1:6" ht="12" customHeight="1" x14ac:dyDescent="0.15">
      <c r="A34" s="189"/>
      <c r="B34" s="3">
        <v>4</v>
      </c>
      <c r="C34" s="67">
        <f t="shared" si="1"/>
        <v>19183.45</v>
      </c>
      <c r="D34" s="67">
        <f t="shared" si="1"/>
        <v>515153.63999999996</v>
      </c>
      <c r="E34" s="15">
        <f>D34/D37</f>
        <v>0.10138384077966779</v>
      </c>
      <c r="F34" s="10">
        <f t="shared" si="0"/>
        <v>26.854066395773437</v>
      </c>
    </row>
    <row r="35" spans="1:6" ht="12" customHeight="1" x14ac:dyDescent="0.15">
      <c r="A35" s="189"/>
      <c r="B35" s="3">
        <v>5</v>
      </c>
      <c r="C35" s="67">
        <f>C9+C15+C22</f>
        <v>11178.79</v>
      </c>
      <c r="D35" s="67">
        <f>D9+D15+D22</f>
        <v>728761.26</v>
      </c>
      <c r="E35" s="15">
        <f>D35/D37</f>
        <v>0.14342248566899399</v>
      </c>
      <c r="F35" s="10">
        <f t="shared" si="0"/>
        <v>65.191425905665994</v>
      </c>
    </row>
    <row r="36" spans="1:6" ht="12" customHeight="1" x14ac:dyDescent="0.15">
      <c r="A36" s="189"/>
      <c r="B36" s="3" t="s">
        <v>164</v>
      </c>
      <c r="C36" s="67">
        <f>C16+C23+C29</f>
        <v>10901.1</v>
      </c>
      <c r="D36" s="67">
        <f>D16+D23+D29</f>
        <v>428348.05</v>
      </c>
      <c r="E36" s="15">
        <f>D36/D37</f>
        <v>8.4300230314748786E-2</v>
      </c>
      <c r="F36" s="10">
        <f t="shared" si="0"/>
        <v>39.294020786893064</v>
      </c>
    </row>
    <row r="37" spans="1:6" ht="12" customHeight="1" x14ac:dyDescent="0.15">
      <c r="A37" s="7"/>
      <c r="B37" s="7" t="s">
        <v>163</v>
      </c>
      <c r="C37" s="69">
        <f>SUM(C31:C36)</f>
        <v>90557.16</v>
      </c>
      <c r="D37" s="69">
        <f>D10+D17+D24+D30</f>
        <v>5081220.4000000004</v>
      </c>
      <c r="E37" s="16">
        <v>1</v>
      </c>
      <c r="F37" s="12">
        <f t="shared" si="0"/>
        <v>56.110642162364634</v>
      </c>
    </row>
    <row r="41" spans="1:6" ht="12.75" customHeight="1" x14ac:dyDescent="0.15"/>
    <row r="42" spans="1:6" ht="12" hidden="1" customHeight="1" x14ac:dyDescent="0.15">
      <c r="A42" s="5" t="s">
        <v>752</v>
      </c>
      <c r="B42" s="86" t="str">
        <f>"本月累计销售完成月度计划（"&amp;K17&amp;"万元）的"&amp;ROUND(L17*100,1)&amp;"%；未来日均需完成"&amp;ROUND(M17,2)&amp;"万元；"&amp;""</f>
        <v>本月累计销售完成月度计划（3282万元）的40%；未来日均需完成1969.7万元；</v>
      </c>
    </row>
    <row r="43" spans="1:6" ht="11.25" hidden="1" customHeight="1" x14ac:dyDescent="0.15">
      <c r="A43" s="5" t="s">
        <v>753</v>
      </c>
      <c r="B43" s="86" t="str">
        <f>"本月累计销售完成月度计划（"&amp;K25&amp;"万元）的"&amp;ROUND(L25*100,1)&amp;"%；未来日均需完成"&amp;ROUND(M25,2)&amp;"万元；"&amp;""</f>
        <v>本月累计销售完成月度计划（3637万元）的24.6%；未来日均需完成2743.62万元；</v>
      </c>
    </row>
    <row r="44" spans="1:6" ht="12" customHeight="1" x14ac:dyDescent="0.15">
      <c r="B44" s="86"/>
    </row>
    <row r="45" spans="1:6" ht="12" customHeight="1" x14ac:dyDescent="0.15">
      <c r="B45" s="86"/>
    </row>
    <row r="47" spans="1:6" ht="13.5" customHeight="1" x14ac:dyDescent="0.15"/>
  </sheetData>
  <mergeCells count="7">
    <mergeCell ref="A31:A36"/>
    <mergeCell ref="A25:A29"/>
    <mergeCell ref="A1:F2"/>
    <mergeCell ref="E3:F3"/>
    <mergeCell ref="A5:A9"/>
    <mergeCell ref="A18:A23"/>
    <mergeCell ref="A11:A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R993"/>
  <sheetViews>
    <sheetView topLeftCell="A13" workbookViewId="0">
      <selection activeCell="G32" sqref="G32"/>
    </sheetView>
  </sheetViews>
  <sheetFormatPr defaultRowHeight="13.5" x14ac:dyDescent="0.15"/>
  <cols>
    <col min="2" max="2" width="9" style="140"/>
    <col min="3" max="3" width="11.5" style="140" customWidth="1"/>
    <col min="4" max="4" width="12.875" style="140" customWidth="1"/>
    <col min="5" max="5" width="9.875" style="140" customWidth="1"/>
    <col min="6" max="6" width="9" style="140"/>
    <col min="8" max="8" width="13.875" customWidth="1"/>
    <col min="9" max="9" width="9.75" customWidth="1"/>
    <col min="10" max="10" width="9.75" hidden="1" customWidth="1"/>
    <col min="12" max="12" width="15" bestFit="1" customWidth="1"/>
    <col min="13" max="13" width="12.75" bestFit="1" customWidth="1"/>
    <col min="14" max="14" width="15" customWidth="1"/>
    <col min="15" max="15" width="13.375" customWidth="1"/>
    <col min="16" max="16" width="11.625" bestFit="1" customWidth="1"/>
    <col min="17" max="17" width="23.125" customWidth="1"/>
  </cols>
  <sheetData>
    <row r="1" spans="1:17" x14ac:dyDescent="0.15">
      <c r="A1" t="s">
        <v>2584</v>
      </c>
      <c r="B1" s="140" t="s">
        <v>756</v>
      </c>
      <c r="C1" s="140" t="s">
        <v>3275</v>
      </c>
      <c r="D1" s="140" t="s">
        <v>3198</v>
      </c>
      <c r="E1" s="140" t="s">
        <v>3199</v>
      </c>
      <c r="F1" s="140" t="s">
        <v>3190</v>
      </c>
      <c r="G1" t="s">
        <v>3191</v>
      </c>
      <c r="H1" s="127" t="s">
        <v>895</v>
      </c>
      <c r="I1" s="127"/>
      <c r="J1" s="127"/>
    </row>
    <row r="2" spans="1:17" x14ac:dyDescent="0.15">
      <c r="A2" s="137">
        <f t="shared" ref="A2:A65" si="0">RANK(D2,D:D,0)</f>
        <v>80</v>
      </c>
      <c r="B2" s="172" t="s">
        <v>845</v>
      </c>
      <c r="C2" s="172" t="s">
        <v>846</v>
      </c>
      <c r="D2" s="156">
        <v>12755</v>
      </c>
      <c r="E2" s="156">
        <v>89</v>
      </c>
      <c r="F2" s="140" t="str">
        <f>VLOOKUP(B2,业态!A:G,7,0)</f>
        <v>餐饮</v>
      </c>
      <c r="G2" t="str">
        <f>LEFT(B2,1)</f>
        <v>A</v>
      </c>
      <c r="H2" t="str">
        <f>VLOOKUP(B2,'3月6日销售'!C:D,2,0)</f>
        <v>南小馆</v>
      </c>
      <c r="K2" s="79" t="str">
        <f>K30&amp;L30&amp;TEXT(ROUND(L7,1),"#.0")&amp;M30&amp;TEXT(ROUND(L5,1),"#.0")&amp;N30&amp;TEXT(M5,"0.0%")&amp;O30&amp;TEXT(ROUND(L6,1),"#.0")&amp;P30&amp;TEXT(M6,"0.0%")&amp;Q30</f>
        <v xml:space="preserve">        1、本日总销售508.1万元，其中餐饮业态销售138.5万元，占比27.3%，非餐饮业态销售369.7万元，占比72.7%；</v>
      </c>
    </row>
    <row r="3" spans="1:17" x14ac:dyDescent="0.15">
      <c r="A3" s="137">
        <f t="shared" si="0"/>
        <v>174</v>
      </c>
      <c r="B3" s="172" t="s">
        <v>833</v>
      </c>
      <c r="C3" s="172" t="s">
        <v>834</v>
      </c>
      <c r="D3" s="156">
        <v>5508.5</v>
      </c>
      <c r="E3" s="156">
        <v>105</v>
      </c>
      <c r="F3" s="140" t="str">
        <f>VLOOKUP(B3,业态!A:G,7,0)</f>
        <v>餐饮</v>
      </c>
      <c r="G3" s="137" t="str">
        <f t="shared" ref="G3:G64" si="1">LEFT(B3,1)</f>
        <v>C</v>
      </c>
      <c r="H3" s="137" t="str">
        <f>VLOOKUP(B3,'3月6日销售'!C:D,2,0)</f>
        <v>瑞可爷爷</v>
      </c>
      <c r="K3" s="79" t="str">
        <f>K31&amp;L31&amp;TEXT(ROUND(M11,1),"#.0")&amp;M31&amp;N31&amp;ROUND(M12,0)&amp;O31&amp;TEXT(M13,"0.0%")&amp;P31</f>
        <v xml:space="preserve">     4、2016年3月份累计销售2205.7万元，完成当月销售计划（11100万元）的19.9%；</v>
      </c>
    </row>
    <row r="4" spans="1:17" x14ac:dyDescent="0.15">
      <c r="A4" s="137">
        <f t="shared" si="0"/>
        <v>261</v>
      </c>
      <c r="B4" s="172" t="s">
        <v>835</v>
      </c>
      <c r="C4" s="172" t="s">
        <v>836</v>
      </c>
      <c r="D4" s="156">
        <v>2113</v>
      </c>
      <c r="E4" s="156">
        <v>23</v>
      </c>
      <c r="F4" s="140" t="str">
        <f>VLOOKUP(B4,业态!A:G,7,0)</f>
        <v>零售购物</v>
      </c>
      <c r="G4" s="137" t="str">
        <f t="shared" si="1"/>
        <v>C</v>
      </c>
      <c r="H4" s="137" t="str">
        <f>VLOOKUP(B4,'3月6日销售'!C:D,2,0)</f>
        <v>特奇诺</v>
      </c>
    </row>
    <row r="5" spans="1:17" x14ac:dyDescent="0.15">
      <c r="A5" s="137">
        <f t="shared" si="0"/>
        <v>149</v>
      </c>
      <c r="B5" s="172" t="s">
        <v>857</v>
      </c>
      <c r="C5" s="172" t="s">
        <v>42</v>
      </c>
      <c r="D5" s="156">
        <v>6517</v>
      </c>
      <c r="E5" s="156">
        <v>80</v>
      </c>
      <c r="F5" s="140" t="str">
        <f>VLOOKUP(B5,业态!A:G,7,0)</f>
        <v>餐饮</v>
      </c>
      <c r="G5" s="137" t="str">
        <f t="shared" si="1"/>
        <v>A</v>
      </c>
      <c r="H5" s="137" t="str">
        <f>VLOOKUP(B5,'3月6日销售'!C:D,2,0)</f>
        <v>芒果皇后</v>
      </c>
      <c r="K5" t="s">
        <v>257</v>
      </c>
      <c r="L5" s="151">
        <f>SUMIF(F:F,K5,D:D)/10000</f>
        <v>138.46424500000001</v>
      </c>
      <c r="M5" s="78">
        <f>L5/L7</f>
        <v>0.27250194657960514</v>
      </c>
    </row>
    <row r="6" spans="1:17" x14ac:dyDescent="0.15">
      <c r="A6" s="137">
        <f t="shared" si="0"/>
        <v>228</v>
      </c>
      <c r="B6" s="172" t="s">
        <v>865</v>
      </c>
      <c r="C6" s="172" t="s">
        <v>106</v>
      </c>
      <c r="D6" s="156">
        <v>2988</v>
      </c>
      <c r="E6" s="156">
        <v>5</v>
      </c>
      <c r="F6" s="140" t="str">
        <f>VLOOKUP(B6,业态!A:G,7,0)</f>
        <v>零售购物</v>
      </c>
      <c r="G6" s="137" t="str">
        <f t="shared" si="1"/>
        <v>C</v>
      </c>
      <c r="H6" s="137" t="str">
        <f>VLOOKUP(B6,'3月6日销售'!C:D,2,0)</f>
        <v>CK JEANS</v>
      </c>
      <c r="K6" t="s">
        <v>300</v>
      </c>
      <c r="L6" s="151">
        <f>L7-L5</f>
        <v>369.65779500000002</v>
      </c>
      <c r="M6" s="78">
        <f>L6/L7</f>
        <v>0.72749805342039486</v>
      </c>
    </row>
    <row r="7" spans="1:17" x14ac:dyDescent="0.15">
      <c r="A7" s="137">
        <f t="shared" si="0"/>
        <v>280</v>
      </c>
      <c r="B7" s="172" t="s">
        <v>864</v>
      </c>
      <c r="C7" s="172" t="s">
        <v>3229</v>
      </c>
      <c r="D7" s="156">
        <v>1699</v>
      </c>
      <c r="E7" s="156">
        <v>6</v>
      </c>
      <c r="F7" s="140" t="str">
        <f>VLOOKUP(B7,业态!A:G,7,0)</f>
        <v>零售购物</v>
      </c>
      <c r="G7" s="137" t="str">
        <f t="shared" si="1"/>
        <v>C</v>
      </c>
      <c r="H7" s="137" t="str">
        <f>VLOOKUP(B7,'3月6日销售'!C:D,2,0)</f>
        <v>CK UNDERWEAR</v>
      </c>
      <c r="K7" t="s">
        <v>301</v>
      </c>
      <c r="L7" s="109">
        <f>L20/10000</f>
        <v>508.12204000000003</v>
      </c>
    </row>
    <row r="8" spans="1:17" x14ac:dyDescent="0.15">
      <c r="A8" s="137">
        <f t="shared" si="0"/>
        <v>107</v>
      </c>
      <c r="B8" s="172" t="s">
        <v>887</v>
      </c>
      <c r="C8" s="172" t="s">
        <v>888</v>
      </c>
      <c r="D8" s="156">
        <v>10004</v>
      </c>
      <c r="E8" s="156">
        <v>48</v>
      </c>
      <c r="F8" s="140" t="str">
        <f>VLOOKUP(B8,业态!A:G,7,0)</f>
        <v>餐饮</v>
      </c>
      <c r="G8" s="137" t="str">
        <f t="shared" si="1"/>
        <v>B</v>
      </c>
      <c r="H8" s="137" t="str">
        <f>VLOOKUP(B8,'3月6日销售'!C:D,2,0)</f>
        <v>蜀渝老爹</v>
      </c>
    </row>
    <row r="9" spans="1:17" x14ac:dyDescent="0.15">
      <c r="A9" s="137">
        <f t="shared" si="0"/>
        <v>216</v>
      </c>
      <c r="B9" s="172" t="s">
        <v>853</v>
      </c>
      <c r="C9" s="172" t="s">
        <v>854</v>
      </c>
      <c r="D9" s="156">
        <v>3293</v>
      </c>
      <c r="E9" s="156">
        <v>10</v>
      </c>
      <c r="F9" s="140" t="str">
        <f>VLOOKUP(B9,业态!A:G,7,0)</f>
        <v>零售购物</v>
      </c>
      <c r="G9" s="137" t="str">
        <f t="shared" si="1"/>
        <v>C</v>
      </c>
      <c r="H9" s="137" t="str">
        <f>VLOOKUP(B9,'3月6日销售'!C:D,2,0)</f>
        <v>它语记</v>
      </c>
    </row>
    <row r="10" spans="1:17" x14ac:dyDescent="0.15">
      <c r="A10" s="137">
        <f t="shared" si="0"/>
        <v>230</v>
      </c>
      <c r="B10" s="172" t="s">
        <v>891</v>
      </c>
      <c r="C10" s="172" t="s">
        <v>892</v>
      </c>
      <c r="D10" s="156">
        <v>2952</v>
      </c>
      <c r="E10" s="156">
        <v>3</v>
      </c>
      <c r="F10" s="140" t="str">
        <f>VLOOKUP(B10,业态!A:G,7,0)</f>
        <v>零售购物</v>
      </c>
      <c r="G10" s="137" t="str">
        <f t="shared" si="1"/>
        <v>C</v>
      </c>
      <c r="H10" s="137" t="str">
        <f>VLOOKUP(B10,'3月6日销售'!C:D,2,0)</f>
        <v>Red cloud赤芸</v>
      </c>
    </row>
    <row r="11" spans="1:17" x14ac:dyDescent="0.15">
      <c r="A11" s="137">
        <f t="shared" si="0"/>
        <v>219</v>
      </c>
      <c r="B11" s="172" t="s">
        <v>875</v>
      </c>
      <c r="C11" s="172" t="s">
        <v>3224</v>
      </c>
      <c r="D11" s="156">
        <v>3263</v>
      </c>
      <c r="E11" s="156">
        <v>59</v>
      </c>
      <c r="F11" s="140" t="str">
        <f>VLOOKUP(B11,业态!A:G,7,0)</f>
        <v>餐饮</v>
      </c>
      <c r="G11" s="137" t="str">
        <f t="shared" si="1"/>
        <v>A</v>
      </c>
      <c r="H11" s="137" t="str">
        <f>VLOOKUP(B11,'3月6日销售'!C:D,2,0)</f>
        <v>尝健麻辣烫</v>
      </c>
      <c r="K11" s="77">
        <f>'3月6日销售'!J383/10000</f>
        <v>2205.6814280000003</v>
      </c>
      <c r="L11" t="s">
        <v>306</v>
      </c>
      <c r="M11" s="77">
        <f>'3月6日销售'!J383/10000</f>
        <v>2205.6814280000003</v>
      </c>
      <c r="N11" s="77">
        <f>SUM(月累计销售!D:D)/10000</f>
        <v>2205.6814280000003</v>
      </c>
      <c r="O11" s="110">
        <f>N11-M11</f>
        <v>0</v>
      </c>
    </row>
    <row r="12" spans="1:17" x14ac:dyDescent="0.15">
      <c r="A12" s="137">
        <f t="shared" si="0"/>
        <v>226</v>
      </c>
      <c r="B12" s="172" t="s">
        <v>1944</v>
      </c>
      <c r="C12" s="172" t="s">
        <v>893</v>
      </c>
      <c r="D12" s="156">
        <v>2999</v>
      </c>
      <c r="E12" s="156">
        <v>1</v>
      </c>
      <c r="F12" s="140" t="str">
        <f>VLOOKUP(B12,业态!A:G,7,0)</f>
        <v>休闲娱乐类</v>
      </c>
      <c r="G12" s="137" t="str">
        <f t="shared" si="1"/>
        <v>C</v>
      </c>
      <c r="H12" s="137" t="str">
        <f>VLOOKUP(B12,'3月6日销售'!C:D,2,0)</f>
        <v>博堂音动</v>
      </c>
      <c r="L12" t="s">
        <v>307</v>
      </c>
      <c r="M12" s="77">
        <v>11100</v>
      </c>
      <c r="O12" s="77"/>
    </row>
    <row r="13" spans="1:17" x14ac:dyDescent="0.15">
      <c r="A13" s="137">
        <f t="shared" si="0"/>
        <v>298</v>
      </c>
      <c r="B13" s="172" t="s">
        <v>955</v>
      </c>
      <c r="C13" s="172" t="s">
        <v>956</v>
      </c>
      <c r="D13" s="156">
        <v>1450</v>
      </c>
      <c r="E13" s="156">
        <v>7</v>
      </c>
      <c r="F13" s="140" t="str">
        <f>VLOOKUP(B13,业态!A:G,7,0)</f>
        <v>零售购物</v>
      </c>
      <c r="G13" s="137" t="str">
        <f t="shared" si="1"/>
        <v>C</v>
      </c>
      <c r="H13" s="137" t="str">
        <f>VLOOKUP(B13,'3月6日销售'!C:D,2,0)</f>
        <v>Tune&amp;Tune</v>
      </c>
      <c r="K13" s="78" t="e">
        <f>K11/K12</f>
        <v>#DIV/0!</v>
      </c>
      <c r="L13" s="79" t="s">
        <v>308</v>
      </c>
      <c r="M13" s="112">
        <f>M11/M12</f>
        <v>0.19871003855855859</v>
      </c>
      <c r="N13" s="80"/>
      <c r="O13" s="81"/>
    </row>
    <row r="14" spans="1:17" x14ac:dyDescent="0.15">
      <c r="A14" s="137">
        <f t="shared" si="0"/>
        <v>114</v>
      </c>
      <c r="B14" s="173" t="s">
        <v>2000</v>
      </c>
      <c r="C14" s="173" t="s">
        <v>2001</v>
      </c>
      <c r="D14" s="173">
        <v>9629</v>
      </c>
      <c r="E14" s="156">
        <v>49</v>
      </c>
      <c r="F14" s="140" t="str">
        <f>VLOOKUP(B14,业态!A:G,7,0)</f>
        <v>餐饮</v>
      </c>
      <c r="G14" s="137" t="str">
        <f t="shared" si="1"/>
        <v>C</v>
      </c>
      <c r="H14" s="137" t="str">
        <f>VLOOKUP(B14,'3月6日销售'!C:D,2,0)</f>
        <v>万岁料理</v>
      </c>
      <c r="O14" s="77"/>
      <c r="P14" s="82"/>
      <c r="Q14" s="80"/>
    </row>
    <row r="15" spans="1:17" x14ac:dyDescent="0.15">
      <c r="A15" s="137">
        <f t="shared" si="0"/>
        <v>289</v>
      </c>
      <c r="B15" s="172" t="s">
        <v>2849</v>
      </c>
      <c r="C15" s="172" t="s">
        <v>2850</v>
      </c>
      <c r="D15" s="156">
        <v>1551</v>
      </c>
      <c r="E15" s="156">
        <v>137</v>
      </c>
      <c r="F15" s="140" t="str">
        <f>VLOOKUP(B15,业态!A:G,7,0)</f>
        <v>餐饮</v>
      </c>
      <c r="G15" s="137" t="str">
        <f t="shared" si="1"/>
        <v>C</v>
      </c>
      <c r="H15" s="137" t="str">
        <f>VLOOKUP(B15,'3月6日销售'!C:D,2,0)</f>
        <v>鲜果乃乃</v>
      </c>
      <c r="N15" s="80"/>
      <c r="O15" s="81" t="s">
        <v>597</v>
      </c>
    </row>
    <row r="16" spans="1:17" x14ac:dyDescent="0.15">
      <c r="A16" s="137">
        <f t="shared" si="0"/>
        <v>188</v>
      </c>
      <c r="B16" s="172" t="s">
        <v>1707</v>
      </c>
      <c r="C16" s="172" t="s">
        <v>1708</v>
      </c>
      <c r="D16" s="156">
        <v>4909</v>
      </c>
      <c r="E16" s="156">
        <v>31</v>
      </c>
      <c r="F16" s="140" t="str">
        <f>VLOOKUP(B16,业态!A:G,7,0)</f>
        <v>餐饮</v>
      </c>
      <c r="G16" s="137" t="str">
        <f t="shared" si="1"/>
        <v>B</v>
      </c>
      <c r="H16" s="137" t="str">
        <f>VLOOKUP(B16,'3月6日销售'!C:D,2,0)</f>
        <v>炸鸡情侣</v>
      </c>
      <c r="K16" t="s">
        <v>302</v>
      </c>
      <c r="L16" s="77">
        <f>SUMIF(G:G,K16:K19,D:D)</f>
        <v>1146230.3599999999</v>
      </c>
      <c r="M16">
        <f>'3月6日销售'!G94</f>
        <v>1146230.3599999999</v>
      </c>
      <c r="N16" s="110">
        <f>L16-M16</f>
        <v>0</v>
      </c>
      <c r="O16" s="77">
        <f>L16/10000</f>
        <v>114.62303599999998</v>
      </c>
      <c r="P16" s="77"/>
    </row>
    <row r="17" spans="1:17" x14ac:dyDescent="0.15">
      <c r="A17" s="137">
        <f t="shared" si="0"/>
        <v>36</v>
      </c>
      <c r="B17" s="172" t="s">
        <v>1438</v>
      </c>
      <c r="C17" s="172" t="s">
        <v>1439</v>
      </c>
      <c r="D17" s="156">
        <v>23335</v>
      </c>
      <c r="E17" s="156">
        <v>83</v>
      </c>
      <c r="F17" s="140" t="str">
        <f>VLOOKUP(B17,业态!A:G,7,0)</f>
        <v>餐饮</v>
      </c>
      <c r="G17" s="137" t="str">
        <f t="shared" si="1"/>
        <v>A</v>
      </c>
      <c r="H17" s="137" t="str">
        <f>VLOOKUP(B17,'3月6日销售'!C:D,2,0)</f>
        <v>AMORE PIZZA</v>
      </c>
      <c r="K17" t="s">
        <v>303</v>
      </c>
      <c r="L17" s="77">
        <f>SUMIF(G:G,K17:K20,D:D)</f>
        <v>1692633.4000000001</v>
      </c>
      <c r="M17">
        <f>'3月6日销售'!G166</f>
        <v>1692633.4000000001</v>
      </c>
      <c r="N17" s="110">
        <f>L17-M17</f>
        <v>0</v>
      </c>
      <c r="O17" s="77">
        <f>L17/10000</f>
        <v>169.26334000000003</v>
      </c>
      <c r="P17" s="77"/>
    </row>
    <row r="18" spans="1:17" x14ac:dyDescent="0.15">
      <c r="A18" s="137">
        <f t="shared" si="0"/>
        <v>66</v>
      </c>
      <c r="B18" s="172" t="s">
        <v>2572</v>
      </c>
      <c r="C18" s="172" t="s">
        <v>13</v>
      </c>
      <c r="D18" s="156">
        <v>15705</v>
      </c>
      <c r="E18" s="156">
        <v>29</v>
      </c>
      <c r="F18" s="140" t="str">
        <f>VLOOKUP(B18,业态!A:G,7,0)</f>
        <v>零售购物</v>
      </c>
      <c r="G18" s="137" t="str">
        <f t="shared" si="1"/>
        <v>C</v>
      </c>
      <c r="H18" s="137" t="str">
        <f>VLOOKUP(B18,'3月6日销售'!C:D,2,0)</f>
        <v>MANGO</v>
      </c>
      <c r="K18" t="s">
        <v>304</v>
      </c>
      <c r="L18" s="77">
        <f>SUMIF(G:G,K18:K21,D:D)</f>
        <v>1979179.5700000003</v>
      </c>
      <c r="M18">
        <f>'3月6日销售'!G345</f>
        <v>1979179.5700000003</v>
      </c>
      <c r="N18" s="110">
        <f>L18-M18</f>
        <v>0</v>
      </c>
      <c r="O18" s="77">
        <f>L18/10000</f>
        <v>197.91795700000003</v>
      </c>
      <c r="P18" s="77"/>
    </row>
    <row r="19" spans="1:17" x14ac:dyDescent="0.15">
      <c r="A19" s="137">
        <f t="shared" si="0"/>
        <v>189</v>
      </c>
      <c r="B19" s="172" t="s">
        <v>1667</v>
      </c>
      <c r="C19" s="172" t="s">
        <v>1668</v>
      </c>
      <c r="D19" s="156">
        <v>4840</v>
      </c>
      <c r="E19" s="156">
        <v>33</v>
      </c>
      <c r="F19" s="140" t="str">
        <f>VLOOKUP(B19,业态!A:G,7,0)</f>
        <v>餐饮</v>
      </c>
      <c r="G19" s="137" t="str">
        <f t="shared" si="1"/>
        <v>B</v>
      </c>
      <c r="H19" s="137" t="str">
        <f>VLOOKUP(B19,'3月6日销售'!C:D,2,0)</f>
        <v>长寿亭</v>
      </c>
      <c r="K19" t="s">
        <v>305</v>
      </c>
      <c r="L19" s="77">
        <f>SUMIF(G:G,K19:K30,D:D)</f>
        <v>263177.06999999995</v>
      </c>
      <c r="M19">
        <f>'3月6日销售'!G382</f>
        <v>263177.07</v>
      </c>
      <c r="N19" s="110">
        <f>L19-M19</f>
        <v>0</v>
      </c>
      <c r="O19" s="77">
        <f>L19/10000</f>
        <v>26.317706999999995</v>
      </c>
      <c r="P19" s="77"/>
    </row>
    <row r="20" spans="1:17" x14ac:dyDescent="0.15">
      <c r="A20" s="137">
        <f t="shared" si="0"/>
        <v>332</v>
      </c>
      <c r="B20" s="172" t="s">
        <v>915</v>
      </c>
      <c r="C20" s="172" t="s">
        <v>916</v>
      </c>
      <c r="D20" s="156">
        <v>639</v>
      </c>
      <c r="E20" s="156">
        <v>18</v>
      </c>
      <c r="F20" s="140" t="str">
        <f>VLOOKUP(B20,业态!A:G,7,0)</f>
        <v>餐饮</v>
      </c>
      <c r="G20" s="137" t="str">
        <f t="shared" si="1"/>
        <v>D</v>
      </c>
      <c r="H20" s="137" t="str">
        <f>VLOOKUP(B20,'3月6日销售'!C:D,2,0)</f>
        <v>SUNWAY糖人街</v>
      </c>
      <c r="L20" s="77">
        <f>SUM(L16:L19)</f>
        <v>5081220.4000000004</v>
      </c>
      <c r="O20" s="77">
        <f>L20/10000</f>
        <v>508.12204000000003</v>
      </c>
      <c r="P20" s="77"/>
    </row>
    <row r="21" spans="1:17" x14ac:dyDescent="0.15">
      <c r="A21" s="137">
        <f t="shared" si="0"/>
        <v>92</v>
      </c>
      <c r="B21" s="172" t="s">
        <v>1470</v>
      </c>
      <c r="C21" s="172" t="s">
        <v>1471</v>
      </c>
      <c r="D21" s="156">
        <v>11425</v>
      </c>
      <c r="E21" s="156">
        <v>60</v>
      </c>
      <c r="F21" s="140" t="str">
        <f>VLOOKUP(B21,业态!A:G,7,0)</f>
        <v>餐饮</v>
      </c>
      <c r="G21" s="137" t="str">
        <f t="shared" si="1"/>
        <v>A</v>
      </c>
      <c r="H21" s="137" t="str">
        <f>VLOOKUP(B21,'3月6日销售'!C:D,2,0)</f>
        <v>三友吉列猪排</v>
      </c>
      <c r="L21" s="77"/>
    </row>
    <row r="22" spans="1:17" x14ac:dyDescent="0.15">
      <c r="A22" s="137">
        <f t="shared" si="0"/>
        <v>2</v>
      </c>
      <c r="B22" s="172" t="s">
        <v>1977</v>
      </c>
      <c r="C22" s="172" t="s">
        <v>962</v>
      </c>
      <c r="D22" s="156">
        <v>201276</v>
      </c>
      <c r="E22" s="156">
        <v>6</v>
      </c>
      <c r="F22" s="140" t="str">
        <f>VLOOKUP(B22,业态!A:G,7,0)</f>
        <v>休闲娱乐类</v>
      </c>
      <c r="G22" s="137" t="str">
        <f t="shared" si="1"/>
        <v>C</v>
      </c>
      <c r="H22" s="137" t="str">
        <f>VLOOKUP(B22,'3月6日销售'!C:D,2,0)</f>
        <v>凯撒旅游</v>
      </c>
      <c r="L22" s="77"/>
    </row>
    <row r="23" spans="1:17" x14ac:dyDescent="0.15">
      <c r="A23" s="137">
        <f t="shared" si="0"/>
        <v>314</v>
      </c>
      <c r="B23" s="172" t="s">
        <v>924</v>
      </c>
      <c r="C23" s="172" t="s">
        <v>964</v>
      </c>
      <c r="D23" s="156">
        <v>1000</v>
      </c>
      <c r="E23" s="156">
        <v>1</v>
      </c>
      <c r="F23" s="140" t="str">
        <f>VLOOKUP(B23,业态!A:G,7,0)</f>
        <v>休闲娱乐类</v>
      </c>
      <c r="G23" s="137" t="str">
        <f t="shared" si="1"/>
        <v>C</v>
      </c>
      <c r="H23" s="137" t="str">
        <f>VLOOKUP(B23,'3月6日销售'!C:D,2,0)</f>
        <v>Y+</v>
      </c>
    </row>
    <row r="24" spans="1:17" x14ac:dyDescent="0.15">
      <c r="A24" s="137">
        <f t="shared" si="0"/>
        <v>290</v>
      </c>
      <c r="B24" s="172" t="s">
        <v>1945</v>
      </c>
      <c r="C24" s="172" t="s">
        <v>1946</v>
      </c>
      <c r="D24" s="156">
        <v>1541</v>
      </c>
      <c r="E24" s="156">
        <v>7</v>
      </c>
      <c r="F24" s="140" t="str">
        <f>VLOOKUP(B24,业态!A:G,7,0)</f>
        <v>零售购物</v>
      </c>
      <c r="G24" s="137" t="str">
        <f t="shared" si="1"/>
        <v>C</v>
      </c>
      <c r="H24" s="137" t="str">
        <f>VLOOKUP(B24,'3月6日销售'!C:D,2,0)</f>
        <v>REEMOOR</v>
      </c>
    </row>
    <row r="25" spans="1:17" x14ac:dyDescent="0.15">
      <c r="A25" s="137">
        <f t="shared" si="0"/>
        <v>175</v>
      </c>
      <c r="B25" s="172" t="s">
        <v>1673</v>
      </c>
      <c r="C25" s="172" t="s">
        <v>3227</v>
      </c>
      <c r="D25" s="156">
        <v>5470</v>
      </c>
      <c r="E25" s="156">
        <v>31</v>
      </c>
      <c r="F25" s="140" t="str">
        <f>VLOOKUP(B25,业态!A:G,7,0)</f>
        <v>餐饮</v>
      </c>
      <c r="G25" s="137" t="str">
        <f t="shared" si="1"/>
        <v>B</v>
      </c>
      <c r="H25" s="137" t="str">
        <f>VLOOKUP(B25,'3月6日销售'!C:D,2,0)</f>
        <v>禾立皇后</v>
      </c>
    </row>
    <row r="26" spans="1:17" x14ac:dyDescent="0.15">
      <c r="A26" s="137">
        <f t="shared" si="0"/>
        <v>147</v>
      </c>
      <c r="B26" s="172" t="s">
        <v>1709</v>
      </c>
      <c r="C26" s="172" t="s">
        <v>1710</v>
      </c>
      <c r="D26" s="156">
        <v>6614</v>
      </c>
      <c r="E26" s="156">
        <v>49</v>
      </c>
      <c r="F26" s="140" t="str">
        <f>VLOOKUP(B26,业态!A:G,7,0)</f>
        <v>餐饮</v>
      </c>
      <c r="G26" s="137" t="str">
        <f t="shared" si="1"/>
        <v>B</v>
      </c>
      <c r="H26" s="137" t="str">
        <f>VLOOKUP(B26,'3月6日销售'!C:D,2,0)</f>
        <v>江原春川</v>
      </c>
      <c r="L26" s="77"/>
    </row>
    <row r="27" spans="1:17" x14ac:dyDescent="0.15">
      <c r="A27" s="137">
        <f t="shared" si="0"/>
        <v>89</v>
      </c>
      <c r="B27" s="172" t="s">
        <v>2717</v>
      </c>
      <c r="C27" s="172" t="s">
        <v>2718</v>
      </c>
      <c r="D27" s="156">
        <v>11561</v>
      </c>
      <c r="E27" s="156">
        <v>114</v>
      </c>
      <c r="F27" s="140" t="str">
        <f>VLOOKUP(B27,业态!A:G,7,0)</f>
        <v>餐饮</v>
      </c>
      <c r="G27" s="137" t="str">
        <f t="shared" si="1"/>
        <v>C</v>
      </c>
      <c r="H27" s="137" t="str">
        <f>VLOOKUP(B27,'3月6日销售'!C:D,2,0)</f>
        <v>小韩猪</v>
      </c>
    </row>
    <row r="28" spans="1:17" x14ac:dyDescent="0.15">
      <c r="A28" s="137">
        <f t="shared" si="0"/>
        <v>54</v>
      </c>
      <c r="B28" s="172" t="s">
        <v>2480</v>
      </c>
      <c r="C28" s="172" t="s">
        <v>2481</v>
      </c>
      <c r="D28" s="156">
        <v>17434</v>
      </c>
      <c r="E28" s="156">
        <v>75</v>
      </c>
      <c r="F28" s="140" t="str">
        <f>VLOOKUP(B28,业态!A:G,7,0)</f>
        <v>餐饮</v>
      </c>
      <c r="G28" s="137" t="str">
        <f t="shared" si="1"/>
        <v>C</v>
      </c>
      <c r="H28" s="137" t="str">
        <f>VLOOKUP(B28,'3月6日销售'!C:D,2,0)</f>
        <v>韩都黑牛</v>
      </c>
    </row>
    <row r="29" spans="1:17" x14ac:dyDescent="0.15">
      <c r="A29" s="137">
        <f t="shared" si="0"/>
        <v>40</v>
      </c>
      <c r="B29" s="172" t="s">
        <v>2482</v>
      </c>
      <c r="C29" s="172" t="s">
        <v>2483</v>
      </c>
      <c r="D29" s="156">
        <v>21934.54</v>
      </c>
      <c r="E29" s="156">
        <v>277</v>
      </c>
      <c r="F29" s="140" t="str">
        <f>VLOOKUP(B29,业态!A:G,7,0)</f>
        <v>餐饮</v>
      </c>
      <c r="G29" s="137" t="str">
        <f t="shared" si="1"/>
        <v>C</v>
      </c>
      <c r="H29" s="137" t="str">
        <f>VLOOKUP(B29,'3月6日销售'!C:D,2,0)</f>
        <v>筷道</v>
      </c>
    </row>
    <row r="30" spans="1:17" x14ac:dyDescent="0.15">
      <c r="A30" s="137">
        <f t="shared" si="0"/>
        <v>251</v>
      </c>
      <c r="B30" s="172" t="s">
        <v>2484</v>
      </c>
      <c r="C30" s="172" t="s">
        <v>2485</v>
      </c>
      <c r="D30" s="156">
        <v>2308</v>
      </c>
      <c r="E30" s="156">
        <v>5</v>
      </c>
      <c r="F30" s="140" t="str">
        <f>VLOOKUP(B30,业态!A:G,7,0)</f>
        <v>零售购物</v>
      </c>
      <c r="G30" s="137" t="str">
        <f t="shared" si="1"/>
        <v>C</v>
      </c>
      <c r="H30" s="137" t="str">
        <f>VLOOKUP(B30,'3月6日销售'!C:D,2,0)</f>
        <v>beyond top</v>
      </c>
      <c r="K30" t="s">
        <v>2583</v>
      </c>
      <c r="L30" t="s">
        <v>2575</v>
      </c>
      <c r="M30" t="s">
        <v>2576</v>
      </c>
      <c r="N30" t="s">
        <v>2577</v>
      </c>
      <c r="O30" t="s">
        <v>2578</v>
      </c>
      <c r="P30" t="s">
        <v>2577</v>
      </c>
      <c r="Q30" t="s">
        <v>2579</v>
      </c>
    </row>
    <row r="31" spans="1:17" x14ac:dyDescent="0.15">
      <c r="A31" s="137">
        <f t="shared" si="0"/>
        <v>229</v>
      </c>
      <c r="B31" s="172" t="s">
        <v>2492</v>
      </c>
      <c r="C31" s="172" t="s">
        <v>2475</v>
      </c>
      <c r="D31" s="156">
        <v>2953</v>
      </c>
      <c r="E31" s="156">
        <v>14</v>
      </c>
      <c r="F31" s="140" t="str">
        <f>VLOOKUP(B31,业态!A:G,7,0)</f>
        <v>零售购物</v>
      </c>
      <c r="G31" s="137" t="str">
        <f t="shared" si="1"/>
        <v>A</v>
      </c>
      <c r="H31" s="137" t="str">
        <f>VLOOKUP(B31,'3月6日销售'!C:D,2,0)</f>
        <v>FISIMOLA</v>
      </c>
      <c r="K31" s="133" t="s">
        <v>3070</v>
      </c>
      <c r="L31" s="133" t="s">
        <v>3372</v>
      </c>
      <c r="M31" t="s">
        <v>2580</v>
      </c>
      <c r="N31" t="s">
        <v>2581</v>
      </c>
      <c r="O31" t="s">
        <v>2582</v>
      </c>
      <c r="P31" t="s">
        <v>2579</v>
      </c>
    </row>
    <row r="32" spans="1:17" x14ac:dyDescent="0.15">
      <c r="A32" s="137">
        <f t="shared" si="0"/>
        <v>283</v>
      </c>
      <c r="B32" s="172" t="s">
        <v>2490</v>
      </c>
      <c r="C32" s="172" t="s">
        <v>2491</v>
      </c>
      <c r="D32" s="156">
        <v>1654</v>
      </c>
      <c r="E32" s="156">
        <v>5</v>
      </c>
      <c r="F32" s="140" t="str">
        <f>VLOOKUP(B32,业态!A:G,7,0)</f>
        <v>零售购物</v>
      </c>
      <c r="G32" s="137" t="str">
        <f t="shared" si="1"/>
        <v>A</v>
      </c>
      <c r="H32" s="137" t="str">
        <f>VLOOKUP(B32,'3月6日销售'!C:D,2,0)</f>
        <v>CROWN</v>
      </c>
    </row>
    <row r="33" spans="1:18" x14ac:dyDescent="0.15">
      <c r="A33" s="137">
        <f t="shared" si="0"/>
        <v>220</v>
      </c>
      <c r="B33" s="172" t="s">
        <v>2532</v>
      </c>
      <c r="C33" s="172" t="s">
        <v>2533</v>
      </c>
      <c r="D33" s="156">
        <v>3210</v>
      </c>
      <c r="E33" s="156">
        <v>8</v>
      </c>
      <c r="F33" s="140" t="str">
        <f>VLOOKUP(B33,业态!A:G,7,0)</f>
        <v>零售购物</v>
      </c>
      <c r="G33" s="137" t="str">
        <f t="shared" si="1"/>
        <v>B</v>
      </c>
      <c r="H33" s="137" t="str">
        <f>VLOOKUP(B33,'3月6日销售'!C:D,2,0)</f>
        <v>罗宾汉.RH</v>
      </c>
      <c r="L33" s="131" t="s">
        <v>2585</v>
      </c>
      <c r="M33" s="131" t="s">
        <v>2586</v>
      </c>
      <c r="N33" s="131" t="s">
        <v>2587</v>
      </c>
      <c r="O33" s="131" t="s">
        <v>2588</v>
      </c>
      <c r="P33" s="131" t="s">
        <v>2589</v>
      </c>
      <c r="Q33" s="131" t="s">
        <v>2587</v>
      </c>
      <c r="R33" s="160" t="s">
        <v>2949</v>
      </c>
    </row>
    <row r="34" spans="1:18" x14ac:dyDescent="0.15">
      <c r="A34" s="137">
        <f t="shared" si="0"/>
        <v>351</v>
      </c>
      <c r="B34" s="172" t="s">
        <v>488</v>
      </c>
      <c r="C34" s="172" t="s">
        <v>489</v>
      </c>
      <c r="D34" s="156">
        <v>249</v>
      </c>
      <c r="E34" s="156">
        <v>1</v>
      </c>
      <c r="F34" s="140" t="str">
        <f>VLOOKUP(B34,业态!A:G,7,0)</f>
        <v>零售购物</v>
      </c>
      <c r="G34" s="137" t="str">
        <f t="shared" si="1"/>
        <v>A</v>
      </c>
      <c r="H34" s="137" t="str">
        <f>VLOOKUP(B34,'3月6日销售'!C:D,2,0)</f>
        <v>ANOTHER</v>
      </c>
      <c r="L34" s="92">
        <v>1</v>
      </c>
      <c r="M34" s="140" t="s">
        <v>3189</v>
      </c>
      <c r="N34" s="92" t="s">
        <v>2590</v>
      </c>
      <c r="O34" s="132" t="str">
        <f>TEXT(ROUND((VLOOKUP(L34,A:D,4,0)/10000),1),"#.0")</f>
        <v>100.0</v>
      </c>
      <c r="P34" s="138" t="s">
        <v>2608</v>
      </c>
      <c r="Q34" s="92" t="s">
        <v>2592</v>
      </c>
      <c r="R34" s="77">
        <f>VLOOKUP(L34,A:E,5,0)</f>
        <v>2</v>
      </c>
    </row>
    <row r="35" spans="1:18" x14ac:dyDescent="0.15">
      <c r="A35" s="137">
        <f t="shared" si="0"/>
        <v>285</v>
      </c>
      <c r="B35" s="172" t="s">
        <v>2523</v>
      </c>
      <c r="C35" s="172" t="s">
        <v>2524</v>
      </c>
      <c r="D35" s="156">
        <v>1645</v>
      </c>
      <c r="E35" s="156">
        <v>25</v>
      </c>
      <c r="F35" s="140" t="str">
        <f>VLOOKUP(B35,业态!A:G,7,0)</f>
        <v>餐饮</v>
      </c>
      <c r="G35" s="137" t="str">
        <f t="shared" si="1"/>
        <v>C</v>
      </c>
      <c r="H35" s="137" t="str">
        <f>VLOOKUP(B35,'3月6日销售'!C:D,2,0)</f>
        <v>玛辛吉</v>
      </c>
      <c r="L35" s="92">
        <v>2</v>
      </c>
      <c r="M35" s="92" t="str">
        <f t="shared" ref="M35:M44" si="2">VLOOKUP(L35,A:C,3,0)</f>
        <v>凯撒旅游</v>
      </c>
      <c r="N35" s="92" t="s">
        <v>2590</v>
      </c>
      <c r="O35" s="132" t="str">
        <f t="shared" ref="O35:O44" si="3">TEXT(ROUND((VLOOKUP(M35,C:D,2,0)/10000),1),"#.0")</f>
        <v>20.1</v>
      </c>
      <c r="P35" s="92" t="s">
        <v>2591</v>
      </c>
      <c r="Q35" s="92" t="s">
        <v>2592</v>
      </c>
      <c r="R35" s="77"/>
    </row>
    <row r="36" spans="1:18" x14ac:dyDescent="0.15">
      <c r="A36" s="137">
        <f t="shared" si="0"/>
        <v>214</v>
      </c>
      <c r="B36" s="172" t="s">
        <v>2519</v>
      </c>
      <c r="C36" s="172" t="s">
        <v>2520</v>
      </c>
      <c r="D36" s="156">
        <v>3319</v>
      </c>
      <c r="E36" s="156">
        <v>14</v>
      </c>
      <c r="F36" s="140" t="str">
        <f>VLOOKUP(B36,业态!A:G,7,0)</f>
        <v>零售购物</v>
      </c>
      <c r="G36" s="137" t="str">
        <f t="shared" si="1"/>
        <v>C</v>
      </c>
      <c r="H36" s="137" t="str">
        <f>VLOOKUP(B36,'3月6日销售'!C:D,2,0)</f>
        <v>THE FACE SHOP</v>
      </c>
      <c r="L36" s="92">
        <v>3</v>
      </c>
      <c r="M36" s="92" t="str">
        <f t="shared" si="2"/>
        <v>汉巴味德</v>
      </c>
      <c r="N36" s="92" t="s">
        <v>2593</v>
      </c>
      <c r="O36" s="132" t="str">
        <f t="shared" si="3"/>
        <v>18.6</v>
      </c>
      <c r="P36" s="92" t="s">
        <v>2594</v>
      </c>
      <c r="Q36" s="92" t="s">
        <v>2595</v>
      </c>
      <c r="R36" s="77"/>
    </row>
    <row r="37" spans="1:18" x14ac:dyDescent="0.15">
      <c r="A37" s="137">
        <f t="shared" si="0"/>
        <v>312</v>
      </c>
      <c r="B37" s="172" t="s">
        <v>2517</v>
      </c>
      <c r="C37" s="172" t="s">
        <v>2518</v>
      </c>
      <c r="D37" s="156">
        <v>1103</v>
      </c>
      <c r="E37" s="156">
        <v>82</v>
      </c>
      <c r="F37" s="140" t="str">
        <f>VLOOKUP(B37,业态!A:G,7,0)</f>
        <v>餐饮</v>
      </c>
      <c r="G37" s="137" t="str">
        <f t="shared" si="1"/>
        <v>C</v>
      </c>
      <c r="H37" s="137" t="str">
        <f>VLOOKUP(B37,'3月6日销售'!C:D,2,0)</f>
        <v>茶与布朗</v>
      </c>
      <c r="L37" s="92">
        <v>4</v>
      </c>
      <c r="M37" s="92" t="str">
        <f t="shared" si="2"/>
        <v>ZARA</v>
      </c>
      <c r="N37" s="92" t="s">
        <v>2593</v>
      </c>
      <c r="O37" s="132" t="str">
        <f t="shared" si="3"/>
        <v>18.0</v>
      </c>
      <c r="P37" s="92" t="s">
        <v>2594</v>
      </c>
      <c r="Q37" s="92" t="s">
        <v>2595</v>
      </c>
      <c r="R37" s="77"/>
    </row>
    <row r="38" spans="1:18" x14ac:dyDescent="0.15">
      <c r="A38" s="137">
        <f t="shared" si="0"/>
        <v>68</v>
      </c>
      <c r="B38" s="172" t="s">
        <v>2512</v>
      </c>
      <c r="C38" s="172" t="s">
        <v>2513</v>
      </c>
      <c r="D38" s="156">
        <v>15300</v>
      </c>
      <c r="E38" s="156">
        <v>68</v>
      </c>
      <c r="F38" s="140" t="str">
        <f>VLOOKUP(B38,业态!A:G,7,0)</f>
        <v>餐饮</v>
      </c>
      <c r="G38" s="137" t="str">
        <f t="shared" si="1"/>
        <v>A</v>
      </c>
      <c r="H38" s="137" t="str">
        <f>VLOOKUP(B38,'3月6日销售'!C:D,2,0)</f>
        <v>动手GAGA</v>
      </c>
      <c r="I38" s="137"/>
      <c r="J38" s="137"/>
      <c r="L38" s="92">
        <v>5</v>
      </c>
      <c r="M38" s="92" t="str">
        <f t="shared" si="2"/>
        <v>H&amp;M</v>
      </c>
      <c r="N38" s="92" t="s">
        <v>2593</v>
      </c>
      <c r="O38" s="132" t="str">
        <f t="shared" si="3"/>
        <v>17.0</v>
      </c>
      <c r="P38" s="92" t="s">
        <v>2594</v>
      </c>
      <c r="Q38" s="92" t="s">
        <v>2595</v>
      </c>
      <c r="R38" s="77"/>
    </row>
    <row r="39" spans="1:18" x14ac:dyDescent="0.15">
      <c r="A39" s="137">
        <f t="shared" si="0"/>
        <v>123</v>
      </c>
      <c r="B39" s="172" t="s">
        <v>2561</v>
      </c>
      <c r="C39" s="172" t="s">
        <v>2526</v>
      </c>
      <c r="D39" s="156">
        <v>8773</v>
      </c>
      <c r="E39" s="156">
        <v>16</v>
      </c>
      <c r="F39" s="140" t="str">
        <f>VLOOKUP(B39,业态!A:G,7,0)</f>
        <v>零售购物</v>
      </c>
      <c r="G39" s="137" t="str">
        <f t="shared" si="1"/>
        <v>B</v>
      </c>
      <c r="H39" s="137" t="str">
        <f>VLOOKUP(B39,'3月6日销售'!C:D,2,0)</f>
        <v>Fairwhale</v>
      </c>
      <c r="I39" s="137"/>
      <c r="J39" s="137"/>
      <c r="L39" s="92">
        <v>6</v>
      </c>
      <c r="M39" s="92" t="str">
        <f t="shared" si="2"/>
        <v>四川海底捞餐饮有限公司</v>
      </c>
      <c r="N39" s="92" t="s">
        <v>2593</v>
      </c>
      <c r="O39" s="132" t="str">
        <f t="shared" si="3"/>
        <v>12.8</v>
      </c>
      <c r="P39" s="92" t="s">
        <v>2594</v>
      </c>
      <c r="Q39" s="92" t="s">
        <v>2595</v>
      </c>
      <c r="R39" s="77"/>
    </row>
    <row r="40" spans="1:18" x14ac:dyDescent="0.15">
      <c r="A40" s="137">
        <f t="shared" si="0"/>
        <v>132</v>
      </c>
      <c r="B40" s="172" t="s">
        <v>2548</v>
      </c>
      <c r="C40" s="172" t="s">
        <v>2549</v>
      </c>
      <c r="D40" s="156">
        <v>8313.7999999999993</v>
      </c>
      <c r="E40" s="156">
        <v>24</v>
      </c>
      <c r="F40" s="140" t="str">
        <f>VLOOKUP(B40,业态!A:G,7,0)</f>
        <v>零售购物</v>
      </c>
      <c r="G40" s="137" t="str">
        <f t="shared" si="1"/>
        <v>C</v>
      </c>
      <c r="H40" s="137" t="str">
        <f>VLOOKUP(B40,'3月6日销售'!C:D,2,0)</f>
        <v>百武西</v>
      </c>
      <c r="I40" s="137"/>
      <c r="J40" s="137"/>
      <c r="L40" s="92">
        <v>7</v>
      </c>
      <c r="M40" s="92" t="str">
        <f t="shared" si="2"/>
        <v>优衣库</v>
      </c>
      <c r="N40" s="92" t="s">
        <v>2596</v>
      </c>
      <c r="O40" s="132" t="str">
        <f t="shared" si="3"/>
        <v>10.1</v>
      </c>
      <c r="P40" s="92" t="s">
        <v>2597</v>
      </c>
      <c r="Q40" s="92" t="s">
        <v>2598</v>
      </c>
      <c r="R40" s="77"/>
    </row>
    <row r="41" spans="1:18" x14ac:dyDescent="0.15">
      <c r="A41" s="137">
        <f t="shared" si="0"/>
        <v>207</v>
      </c>
      <c r="B41" s="172" t="s">
        <v>2544</v>
      </c>
      <c r="C41" s="172" t="s">
        <v>2545</v>
      </c>
      <c r="D41" s="156">
        <v>3694.4</v>
      </c>
      <c r="E41" s="156">
        <v>16</v>
      </c>
      <c r="F41" s="140" t="str">
        <f>VLOOKUP(B41,业态!A:G,7,0)</f>
        <v>零售购物</v>
      </c>
      <c r="G41" s="137" t="str">
        <f t="shared" si="1"/>
        <v>C</v>
      </c>
      <c r="H41" s="137" t="str">
        <f>VLOOKUP(B41,'3月6日销售'!C:D,2,0)</f>
        <v>TONYMOLY</v>
      </c>
      <c r="I41" s="137"/>
      <c r="J41" s="137"/>
      <c r="L41" s="92">
        <v>8</v>
      </c>
      <c r="M41" s="92" t="str">
        <f t="shared" si="2"/>
        <v>MUJI</v>
      </c>
      <c r="N41" s="92" t="s">
        <v>2596</v>
      </c>
      <c r="O41" s="132" t="str">
        <f t="shared" si="3"/>
        <v>8.1</v>
      </c>
      <c r="P41" s="92" t="s">
        <v>2597</v>
      </c>
      <c r="Q41" s="92" t="s">
        <v>2598</v>
      </c>
      <c r="R41" s="77"/>
    </row>
    <row r="42" spans="1:18" x14ac:dyDescent="0.15">
      <c r="A42" s="137">
        <f t="shared" si="0"/>
        <v>238</v>
      </c>
      <c r="B42" s="172" t="s">
        <v>2562</v>
      </c>
      <c r="C42" s="172" t="s">
        <v>2627</v>
      </c>
      <c r="D42" s="156">
        <v>2710</v>
      </c>
      <c r="E42" s="156">
        <v>11</v>
      </c>
      <c r="F42" s="140" t="str">
        <f>VLOOKUP(B42,业态!A:G,7,0)</f>
        <v>零售购物</v>
      </c>
      <c r="G42" s="137" t="str">
        <f t="shared" si="1"/>
        <v>C</v>
      </c>
      <c r="H42" s="137" t="str">
        <f>VLOOKUP(B42,'3月6日销售'!C:D,2,0)</f>
        <v>手机衣橱</v>
      </c>
      <c r="I42" s="137"/>
      <c r="J42" s="137"/>
      <c r="L42" s="92">
        <v>9</v>
      </c>
      <c r="M42" s="92" t="str">
        <f t="shared" si="2"/>
        <v>外婆家</v>
      </c>
      <c r="N42" s="92" t="s">
        <v>2596</v>
      </c>
      <c r="O42" s="132" t="str">
        <f t="shared" si="3"/>
        <v>8.1</v>
      </c>
      <c r="P42" s="92" t="s">
        <v>2597</v>
      </c>
      <c r="Q42" s="92" t="s">
        <v>2598</v>
      </c>
      <c r="R42" s="77"/>
    </row>
    <row r="43" spans="1:18" x14ac:dyDescent="0.15">
      <c r="A43" s="137">
        <f t="shared" si="0"/>
        <v>1</v>
      </c>
      <c r="B43" s="172" t="s">
        <v>2571</v>
      </c>
      <c r="C43" s="172" t="s">
        <v>3226</v>
      </c>
      <c r="D43" s="156">
        <v>1000000</v>
      </c>
      <c r="E43" s="156">
        <v>2</v>
      </c>
      <c r="F43" s="140" t="str">
        <f>VLOOKUP(B43,业态!A:G,7,0)</f>
        <v>零售购物</v>
      </c>
      <c r="G43" s="137" t="str">
        <f t="shared" si="1"/>
        <v>B</v>
      </c>
      <c r="H43" s="137" t="str">
        <f>VLOOKUP(B43,'3月6日销售'!C:D,2,0)</f>
        <v>APPLE</v>
      </c>
      <c r="I43" s="137"/>
      <c r="J43" s="137"/>
      <c r="L43" s="92">
        <v>10</v>
      </c>
      <c r="M43" s="92" t="str">
        <f t="shared" si="2"/>
        <v>WASS</v>
      </c>
      <c r="N43" s="92" t="s">
        <v>2590</v>
      </c>
      <c r="O43" s="132" t="str">
        <f t="shared" si="3"/>
        <v>6.9</v>
      </c>
      <c r="P43" s="92" t="s">
        <v>2591</v>
      </c>
      <c r="Q43" s="92" t="s">
        <v>2592</v>
      </c>
      <c r="R43" s="77"/>
    </row>
    <row r="44" spans="1:18" x14ac:dyDescent="0.15">
      <c r="A44" s="137">
        <f t="shared" si="0"/>
        <v>330</v>
      </c>
      <c r="B44" s="172" t="s">
        <v>2606</v>
      </c>
      <c r="C44" s="172" t="s">
        <v>2607</v>
      </c>
      <c r="D44" s="156">
        <v>693.8</v>
      </c>
      <c r="E44" s="156">
        <v>4</v>
      </c>
      <c r="F44" s="140" t="str">
        <f>VLOOKUP(B44,业态!A:G,7,0)</f>
        <v>零售购物</v>
      </c>
      <c r="G44" s="137" t="str">
        <f t="shared" si="1"/>
        <v>C</v>
      </c>
      <c r="H44" s="137" t="str">
        <f>VLOOKUP(B44,'3月6日销售'!C:D,2,0)</f>
        <v>jane’s hat</v>
      </c>
      <c r="I44" s="137"/>
      <c r="J44" s="137"/>
      <c r="K44" s="133" t="s">
        <v>2609</v>
      </c>
      <c r="L44" s="92">
        <v>11</v>
      </c>
      <c r="M44" s="92" t="str">
        <f t="shared" si="2"/>
        <v>innidfree</v>
      </c>
      <c r="N44" s="92" t="s">
        <v>2596</v>
      </c>
      <c r="O44" s="141" t="str">
        <f t="shared" si="3"/>
        <v>6.6</v>
      </c>
      <c r="P44" s="92" t="s">
        <v>2597</v>
      </c>
      <c r="Q44" s="92" t="s">
        <v>2598</v>
      </c>
    </row>
    <row r="45" spans="1:18" x14ac:dyDescent="0.15">
      <c r="A45" s="137">
        <f t="shared" si="0"/>
        <v>357</v>
      </c>
      <c r="B45" s="172" t="s">
        <v>2614</v>
      </c>
      <c r="C45" s="172" t="s">
        <v>2615</v>
      </c>
      <c r="D45" s="156">
        <v>85</v>
      </c>
      <c r="E45" s="156">
        <v>9</v>
      </c>
      <c r="F45" s="140" t="str">
        <f>VLOOKUP(B45,业态!A:G,7,0)</f>
        <v>生活服务类</v>
      </c>
      <c r="G45" s="137" t="str">
        <f t="shared" si="1"/>
        <v>C</v>
      </c>
      <c r="H45" s="137" t="str">
        <f>VLOOKUP(B45,'3月6日销售'!C:D,2,0)</f>
        <v>哇噻</v>
      </c>
      <c r="I45" s="137"/>
      <c r="J45" s="137"/>
      <c r="L45" s="133" t="s">
        <v>2601</v>
      </c>
    </row>
    <row r="46" spans="1:18" x14ac:dyDescent="0.15">
      <c r="A46" s="137">
        <f t="shared" si="0"/>
        <v>339</v>
      </c>
      <c r="B46" s="172" t="s">
        <v>2620</v>
      </c>
      <c r="C46" s="172" t="s">
        <v>2621</v>
      </c>
      <c r="D46" s="156">
        <v>508</v>
      </c>
      <c r="E46" s="156">
        <v>3</v>
      </c>
      <c r="F46" s="140" t="str">
        <f>VLOOKUP(B46,业态!A:G,7,0)</f>
        <v>生活服务类</v>
      </c>
      <c r="G46" s="137" t="str">
        <f t="shared" si="1"/>
        <v>A</v>
      </c>
      <c r="H46" s="137" t="str">
        <f>VLOOKUP(B46,'3月6日销售'!C:D,2,0)</f>
        <v>八点咖啡</v>
      </c>
      <c r="I46" s="137"/>
      <c r="J46" s="137"/>
      <c r="L46" s="195" t="str">
        <f>K44&amp;L45&amp;M35&amp;N35&amp;O35&amp;P35&amp;Q35&amp;M36&amp;N36&amp;O36&amp;P36&amp;Q36&amp;M37&amp;N37&amp;O37&amp;P37&amp;Q37&amp;M38&amp;N38&amp;O38&amp;P38&amp;Q38&amp;M39&amp;N39&amp;O39&amp;P39&amp;Q39&amp;M40&amp;N40&amp;O40&amp;P40&amp;Q40&amp;M41&amp;N41&amp;O41&amp;P41&amp;Q41&amp;M42&amp;N42&amp;O42&amp;P42&amp;Q42&amp;M43&amp;N43&amp;O43&amp;P43&amp;Q43&amp;M44&amp;N44&amp;O44&amp;P44&amp;Q44</f>
        <v xml:space="preserve">       2、本日销售排名前十：凯撒旅游：20.1万；汉巴味德：18.6万；ZARA：18.0万；H&amp;M：17.0万；四川海底捞餐饮有限公司：12.8万；优衣库：10.1万；MUJI：8.1万；外婆家：8.1万；WASS：6.9万；innidfree：6.6万；</v>
      </c>
      <c r="M46" s="195"/>
      <c r="N46" s="195"/>
      <c r="O46" s="195"/>
      <c r="P46" s="195"/>
      <c r="Q46" s="195"/>
    </row>
    <row r="47" spans="1:18" x14ac:dyDescent="0.15">
      <c r="A47" s="137">
        <f t="shared" si="0"/>
        <v>287</v>
      </c>
      <c r="B47" s="172" t="s">
        <v>311</v>
      </c>
      <c r="C47" s="172" t="s">
        <v>954</v>
      </c>
      <c r="D47" s="156">
        <v>1604</v>
      </c>
      <c r="E47" s="156">
        <v>2</v>
      </c>
      <c r="F47" s="140" t="str">
        <f>VLOOKUP(B47,业态!A:G,7,0)</f>
        <v>零售购物</v>
      </c>
      <c r="G47" s="137" t="str">
        <f t="shared" si="1"/>
        <v>C</v>
      </c>
      <c r="H47" s="137" t="str">
        <f>VLOOKUP(B47,'3月6日销售'!C:D,2,0)</f>
        <v>ZUCZUG</v>
      </c>
      <c r="I47" s="137"/>
      <c r="J47" s="137"/>
      <c r="L47" s="195"/>
      <c r="M47" s="195"/>
      <c r="N47" s="195"/>
      <c r="O47" s="195"/>
      <c r="P47" s="195"/>
      <c r="Q47" s="195"/>
    </row>
    <row r="48" spans="1:18" x14ac:dyDescent="0.15">
      <c r="A48" s="137">
        <f t="shared" si="0"/>
        <v>86</v>
      </c>
      <c r="B48" s="172" t="s">
        <v>2634</v>
      </c>
      <c r="C48" s="172" t="s">
        <v>2635</v>
      </c>
      <c r="D48" s="156">
        <v>11888</v>
      </c>
      <c r="E48" s="156">
        <v>64</v>
      </c>
      <c r="F48" s="140" t="str">
        <f>VLOOKUP(B48,业态!A:G,7,0)</f>
        <v>餐饮</v>
      </c>
      <c r="G48" s="137" t="str">
        <f t="shared" si="1"/>
        <v>A</v>
      </c>
      <c r="H48" s="137" t="str">
        <f>VLOOKUP(B48,'3月6日销售'!C:D,2,0)</f>
        <v>斗牛士</v>
      </c>
      <c r="I48" s="137"/>
      <c r="J48" s="137"/>
      <c r="L48" s="195"/>
      <c r="M48" s="195"/>
      <c r="N48" s="195"/>
      <c r="O48" s="195"/>
      <c r="P48" s="195"/>
      <c r="Q48" s="195"/>
    </row>
    <row r="49" spans="1:17" x14ac:dyDescent="0.15">
      <c r="A49" s="137">
        <f t="shared" si="0"/>
        <v>90</v>
      </c>
      <c r="B49" s="172" t="s">
        <v>2638</v>
      </c>
      <c r="C49" s="172" t="s">
        <v>2639</v>
      </c>
      <c r="D49" s="156">
        <v>11475</v>
      </c>
      <c r="E49" s="156">
        <v>94</v>
      </c>
      <c r="F49" s="140" t="str">
        <f>VLOOKUP(B49,业态!A:G,7,0)</f>
        <v>餐饮</v>
      </c>
      <c r="G49" s="137" t="str">
        <f t="shared" si="1"/>
        <v>C</v>
      </c>
      <c r="H49" s="137" t="str">
        <f>VLOOKUP(B49,'3月6日销售'!C:D,2,0)</f>
        <v>安东鸡</v>
      </c>
      <c r="I49" s="137"/>
      <c r="J49" s="137"/>
      <c r="L49" s="137"/>
      <c r="M49" s="137"/>
      <c r="N49" s="137"/>
      <c r="O49" s="137"/>
      <c r="P49" s="137"/>
    </row>
    <row r="50" spans="1:17" x14ac:dyDescent="0.15">
      <c r="A50" s="137">
        <f t="shared" si="0"/>
        <v>109</v>
      </c>
      <c r="B50" s="172" t="s">
        <v>2640</v>
      </c>
      <c r="C50" s="172" t="s">
        <v>2641</v>
      </c>
      <c r="D50" s="156">
        <v>9788</v>
      </c>
      <c r="E50" s="156">
        <v>72</v>
      </c>
      <c r="F50" s="140" t="str">
        <f>VLOOKUP(B50,业态!A:G,7,0)</f>
        <v>餐饮</v>
      </c>
      <c r="G50" s="137" t="str">
        <f t="shared" si="1"/>
        <v>C</v>
      </c>
      <c r="H50" s="137" t="str">
        <f>VLOOKUP(B50,'3月6日销售'!C:D,2,0)</f>
        <v>詹姆士芝士排骨</v>
      </c>
      <c r="I50" s="137"/>
      <c r="J50" s="137"/>
      <c r="L50" s="137"/>
      <c r="M50" s="137"/>
      <c r="N50" s="137"/>
      <c r="O50" s="137"/>
      <c r="P50" s="137"/>
    </row>
    <row r="51" spans="1:17" ht="14.25" thickBot="1" x14ac:dyDescent="0.2">
      <c r="A51" s="137">
        <f t="shared" si="0"/>
        <v>274</v>
      </c>
      <c r="B51" s="172" t="s">
        <v>2632</v>
      </c>
      <c r="C51" s="172" t="s">
        <v>1430</v>
      </c>
      <c r="D51" s="156">
        <v>1820</v>
      </c>
      <c r="E51" s="156">
        <v>5</v>
      </c>
      <c r="F51" s="140" t="str">
        <f>VLOOKUP(B51,业态!A:G,7,0)</f>
        <v>零售购物</v>
      </c>
      <c r="G51" s="137" t="str">
        <f t="shared" si="1"/>
        <v>A</v>
      </c>
      <c r="H51" s="137" t="str">
        <f>VLOOKUP(B51,'3月6日销售'!C:D,2,0)</f>
        <v>LAMY</v>
      </c>
      <c r="I51" s="137"/>
      <c r="J51" s="137"/>
      <c r="L51" s="133" t="s">
        <v>2948</v>
      </c>
      <c r="M51">
        <f>L20-O34*10000</f>
        <v>4081220.4000000004</v>
      </c>
    </row>
    <row r="52" spans="1:17" ht="15" thickBot="1" x14ac:dyDescent="0.2">
      <c r="A52" s="137">
        <f t="shared" si="0"/>
        <v>326</v>
      </c>
      <c r="B52" s="172" t="s">
        <v>2636</v>
      </c>
      <c r="C52" s="172" t="s">
        <v>2637</v>
      </c>
      <c r="D52" s="156">
        <v>756</v>
      </c>
      <c r="E52" s="156">
        <v>13</v>
      </c>
      <c r="F52" s="140" t="str">
        <f>VLOOKUP(B52,业态!A:G,7,0)</f>
        <v>零售购物</v>
      </c>
      <c r="G52" s="137" t="str">
        <f t="shared" si="1"/>
        <v>C</v>
      </c>
      <c r="H52" s="137" t="str">
        <f>VLOOKUP(B52,'3月6日销售'!C:D,2,0)</f>
        <v>原创工场</v>
      </c>
      <c r="I52" s="137"/>
      <c r="J52" s="137"/>
      <c r="L52" s="133"/>
      <c r="M52" s="65"/>
    </row>
    <row r="53" spans="1:17" x14ac:dyDescent="0.15">
      <c r="A53" s="137">
        <f t="shared" si="0"/>
        <v>42</v>
      </c>
      <c r="B53" s="172" t="s">
        <v>2648</v>
      </c>
      <c r="C53" s="172" t="s">
        <v>2649</v>
      </c>
      <c r="D53" s="156">
        <v>21682</v>
      </c>
      <c r="E53" s="156">
        <v>51</v>
      </c>
      <c r="F53" s="140" t="str">
        <f>VLOOKUP(B53,业态!A:G,7,0)</f>
        <v>餐饮</v>
      </c>
      <c r="G53" s="137" t="str">
        <f t="shared" si="1"/>
        <v>B</v>
      </c>
      <c r="H53" s="137" t="str">
        <f>VLOOKUP(B53,'3月6日销售'!C:D,2,0)</f>
        <v>熊喵来了</v>
      </c>
      <c r="I53" s="137"/>
      <c r="J53" s="137"/>
      <c r="L53" s="133" t="s">
        <v>2950</v>
      </c>
      <c r="M53">
        <f>'3月6日销售'!G166-每日销售笔数!O34*10000</f>
        <v>692633.40000000014</v>
      </c>
    </row>
    <row r="54" spans="1:17" x14ac:dyDescent="0.15">
      <c r="A54" s="137">
        <f t="shared" si="0"/>
        <v>340</v>
      </c>
      <c r="B54" s="172" t="s">
        <v>2652</v>
      </c>
      <c r="C54" s="172" t="s">
        <v>2653</v>
      </c>
      <c r="D54" s="156">
        <v>505</v>
      </c>
      <c r="E54" s="156">
        <v>27</v>
      </c>
      <c r="F54" s="140" t="str">
        <f>VLOOKUP(B54,业态!A:G,7,0)</f>
        <v>休闲娱乐类</v>
      </c>
      <c r="G54" s="137" t="str">
        <f t="shared" si="1"/>
        <v>D</v>
      </c>
      <c r="H54" s="137" t="str">
        <f>VLOOKUP(B54,'3月6日销售'!C:D,2,0)</f>
        <v>淘乐堂</v>
      </c>
      <c r="I54" s="137"/>
      <c r="J54" s="137"/>
      <c r="L54" s="133"/>
      <c r="M54" s="77"/>
    </row>
    <row r="55" spans="1:17" x14ac:dyDescent="0.15">
      <c r="A55" s="137">
        <f t="shared" si="0"/>
        <v>15</v>
      </c>
      <c r="B55" s="172" t="s">
        <v>2654</v>
      </c>
      <c r="C55" s="172" t="s">
        <v>1693</v>
      </c>
      <c r="D55" s="156">
        <v>39541.599999999999</v>
      </c>
      <c r="E55" s="156">
        <v>30</v>
      </c>
      <c r="F55" s="140" t="str">
        <f>VLOOKUP(B55,业态!A:G,7,0)</f>
        <v>零售购物</v>
      </c>
      <c r="G55" s="137" t="str">
        <f t="shared" si="1"/>
        <v>A</v>
      </c>
      <c r="H55" s="137" t="str">
        <f>VLOOKUP(B55,'3月6日销售'!C:D,2,0)</f>
        <v>妍丽</v>
      </c>
      <c r="I55" s="137"/>
      <c r="J55" s="137"/>
    </row>
    <row r="56" spans="1:17" x14ac:dyDescent="0.15">
      <c r="A56" s="137">
        <f t="shared" si="0"/>
        <v>269</v>
      </c>
      <c r="B56" s="172" t="s">
        <v>2973</v>
      </c>
      <c r="C56" s="172" t="s">
        <v>2656</v>
      </c>
      <c r="D56" s="156">
        <v>1953.4</v>
      </c>
      <c r="E56" s="156">
        <v>53</v>
      </c>
      <c r="F56" s="140" t="str">
        <f>VLOOKUP(B56,业态!A:G,7,0)</f>
        <v>餐饮</v>
      </c>
      <c r="G56" s="137" t="str">
        <f t="shared" si="1"/>
        <v>A</v>
      </c>
      <c r="H56" s="137" t="str">
        <f>VLOOKUP(B56,'3月6日销售'!C:D,2,0)</f>
        <v>黑爵士</v>
      </c>
      <c r="I56" s="137"/>
      <c r="J56" s="137"/>
      <c r="L56" s="196" t="str">
        <f>"     5、苹果本日销售"&amp;O34&amp;P34&amp;R33&amp;"笔数"&amp;R34&amp;"笔"&amp;Q34&amp;"明细表及汇总表中的销售笔数、客单价、提袋率已剔除苹果影响"&amp;Q34</f>
        <v xml:space="preserve">     5、苹果本日销售100.0万，笔数2笔；明细表及汇总表中的销售笔数、客单价、提袋率已剔除苹果影响；</v>
      </c>
      <c r="M56" s="197"/>
      <c r="N56" s="197"/>
      <c r="O56" s="197"/>
      <c r="P56" s="197"/>
      <c r="Q56" s="197"/>
    </row>
    <row r="57" spans="1:17" x14ac:dyDescent="0.15">
      <c r="A57" s="137">
        <f t="shared" si="0"/>
        <v>208</v>
      </c>
      <c r="B57" s="172" t="s">
        <v>2659</v>
      </c>
      <c r="C57" s="172" t="s">
        <v>269</v>
      </c>
      <c r="D57" s="156">
        <v>3635</v>
      </c>
      <c r="E57" s="156">
        <v>7</v>
      </c>
      <c r="F57" s="140" t="str">
        <f>VLOOKUP(B57,业态!A:G,7,0)</f>
        <v>零售购物</v>
      </c>
      <c r="G57" s="137" t="str">
        <f t="shared" si="1"/>
        <v>A</v>
      </c>
      <c r="H57" s="137" t="str">
        <f>VLOOKUP(B57,'3月6日销售'!C:D,2,0)</f>
        <v>优贝施</v>
      </c>
      <c r="I57" s="137"/>
      <c r="J57" s="137"/>
      <c r="L57" s="197"/>
      <c r="M57" s="197"/>
      <c r="N57" s="197"/>
      <c r="O57" s="197"/>
      <c r="P57" s="197"/>
      <c r="Q57" s="197"/>
    </row>
    <row r="58" spans="1:17" x14ac:dyDescent="0.15">
      <c r="A58" s="137">
        <f t="shared" si="0"/>
        <v>307</v>
      </c>
      <c r="B58" s="172" t="s">
        <v>2657</v>
      </c>
      <c r="C58" s="172" t="s">
        <v>2658</v>
      </c>
      <c r="D58" s="156">
        <v>1252</v>
      </c>
      <c r="E58" s="156">
        <v>19</v>
      </c>
      <c r="F58" s="140" t="str">
        <f>VLOOKUP(B58,业态!A:G,7,0)</f>
        <v>零售购物</v>
      </c>
      <c r="G58" s="137" t="str">
        <f t="shared" si="1"/>
        <v>A</v>
      </c>
      <c r="H58" s="137" t="str">
        <f>VLOOKUP(B58,'3月6日销售'!C:D,2,0)</f>
        <v>开物志</v>
      </c>
      <c r="I58" s="137"/>
      <c r="J58" s="137"/>
      <c r="L58" s="197"/>
      <c r="M58" s="197"/>
      <c r="N58" s="197"/>
      <c r="O58" s="197"/>
      <c r="P58" s="197"/>
      <c r="Q58" s="197"/>
    </row>
    <row r="59" spans="1:17" x14ac:dyDescent="0.15">
      <c r="A59" s="137">
        <f t="shared" si="0"/>
        <v>354</v>
      </c>
      <c r="B59" s="172" t="s">
        <v>2660</v>
      </c>
      <c r="C59" s="172" t="s">
        <v>2661</v>
      </c>
      <c r="D59" s="156">
        <v>193</v>
      </c>
      <c r="E59" s="156">
        <v>3</v>
      </c>
      <c r="F59" s="140" t="str">
        <f>VLOOKUP(B59,业态!A:G,7,0)</f>
        <v>零售购物</v>
      </c>
      <c r="G59" s="137" t="str">
        <f t="shared" si="1"/>
        <v>C</v>
      </c>
      <c r="H59" s="137" t="str">
        <f>VLOOKUP(B59,'3月6日销售'!C:D,2,0)</f>
        <v>韩束</v>
      </c>
      <c r="I59" s="137"/>
      <c r="J59" s="137"/>
    </row>
    <row r="60" spans="1:17" x14ac:dyDescent="0.15">
      <c r="A60" s="137">
        <f t="shared" si="0"/>
        <v>286</v>
      </c>
      <c r="B60" s="172" t="s">
        <v>2716</v>
      </c>
      <c r="C60" s="172" t="s">
        <v>2663</v>
      </c>
      <c r="D60" s="156">
        <v>1624</v>
      </c>
      <c r="E60" s="156">
        <v>7</v>
      </c>
      <c r="F60" s="140" t="str">
        <f>VLOOKUP(B60,业态!A:G,7,0)</f>
        <v>零售购物</v>
      </c>
      <c r="G60" s="137" t="str">
        <f t="shared" si="1"/>
        <v>C</v>
      </c>
      <c r="H60" s="137" t="str">
        <f>VLOOKUP(B60,'3月6日销售'!C:D,2,0)</f>
        <v>歌德席勒</v>
      </c>
      <c r="I60" s="137"/>
      <c r="J60" s="137"/>
    </row>
    <row r="61" spans="1:17" x14ac:dyDescent="0.15">
      <c r="A61" s="137">
        <f t="shared" si="0"/>
        <v>201</v>
      </c>
      <c r="B61" s="172" t="s">
        <v>2674</v>
      </c>
      <c r="C61" s="172" t="s">
        <v>3228</v>
      </c>
      <c r="D61" s="156">
        <v>4272</v>
      </c>
      <c r="E61" s="156">
        <v>17</v>
      </c>
      <c r="F61" s="140" t="str">
        <f>VLOOKUP(B61,业态!A:G,7,0)</f>
        <v>餐饮</v>
      </c>
      <c r="G61" s="137" t="str">
        <f t="shared" si="1"/>
        <v>B</v>
      </c>
      <c r="H61" s="137" t="str">
        <f>VLOOKUP(B61,'3月6日销售'!C:D,2,0)</f>
        <v>雷迪肋</v>
      </c>
      <c r="I61" s="137"/>
      <c r="J61" s="137"/>
    </row>
    <row r="62" spans="1:17" x14ac:dyDescent="0.15">
      <c r="A62" s="137">
        <f t="shared" si="0"/>
        <v>338</v>
      </c>
      <c r="B62" s="172" t="s">
        <v>430</v>
      </c>
      <c r="C62" s="172" t="s">
        <v>431</v>
      </c>
      <c r="D62" s="156">
        <v>527</v>
      </c>
      <c r="E62" s="156">
        <v>2</v>
      </c>
      <c r="F62" s="140" t="str">
        <f>VLOOKUP(B62,业态!A:G,7,0)</f>
        <v>零售购物</v>
      </c>
      <c r="G62" s="137" t="str">
        <f t="shared" si="1"/>
        <v>B</v>
      </c>
      <c r="H62" s="137" t="str">
        <f>VLOOKUP(B62,'3月6日销售'!C:D,2,0)</f>
        <v>ABLE JEANS</v>
      </c>
      <c r="I62" s="137"/>
      <c r="J62" s="137"/>
    </row>
    <row r="63" spans="1:17" x14ac:dyDescent="0.15">
      <c r="A63" s="137">
        <f t="shared" si="0"/>
        <v>205</v>
      </c>
      <c r="B63" s="172" t="s">
        <v>2698</v>
      </c>
      <c r="C63" s="172" t="s">
        <v>2699</v>
      </c>
      <c r="D63" s="156">
        <v>3744.2</v>
      </c>
      <c r="E63" s="156">
        <v>209</v>
      </c>
      <c r="F63" s="140" t="str">
        <f>VLOOKUP(B63,业态!A:G,7,0)</f>
        <v>餐饮</v>
      </c>
      <c r="G63" s="137" t="str">
        <f t="shared" si="1"/>
        <v>A</v>
      </c>
      <c r="H63" s="137" t="str">
        <f>VLOOKUP(B63,'3月6日销售'!C:D,2,0)</f>
        <v>贡茶</v>
      </c>
      <c r="I63" s="137"/>
      <c r="J63" s="137"/>
    </row>
    <row r="64" spans="1:17" x14ac:dyDescent="0.15">
      <c r="A64" s="137">
        <f t="shared" si="0"/>
        <v>296</v>
      </c>
      <c r="B64" s="172" t="s">
        <v>2696</v>
      </c>
      <c r="C64" s="172" t="s">
        <v>2697</v>
      </c>
      <c r="D64" s="156">
        <v>1484</v>
      </c>
      <c r="E64" s="156">
        <v>18</v>
      </c>
      <c r="F64" s="140" t="str">
        <f>VLOOKUP(B64,业态!A:G,7,0)</f>
        <v>生活服务类</v>
      </c>
      <c r="G64" s="137" t="str">
        <f t="shared" si="1"/>
        <v>A</v>
      </c>
      <c r="H64" s="137" t="str">
        <f>VLOOKUP(B64,'3月6日销售'!C:D,2,0)</f>
        <v>曼SALON</v>
      </c>
      <c r="I64" s="137"/>
      <c r="J64" s="137"/>
    </row>
    <row r="65" spans="1:10" x14ac:dyDescent="0.15">
      <c r="A65" s="137">
        <f t="shared" si="0"/>
        <v>267</v>
      </c>
      <c r="B65" s="172" t="s">
        <v>2706</v>
      </c>
      <c r="C65" s="172" t="s">
        <v>2707</v>
      </c>
      <c r="D65" s="156">
        <v>1968</v>
      </c>
      <c r="E65" s="156">
        <v>6</v>
      </c>
      <c r="F65" s="140" t="str">
        <f>VLOOKUP(B65,业态!A:G,7,0)</f>
        <v>零售购物</v>
      </c>
      <c r="G65" s="137" t="str">
        <f t="shared" ref="G65:G128" si="4">LEFT(B65,1)</f>
        <v>A</v>
      </c>
      <c r="H65" s="137" t="str">
        <f>VLOOKUP(B65,'3月6日销售'!C:D,2,0)</f>
        <v>卞卡</v>
      </c>
      <c r="I65" s="137"/>
      <c r="J65" s="137"/>
    </row>
    <row r="66" spans="1:10" x14ac:dyDescent="0.15">
      <c r="A66" s="137">
        <f t="shared" ref="A66:A129" si="5">RANK(D66,D:D,0)</f>
        <v>116</v>
      </c>
      <c r="B66" s="172" t="s">
        <v>2713</v>
      </c>
      <c r="C66" s="172" t="s">
        <v>2714</v>
      </c>
      <c r="D66" s="156">
        <v>9568</v>
      </c>
      <c r="E66" s="156">
        <v>14</v>
      </c>
      <c r="F66" s="140" t="str">
        <f>VLOOKUP(B66,业态!A:G,7,0)</f>
        <v>零售购物</v>
      </c>
      <c r="G66" s="137" t="str">
        <f t="shared" si="4"/>
        <v>B</v>
      </c>
      <c r="H66" s="137" t="str">
        <f>VLOOKUP(B66,'3月6日销售'!C:D,2,0)</f>
        <v>斯凯奇</v>
      </c>
      <c r="I66" s="137"/>
      <c r="J66" s="137"/>
    </row>
    <row r="67" spans="1:10" x14ac:dyDescent="0.15">
      <c r="A67" s="137">
        <f t="shared" si="5"/>
        <v>79</v>
      </c>
      <c r="B67" s="172" t="s">
        <v>3238</v>
      </c>
      <c r="C67" s="172" t="s">
        <v>3239</v>
      </c>
      <c r="D67" s="156">
        <v>12873</v>
      </c>
      <c r="E67" s="156">
        <v>99</v>
      </c>
      <c r="F67" s="140" t="str">
        <f>VLOOKUP(B67,业态!A:G,7,0)</f>
        <v>餐饮</v>
      </c>
      <c r="G67" s="137" t="str">
        <f t="shared" si="4"/>
        <v>B</v>
      </c>
      <c r="H67" s="137" t="str">
        <f>VLOOKUP(B67,'3月6日销售'!C:D,2,0)</f>
        <v>大喜</v>
      </c>
      <c r="I67" s="137"/>
      <c r="J67" s="137"/>
    </row>
    <row r="68" spans="1:10" x14ac:dyDescent="0.15">
      <c r="A68" s="137">
        <f t="shared" si="5"/>
        <v>282</v>
      </c>
      <c r="B68" s="172" t="s">
        <v>2703</v>
      </c>
      <c r="C68" s="172" t="s">
        <v>2704</v>
      </c>
      <c r="D68" s="156">
        <v>1664</v>
      </c>
      <c r="E68" s="156">
        <v>41</v>
      </c>
      <c r="F68" s="140" t="str">
        <f>VLOOKUP(B68,业态!A:G,7,0)</f>
        <v>餐饮</v>
      </c>
      <c r="G68" s="137" t="str">
        <f t="shared" si="4"/>
        <v>A</v>
      </c>
      <c r="H68" s="137" t="str">
        <f>VLOOKUP(B68,'3月6日销售'!C:D,2,0)</f>
        <v>N2STRANGEGELATO</v>
      </c>
      <c r="I68" s="137"/>
      <c r="J68" s="137"/>
    </row>
    <row r="69" spans="1:10" x14ac:dyDescent="0.15">
      <c r="A69" s="137">
        <f t="shared" si="5"/>
        <v>352</v>
      </c>
      <c r="B69" s="172" t="s">
        <v>2738</v>
      </c>
      <c r="C69" s="172" t="s">
        <v>2739</v>
      </c>
      <c r="D69" s="156">
        <v>210</v>
      </c>
      <c r="E69" s="156">
        <v>10</v>
      </c>
      <c r="F69" s="140" t="str">
        <f>VLOOKUP(B69,业态!A:G,7,0)</f>
        <v>休闲娱乐类</v>
      </c>
      <c r="G69" s="137" t="str">
        <f t="shared" si="4"/>
        <v>D</v>
      </c>
      <c r="H69" s="137" t="str">
        <f>VLOOKUP(B69,'3月6日销售'!C:D,2,0)</f>
        <v>儿童沙池、绘画</v>
      </c>
      <c r="I69" s="137"/>
      <c r="J69" s="137"/>
    </row>
    <row r="70" spans="1:10" x14ac:dyDescent="0.15">
      <c r="A70" s="137">
        <f t="shared" si="5"/>
        <v>347</v>
      </c>
      <c r="B70" s="172" t="s">
        <v>2736</v>
      </c>
      <c r="C70" s="172" t="s">
        <v>2737</v>
      </c>
      <c r="D70" s="156">
        <v>300</v>
      </c>
      <c r="E70" s="156">
        <v>15</v>
      </c>
      <c r="F70" s="140" t="str">
        <f>VLOOKUP(B70,业态!A:G,7,0)</f>
        <v>休闲娱乐类</v>
      </c>
      <c r="G70" s="137" t="str">
        <f t="shared" si="4"/>
        <v>D</v>
      </c>
      <c r="H70" s="137" t="str">
        <f>VLOOKUP(B70,'3月6日销售'!C:D,2,0)</f>
        <v>儿童钓鱼</v>
      </c>
      <c r="I70" s="137"/>
      <c r="J70" s="137"/>
    </row>
    <row r="71" spans="1:10" x14ac:dyDescent="0.15">
      <c r="A71" s="137">
        <f t="shared" si="5"/>
        <v>153</v>
      </c>
      <c r="B71" s="172" t="s">
        <v>2734</v>
      </c>
      <c r="C71" s="172" t="s">
        <v>2735</v>
      </c>
      <c r="D71" s="156">
        <v>6374.5</v>
      </c>
      <c r="E71" s="156">
        <v>24</v>
      </c>
      <c r="F71" s="140" t="str">
        <f>VLOOKUP(B71,业态!A:G,7,0)</f>
        <v>零售购物</v>
      </c>
      <c r="G71" s="137" t="str">
        <f t="shared" si="4"/>
        <v>C</v>
      </c>
      <c r="H71" s="137" t="str">
        <f>VLOOKUP(B71,'3月6日销售'!C:D,2,0)</f>
        <v>畹町</v>
      </c>
      <c r="I71" s="137"/>
      <c r="J71" s="137"/>
    </row>
    <row r="72" spans="1:10" x14ac:dyDescent="0.15">
      <c r="A72" s="137">
        <f t="shared" si="5"/>
        <v>273</v>
      </c>
      <c r="B72" s="172" t="s">
        <v>2867</v>
      </c>
      <c r="C72" s="172" t="s">
        <v>2733</v>
      </c>
      <c r="D72" s="156">
        <v>1832</v>
      </c>
      <c r="E72" s="156">
        <v>4</v>
      </c>
      <c r="F72" s="140" t="str">
        <f>VLOOKUP(B72,业态!A:G,7,0)</f>
        <v>零售购物</v>
      </c>
      <c r="G72" s="137" t="str">
        <f t="shared" si="4"/>
        <v>B</v>
      </c>
      <c r="H72" s="137" t="str">
        <f>VLOOKUP(B72,'3月6日销售'!C:D,2,0)</f>
        <v>死亡奇迹</v>
      </c>
      <c r="I72" s="137"/>
      <c r="J72" s="137"/>
    </row>
    <row r="73" spans="1:10" x14ac:dyDescent="0.15">
      <c r="A73" s="137">
        <f t="shared" si="5"/>
        <v>164</v>
      </c>
      <c r="B73" s="172" t="s">
        <v>2740</v>
      </c>
      <c r="C73" s="172" t="s">
        <v>2801</v>
      </c>
      <c r="D73" s="156">
        <v>5999</v>
      </c>
      <c r="E73" s="156">
        <v>1</v>
      </c>
      <c r="F73" s="140" t="str">
        <f>VLOOKUP(B73,业态!A:G,7,0)</f>
        <v>零售购物</v>
      </c>
      <c r="G73" s="137" t="str">
        <f t="shared" si="4"/>
        <v>C</v>
      </c>
      <c r="H73" s="137" t="str">
        <f>VLOOKUP(B73,'3月6日销售'!C:D,2,0)</f>
        <v>CASIO拍照神器</v>
      </c>
      <c r="I73" s="137"/>
      <c r="J73" s="137"/>
    </row>
    <row r="74" spans="1:10" x14ac:dyDescent="0.15">
      <c r="A74" s="137">
        <f t="shared" si="5"/>
        <v>254</v>
      </c>
      <c r="B74" s="172" t="s">
        <v>2741</v>
      </c>
      <c r="C74" s="172" t="s">
        <v>2742</v>
      </c>
      <c r="D74" s="156">
        <v>2256</v>
      </c>
      <c r="E74" s="156">
        <v>11</v>
      </c>
      <c r="F74" s="140" t="str">
        <f>VLOOKUP(B74,业态!A:G,7,0)</f>
        <v>零售购物</v>
      </c>
      <c r="G74" s="137" t="str">
        <f t="shared" si="4"/>
        <v>C</v>
      </c>
      <c r="H74" s="137" t="str">
        <f>VLOOKUP(B74,'3月6日销售'!C:D,2,0)</f>
        <v>blablabra</v>
      </c>
      <c r="I74" s="137"/>
      <c r="J74" s="137"/>
    </row>
    <row r="75" spans="1:10" x14ac:dyDescent="0.15">
      <c r="A75" s="137">
        <f t="shared" si="5"/>
        <v>183</v>
      </c>
      <c r="B75" s="172" t="s">
        <v>2743</v>
      </c>
      <c r="C75" s="172" t="s">
        <v>860</v>
      </c>
      <c r="D75" s="156">
        <v>5123</v>
      </c>
      <c r="E75" s="156">
        <v>9</v>
      </c>
      <c r="F75" s="140" t="str">
        <f>VLOOKUP(B75,业态!A:G,7,0)</f>
        <v>零售购物</v>
      </c>
      <c r="G75" s="137" t="str">
        <f t="shared" si="4"/>
        <v>A</v>
      </c>
      <c r="H75" s="137" t="str">
        <f>VLOOKUP(B75,'3月6日销售'!C:D,2,0)</f>
        <v>PLAYLOUNGE</v>
      </c>
      <c r="I75" s="137"/>
      <c r="J75" s="137"/>
    </row>
    <row r="76" spans="1:10" x14ac:dyDescent="0.15">
      <c r="A76" s="137">
        <f t="shared" si="5"/>
        <v>293</v>
      </c>
      <c r="B76" s="172" t="s">
        <v>2749</v>
      </c>
      <c r="C76" s="172" t="s">
        <v>2750</v>
      </c>
      <c r="D76" s="172">
        <v>1512</v>
      </c>
      <c r="E76" s="156">
        <v>4</v>
      </c>
      <c r="F76" s="140" t="str">
        <f>VLOOKUP(B76,业态!A:G,7,0)</f>
        <v>零售购物</v>
      </c>
      <c r="G76" s="137" t="str">
        <f t="shared" si="4"/>
        <v>C</v>
      </c>
      <c r="H76" s="137" t="str">
        <f>VLOOKUP(B76,'3月6日销售'!C:D,2,0)</f>
        <v>ORGANIC+</v>
      </c>
      <c r="I76" s="137"/>
      <c r="J76" s="137"/>
    </row>
    <row r="77" spans="1:10" x14ac:dyDescent="0.15">
      <c r="A77" s="137">
        <f t="shared" si="5"/>
        <v>284</v>
      </c>
      <c r="B77" s="172" t="s">
        <v>2751</v>
      </c>
      <c r="C77" s="172" t="s">
        <v>2752</v>
      </c>
      <c r="D77" s="156">
        <v>1646.5</v>
      </c>
      <c r="E77" s="156">
        <v>52</v>
      </c>
      <c r="F77" s="140" t="str">
        <f>VLOOKUP(B77,业态!A:G,7,0)</f>
        <v>餐饮</v>
      </c>
      <c r="G77" s="137" t="str">
        <f t="shared" si="4"/>
        <v>C</v>
      </c>
      <c r="H77" s="137" t="str">
        <f>VLOOKUP(B77,'3月6日销售'!C:D,2,0)</f>
        <v>梅概念</v>
      </c>
      <c r="I77" s="137"/>
      <c r="J77" s="137"/>
    </row>
    <row r="78" spans="1:10" x14ac:dyDescent="0.15">
      <c r="A78" s="137">
        <f t="shared" si="5"/>
        <v>212</v>
      </c>
      <c r="B78" s="172" t="s">
        <v>2755</v>
      </c>
      <c r="C78" s="172" t="s">
        <v>2756</v>
      </c>
      <c r="D78" s="156">
        <v>3539</v>
      </c>
      <c r="E78" s="156">
        <v>75</v>
      </c>
      <c r="F78" s="140" t="str">
        <f>VLOOKUP(B78,业态!A:G,7,0)</f>
        <v>餐饮</v>
      </c>
      <c r="G78" s="137" t="str">
        <f t="shared" si="4"/>
        <v>B</v>
      </c>
      <c r="H78" s="137" t="str">
        <f>VLOOKUP(B78,'3月6日销售'!C:D,2,0)</f>
        <v>雪冰元素</v>
      </c>
      <c r="I78" s="137"/>
      <c r="J78" s="137"/>
    </row>
    <row r="79" spans="1:10" x14ac:dyDescent="0.15">
      <c r="A79" s="137">
        <f t="shared" si="5"/>
        <v>115</v>
      </c>
      <c r="B79" s="172" t="s">
        <v>2761</v>
      </c>
      <c r="C79" s="172" t="s">
        <v>2762</v>
      </c>
      <c r="D79" s="156">
        <v>9595</v>
      </c>
      <c r="E79" s="156">
        <v>25</v>
      </c>
      <c r="F79" s="140" t="str">
        <f>VLOOKUP(B79,业态!A:G,7,0)</f>
        <v>零售购物</v>
      </c>
      <c r="G79" s="137" t="str">
        <f t="shared" si="4"/>
        <v>A</v>
      </c>
      <c r="H79" s="137" t="str">
        <f>VLOOKUP(B79,'3月6日销售'!C:D,2,0)</f>
        <v>A.R.Q.</v>
      </c>
      <c r="I79" s="137"/>
      <c r="J79" s="137"/>
    </row>
    <row r="80" spans="1:10" x14ac:dyDescent="0.15">
      <c r="A80" s="137">
        <f t="shared" si="5"/>
        <v>139</v>
      </c>
      <c r="B80" s="172" t="s">
        <v>2764</v>
      </c>
      <c r="C80" s="172" t="s">
        <v>2765</v>
      </c>
      <c r="D80" s="156">
        <v>7486</v>
      </c>
      <c r="E80" s="156">
        <v>310</v>
      </c>
      <c r="F80" s="140" t="str">
        <f>VLOOKUP(B80,业态!A:G,7,0)</f>
        <v>休闲娱乐类</v>
      </c>
      <c r="G80" s="137" t="str">
        <f t="shared" si="4"/>
        <v>A</v>
      </c>
      <c r="H80" s="137" t="str">
        <f>VLOOKUP(B80,'3月6日销售'!C:D,2,0)</f>
        <v>奇加网咖</v>
      </c>
      <c r="I80" s="137"/>
      <c r="J80" s="137"/>
    </row>
    <row r="81" spans="1:10" x14ac:dyDescent="0.15">
      <c r="A81" s="137">
        <f t="shared" si="5"/>
        <v>262</v>
      </c>
      <c r="B81" s="172" t="s">
        <v>2788</v>
      </c>
      <c r="C81" s="172" t="s">
        <v>2789</v>
      </c>
      <c r="D81" s="156">
        <v>2026.9</v>
      </c>
      <c r="E81" s="156">
        <v>50</v>
      </c>
      <c r="F81" s="140" t="str">
        <f>VLOOKUP(B81,业态!A:G,7,0)</f>
        <v>餐饮</v>
      </c>
      <c r="G81" s="137" t="str">
        <f t="shared" si="4"/>
        <v>A</v>
      </c>
      <c r="H81" s="137" t="str">
        <f>VLOOKUP(B81,'3月6日销售'!C:D,2,0)</f>
        <v>梅来梅去</v>
      </c>
      <c r="I81" s="137"/>
      <c r="J81" s="137"/>
    </row>
    <row r="82" spans="1:10" x14ac:dyDescent="0.15">
      <c r="A82" s="137">
        <f t="shared" si="5"/>
        <v>260</v>
      </c>
      <c r="B82" s="172" t="s">
        <v>2790</v>
      </c>
      <c r="C82" s="172" t="s">
        <v>2791</v>
      </c>
      <c r="D82" s="156">
        <v>2142</v>
      </c>
      <c r="E82" s="156">
        <v>1</v>
      </c>
      <c r="F82" s="140" t="str">
        <f>VLOOKUP(B82,业态!A:G,7,0)</f>
        <v>零售购物</v>
      </c>
      <c r="G82" s="137" t="str">
        <f t="shared" si="4"/>
        <v>C</v>
      </c>
      <c r="H82" s="137" t="str">
        <f>VLOOKUP(B82,'3月6日销售'!C:D,2,0)</f>
        <v>coach/Ferrari/JuicyCouture</v>
      </c>
      <c r="I82" s="137"/>
      <c r="J82" s="137"/>
    </row>
    <row r="83" spans="1:10" x14ac:dyDescent="0.15">
      <c r="A83" s="137">
        <f t="shared" si="5"/>
        <v>55</v>
      </c>
      <c r="B83" s="172" t="s">
        <v>2793</v>
      </c>
      <c r="C83" s="172" t="s">
        <v>2794</v>
      </c>
      <c r="D83" s="156">
        <v>17391</v>
      </c>
      <c r="E83" s="156">
        <v>102</v>
      </c>
      <c r="F83" s="140" t="str">
        <f>VLOOKUP(B83,业态!A:G,7,0)</f>
        <v>餐饮</v>
      </c>
      <c r="G83" s="137" t="str">
        <f t="shared" si="4"/>
        <v>C</v>
      </c>
      <c r="H83" s="137" t="str">
        <f>VLOOKUP(B83,'3月6日销售'!C:D,2,0)</f>
        <v>多嘴肉蟹煲</v>
      </c>
    </row>
    <row r="84" spans="1:10" x14ac:dyDescent="0.15">
      <c r="A84" s="137">
        <f t="shared" si="5"/>
        <v>43</v>
      </c>
      <c r="B84" s="172" t="s">
        <v>2913</v>
      </c>
      <c r="C84" s="172" t="s">
        <v>2914</v>
      </c>
      <c r="D84" s="156">
        <v>21421</v>
      </c>
      <c r="E84" s="156">
        <v>178</v>
      </c>
      <c r="F84" s="140" t="str">
        <f>VLOOKUP(B84,业态!A:G,7,0)</f>
        <v>餐饮</v>
      </c>
      <c r="G84" s="137" t="str">
        <f t="shared" si="4"/>
        <v>C</v>
      </c>
      <c r="H84" s="137" t="str">
        <f>VLOOKUP(B84,'3月6日销售'!C:D,2,0)</f>
        <v>满圆薄</v>
      </c>
    </row>
    <row r="85" spans="1:10" x14ac:dyDescent="0.15">
      <c r="A85" s="137">
        <f t="shared" si="5"/>
        <v>266</v>
      </c>
      <c r="B85" s="172" t="s">
        <v>2797</v>
      </c>
      <c r="C85" s="172" t="s">
        <v>2798</v>
      </c>
      <c r="D85" s="156">
        <v>1975</v>
      </c>
      <c r="E85" s="156">
        <v>1</v>
      </c>
      <c r="F85" s="140" t="str">
        <f>VLOOKUP(B85,业态!A:G,7,0)</f>
        <v>零售购物</v>
      </c>
      <c r="G85" s="137" t="str">
        <f t="shared" si="4"/>
        <v>C</v>
      </c>
      <c r="H85" s="137" t="str">
        <f>VLOOKUP(B85,'3月6日销售'!C:D,2,0)</f>
        <v>tendence</v>
      </c>
    </row>
    <row r="86" spans="1:10" x14ac:dyDescent="0.15">
      <c r="A86" s="137">
        <f t="shared" si="5"/>
        <v>321</v>
      </c>
      <c r="B86" s="172" t="s">
        <v>2802</v>
      </c>
      <c r="C86" s="172" t="s">
        <v>2803</v>
      </c>
      <c r="D86" s="156">
        <v>868</v>
      </c>
      <c r="E86" s="156">
        <v>1</v>
      </c>
      <c r="F86" s="140" t="str">
        <f>VLOOKUP(B86,业态!A:G,7,0)</f>
        <v>零售购物</v>
      </c>
      <c r="G86" s="137" t="str">
        <f t="shared" si="4"/>
        <v>A</v>
      </c>
      <c r="H86" s="137" t="str">
        <f>VLOOKUP(B86,'3月6日销售'!C:D,2,0)</f>
        <v>LOHO</v>
      </c>
    </row>
    <row r="87" spans="1:10" x14ac:dyDescent="0.15">
      <c r="A87" s="137">
        <f t="shared" si="5"/>
        <v>27</v>
      </c>
      <c r="B87" s="172" t="s">
        <v>2804</v>
      </c>
      <c r="C87" s="172" t="s">
        <v>2805</v>
      </c>
      <c r="D87" s="156">
        <v>28513</v>
      </c>
      <c r="E87" s="156">
        <v>192</v>
      </c>
      <c r="F87" s="140" t="str">
        <f>VLOOKUP(B87,业态!A:G,7,0)</f>
        <v>餐饮</v>
      </c>
      <c r="G87" s="137" t="str">
        <f t="shared" si="4"/>
        <v>C</v>
      </c>
      <c r="H87" s="137" t="str">
        <f>VLOOKUP(B87,'3月6日销售'!C:D,2,0)</f>
        <v>I HOLIC</v>
      </c>
    </row>
    <row r="88" spans="1:10" x14ac:dyDescent="0.15">
      <c r="A88" s="137">
        <f t="shared" si="5"/>
        <v>264</v>
      </c>
      <c r="B88" s="172" t="s">
        <v>2807</v>
      </c>
      <c r="C88" s="172" t="s">
        <v>2808</v>
      </c>
      <c r="D88" s="156">
        <v>1984</v>
      </c>
      <c r="E88" s="156">
        <v>9</v>
      </c>
      <c r="F88" s="140" t="str">
        <f>VLOOKUP(B88,业态!A:G,7,0)</f>
        <v>零售购物</v>
      </c>
      <c r="G88" s="137" t="str">
        <f t="shared" si="4"/>
        <v>C</v>
      </c>
      <c r="H88" s="137" t="str">
        <f>VLOOKUP(B88,'3月6日销售'!C:D,2,0)</f>
        <v>BODY STYLE</v>
      </c>
    </row>
    <row r="89" spans="1:10" x14ac:dyDescent="0.15">
      <c r="A89" s="137">
        <f t="shared" si="5"/>
        <v>299</v>
      </c>
      <c r="B89" s="172" t="s">
        <v>2811</v>
      </c>
      <c r="C89" s="172" t="s">
        <v>2812</v>
      </c>
      <c r="D89" s="156">
        <v>1437</v>
      </c>
      <c r="E89" s="156">
        <v>2</v>
      </c>
      <c r="F89" s="140" t="str">
        <f>VLOOKUP(B89,业态!A:G,7,0)</f>
        <v>零售购物</v>
      </c>
      <c r="G89" s="137" t="str">
        <f t="shared" si="4"/>
        <v>A</v>
      </c>
      <c r="H89" s="137" t="str">
        <f>VLOOKUP(B89,'3月6日销售'!C:D,2,0)</f>
        <v>FINE</v>
      </c>
    </row>
    <row r="90" spans="1:10" x14ac:dyDescent="0.15">
      <c r="A90" s="137">
        <f t="shared" si="5"/>
        <v>255</v>
      </c>
      <c r="B90" s="172" t="s">
        <v>2813</v>
      </c>
      <c r="C90" s="172" t="s">
        <v>2814</v>
      </c>
      <c r="D90" s="156">
        <v>2230</v>
      </c>
      <c r="E90" s="156">
        <v>7</v>
      </c>
      <c r="F90" s="140" t="str">
        <f>VLOOKUP(B90,业态!A:G,7,0)</f>
        <v>零售购物</v>
      </c>
      <c r="G90" s="137" t="str">
        <f t="shared" si="4"/>
        <v>C</v>
      </c>
      <c r="H90" s="137" t="str">
        <f>VLOOKUP(B90,'3月6日销售'!C:D,2,0)</f>
        <v>依思Q</v>
      </c>
    </row>
    <row r="91" spans="1:10" x14ac:dyDescent="0.15">
      <c r="A91" s="137">
        <f t="shared" si="5"/>
        <v>308</v>
      </c>
      <c r="B91" s="172" t="s">
        <v>2820</v>
      </c>
      <c r="C91" s="172" t="s">
        <v>2821</v>
      </c>
      <c r="D91" s="156">
        <v>1248</v>
      </c>
      <c r="E91" s="156">
        <v>4</v>
      </c>
      <c r="F91" s="140" t="str">
        <f>VLOOKUP(B91,业态!A:G,7,0)</f>
        <v>零售购物</v>
      </c>
      <c r="G91" s="137" t="str">
        <f t="shared" si="4"/>
        <v>C</v>
      </c>
      <c r="H91" s="137" t="str">
        <f>VLOOKUP(B91,'3月6日销售'!C:D,2,0)</f>
        <v>羽西</v>
      </c>
    </row>
    <row r="92" spans="1:10" x14ac:dyDescent="0.15">
      <c r="A92" s="137">
        <f t="shared" si="5"/>
        <v>319</v>
      </c>
      <c r="B92" s="172" t="s">
        <v>2818</v>
      </c>
      <c r="C92" s="172" t="s">
        <v>2819</v>
      </c>
      <c r="D92" s="156">
        <v>880</v>
      </c>
      <c r="E92" s="156">
        <v>3</v>
      </c>
      <c r="F92" s="140" t="str">
        <f>VLOOKUP(B92,业态!A:G,7,0)</f>
        <v>零售购物</v>
      </c>
      <c r="G92" s="137" t="str">
        <f t="shared" si="4"/>
        <v>C</v>
      </c>
      <c r="H92" s="137" t="str">
        <f>VLOOKUP(B92,'3月6日销售'!C:D,2,0)</f>
        <v>薇姿/理肤泉</v>
      </c>
    </row>
    <row r="93" spans="1:10" x14ac:dyDescent="0.15">
      <c r="A93" s="137">
        <f t="shared" si="5"/>
        <v>176</v>
      </c>
      <c r="B93" s="172" t="s">
        <v>2822</v>
      </c>
      <c r="C93" s="172" t="s">
        <v>1545</v>
      </c>
      <c r="D93" s="156">
        <v>5442</v>
      </c>
      <c r="E93" s="156">
        <v>11</v>
      </c>
      <c r="F93" s="140" t="str">
        <f>VLOOKUP(B93,业态!A:G,7,0)</f>
        <v>零售购物</v>
      </c>
      <c r="G93" s="137" t="str">
        <f t="shared" si="4"/>
        <v>C</v>
      </c>
      <c r="H93" s="137" t="str">
        <f>VLOOKUP(B93,'3月6日销售'!C:D,2,0)</f>
        <v>OYEA</v>
      </c>
    </row>
    <row r="94" spans="1:10" x14ac:dyDescent="0.15">
      <c r="A94" s="137">
        <f t="shared" si="5"/>
        <v>323</v>
      </c>
      <c r="B94" s="172" t="s">
        <v>2816</v>
      </c>
      <c r="C94" s="172" t="s">
        <v>2817</v>
      </c>
      <c r="D94" s="156">
        <v>840</v>
      </c>
      <c r="E94" s="156">
        <v>4</v>
      </c>
      <c r="F94" s="140" t="str">
        <f>VLOOKUP(B94,业态!A:G,7,0)</f>
        <v>零售购物</v>
      </c>
      <c r="G94" s="137" t="str">
        <f t="shared" si="4"/>
        <v>C</v>
      </c>
      <c r="H94" s="137" t="str">
        <f>VLOOKUP(B94,'3月6日销售'!C:D,2,0)</f>
        <v>Mila Owen</v>
      </c>
    </row>
    <row r="95" spans="1:10" x14ac:dyDescent="0.15">
      <c r="A95" s="137">
        <f t="shared" si="5"/>
        <v>53</v>
      </c>
      <c r="B95" s="172" t="s">
        <v>2826</v>
      </c>
      <c r="C95" s="172" t="s">
        <v>2827</v>
      </c>
      <c r="D95" s="156">
        <v>17489</v>
      </c>
      <c r="E95" s="156">
        <v>54</v>
      </c>
      <c r="F95" s="140" t="str">
        <f>VLOOKUP(B95,业态!A:G,7,0)</f>
        <v>餐饮</v>
      </c>
      <c r="G95" s="137" t="str">
        <f t="shared" si="4"/>
        <v>A</v>
      </c>
      <c r="H95" s="137" t="str">
        <f>VLOOKUP(B95,'3月6日销售'!C:D,2,0)</f>
        <v>黄记煌</v>
      </c>
    </row>
    <row r="96" spans="1:10" x14ac:dyDescent="0.15">
      <c r="A96" s="137">
        <f t="shared" si="5"/>
        <v>297</v>
      </c>
      <c r="B96" s="172" t="s">
        <v>2833</v>
      </c>
      <c r="C96" s="172" t="s">
        <v>2834</v>
      </c>
      <c r="D96" s="156">
        <v>1457</v>
      </c>
      <c r="E96" s="156">
        <v>76</v>
      </c>
      <c r="F96" s="140" t="str">
        <f>VLOOKUP(B96,业态!A:G,7,0)</f>
        <v>餐饮</v>
      </c>
      <c r="G96" s="137" t="str">
        <f t="shared" si="4"/>
        <v>B</v>
      </c>
      <c r="H96" s="137" t="str">
        <f>VLOOKUP(B96,'3月6日销售'!C:D,2,0)</f>
        <v>優果压缩包</v>
      </c>
    </row>
    <row r="97" spans="1:8" x14ac:dyDescent="0.15">
      <c r="A97" s="137">
        <f t="shared" si="5"/>
        <v>204</v>
      </c>
      <c r="B97" s="172" t="s">
        <v>2891</v>
      </c>
      <c r="C97" s="172" t="s">
        <v>2835</v>
      </c>
      <c r="D97" s="156">
        <v>3809.8</v>
      </c>
      <c r="E97" s="156">
        <v>88</v>
      </c>
      <c r="F97" s="140" t="str">
        <f>VLOOKUP(B97,业态!A:G,7,0)</f>
        <v>餐饮</v>
      </c>
      <c r="G97" s="137" t="str">
        <f t="shared" si="4"/>
        <v>C</v>
      </c>
      <c r="H97" s="137" t="str">
        <f>VLOOKUP(B97,'3月6日销售'!C:D,2,0)</f>
        <v>下雪的村庄</v>
      </c>
    </row>
    <row r="98" spans="1:8" x14ac:dyDescent="0.15">
      <c r="A98" s="137">
        <f t="shared" si="5"/>
        <v>276</v>
      </c>
      <c r="B98" s="172" t="s">
        <v>2837</v>
      </c>
      <c r="C98" s="172" t="s">
        <v>2838</v>
      </c>
      <c r="D98" s="156">
        <v>1742</v>
      </c>
      <c r="E98" s="156">
        <v>6</v>
      </c>
      <c r="F98" s="140" t="str">
        <f>VLOOKUP(B98,业态!A:G,7,0)</f>
        <v>零售购物</v>
      </c>
      <c r="G98" s="137" t="str">
        <f t="shared" si="4"/>
        <v>A</v>
      </c>
      <c r="H98" s="137" t="str">
        <f>VLOOKUP(B98,'3月6日销售'!C:D,2,0)</f>
        <v>招财猫</v>
      </c>
    </row>
    <row r="99" spans="1:8" x14ac:dyDescent="0.15">
      <c r="A99" s="137">
        <f t="shared" si="5"/>
        <v>336</v>
      </c>
      <c r="B99" s="172" t="s">
        <v>2841</v>
      </c>
      <c r="C99" s="172" t="s">
        <v>2842</v>
      </c>
      <c r="D99" s="156">
        <v>570</v>
      </c>
      <c r="E99" s="156">
        <v>3</v>
      </c>
      <c r="F99" s="140" t="str">
        <f>VLOOKUP(B99,业态!A:G,7,0)</f>
        <v>零售购物</v>
      </c>
      <c r="G99" s="137" t="str">
        <f t="shared" si="4"/>
        <v>C</v>
      </c>
      <c r="H99" s="137" t="str">
        <f>VLOOKUP(B99,'3月6日销售'!C:D,2,0)</f>
        <v>汤斯敦</v>
      </c>
    </row>
    <row r="100" spans="1:8" x14ac:dyDescent="0.15">
      <c r="A100" s="137">
        <f t="shared" si="5"/>
        <v>157</v>
      </c>
      <c r="B100" s="172" t="s">
        <v>2847</v>
      </c>
      <c r="C100" s="172" t="s">
        <v>2848</v>
      </c>
      <c r="D100" s="156">
        <v>6228</v>
      </c>
      <c r="E100" s="156">
        <v>11</v>
      </c>
      <c r="F100" s="140" t="str">
        <f>VLOOKUP(B100,业态!A:G,7,0)</f>
        <v>零售购物</v>
      </c>
      <c r="G100" s="137" t="str">
        <f t="shared" si="4"/>
        <v>C</v>
      </c>
      <c r="H100" s="137" t="str">
        <f>VLOOKUP(B100,'3月6日销售'!C:D,2,0)</f>
        <v>NICE CLAUP</v>
      </c>
    </row>
    <row r="101" spans="1:8" x14ac:dyDescent="0.15">
      <c r="A101" s="137">
        <f t="shared" si="5"/>
        <v>121</v>
      </c>
      <c r="B101" s="172" t="s">
        <v>2851</v>
      </c>
      <c r="C101" s="172" t="s">
        <v>2852</v>
      </c>
      <c r="D101" s="156">
        <v>9016</v>
      </c>
      <c r="E101" s="156">
        <v>28</v>
      </c>
      <c r="F101" s="140" t="str">
        <f>VLOOKUP(B101,业态!A:G,7,0)</f>
        <v>零售购物</v>
      </c>
      <c r="G101" s="137" t="str">
        <f t="shared" si="4"/>
        <v>C</v>
      </c>
      <c r="H101" s="137" t="str">
        <f>VLOOKUP(B101,'3月6日销售'!C:D,2,0)</f>
        <v>MY MIX</v>
      </c>
    </row>
    <row r="102" spans="1:8" x14ac:dyDescent="0.15">
      <c r="A102" s="137">
        <f t="shared" si="5"/>
        <v>343</v>
      </c>
      <c r="B102" s="172" t="s">
        <v>2853</v>
      </c>
      <c r="C102" s="172" t="s">
        <v>2854</v>
      </c>
      <c r="D102" s="156">
        <v>422</v>
      </c>
      <c r="E102" s="156">
        <v>2</v>
      </c>
      <c r="F102" s="140" t="str">
        <f>VLOOKUP(B102,业态!A:G,7,0)</f>
        <v>零售购物</v>
      </c>
      <c r="G102" s="137" t="str">
        <f t="shared" si="4"/>
        <v>C</v>
      </c>
      <c r="H102" s="137" t="str">
        <f>VLOOKUP(B102,'3月6日销售'!C:D,2,0)</f>
        <v>MIROCO</v>
      </c>
    </row>
    <row r="103" spans="1:8" x14ac:dyDescent="0.15">
      <c r="A103" s="137">
        <f t="shared" si="5"/>
        <v>180</v>
      </c>
      <c r="B103" s="156" t="s">
        <v>2859</v>
      </c>
      <c r="C103" s="172" t="s">
        <v>2860</v>
      </c>
      <c r="D103" s="156">
        <v>5389</v>
      </c>
      <c r="E103" s="156">
        <v>32</v>
      </c>
      <c r="F103" s="140" t="str">
        <f>VLOOKUP(B103,业态!A:G,7,0)</f>
        <v>零售购物</v>
      </c>
      <c r="G103" s="137" t="str">
        <f t="shared" si="4"/>
        <v>A</v>
      </c>
      <c r="H103" s="137" t="str">
        <f>VLOOKUP(B103,'3月6日销售'!C:D,2,0)</f>
        <v>eau FLORA</v>
      </c>
    </row>
    <row r="104" spans="1:8" x14ac:dyDescent="0.15">
      <c r="A104" s="137">
        <f t="shared" si="5"/>
        <v>141</v>
      </c>
      <c r="B104" s="172" t="s">
        <v>2870</v>
      </c>
      <c r="C104" s="172" t="s">
        <v>2871</v>
      </c>
      <c r="D104" s="156">
        <v>7248</v>
      </c>
      <c r="E104" s="156">
        <v>266</v>
      </c>
      <c r="F104" s="140" t="str">
        <f>VLOOKUP(B104,业态!A:G,7,0)</f>
        <v>零售购物</v>
      </c>
      <c r="G104" s="137" t="str">
        <f t="shared" si="4"/>
        <v>C</v>
      </c>
      <c r="H104" s="137" t="str">
        <f>VLOOKUP(B104,'3月6日销售'!C:D,2,0)</f>
        <v>名创优品</v>
      </c>
    </row>
    <row r="105" spans="1:8" x14ac:dyDescent="0.15">
      <c r="A105" s="137">
        <f t="shared" si="5"/>
        <v>28</v>
      </c>
      <c r="B105" s="172" t="s">
        <v>2873</v>
      </c>
      <c r="C105" s="172" t="s">
        <v>2874</v>
      </c>
      <c r="D105" s="156">
        <v>28380</v>
      </c>
      <c r="E105" s="156">
        <v>18</v>
      </c>
      <c r="F105" s="140" t="str">
        <f>VLOOKUP(B105,业态!A:G,7,0)</f>
        <v>零售购物</v>
      </c>
      <c r="G105" s="137" t="str">
        <f t="shared" si="4"/>
        <v>A</v>
      </c>
      <c r="H105" s="137" t="str">
        <f>VLOOKUP(B105,'3月6日销售'!C:D,2,0)</f>
        <v>PANDORA</v>
      </c>
    </row>
    <row r="106" spans="1:8" x14ac:dyDescent="0.15">
      <c r="A106" s="137">
        <f t="shared" si="5"/>
        <v>77</v>
      </c>
      <c r="B106" s="172" t="s">
        <v>2875</v>
      </c>
      <c r="C106" s="172" t="s">
        <v>2876</v>
      </c>
      <c r="D106" s="156">
        <v>13358</v>
      </c>
      <c r="E106" s="156">
        <v>11</v>
      </c>
      <c r="F106" s="140" t="str">
        <f>VLOOKUP(B106,业态!A:G,7,0)</f>
        <v>零售购物</v>
      </c>
      <c r="G106" s="137" t="str">
        <f t="shared" si="4"/>
        <v>B</v>
      </c>
      <c r="H106" s="137" t="str">
        <f>VLOOKUP(B106,'3月6日销售'!C:D,2,0)</f>
        <v>丹尼尔惠灵顿</v>
      </c>
    </row>
    <row r="107" spans="1:8" x14ac:dyDescent="0.15">
      <c r="A107" s="137">
        <f t="shared" si="5"/>
        <v>198</v>
      </c>
      <c r="B107" s="172" t="s">
        <v>2877</v>
      </c>
      <c r="C107" s="172" t="s">
        <v>2878</v>
      </c>
      <c r="D107" s="156">
        <v>4315</v>
      </c>
      <c r="E107" s="156">
        <v>7</v>
      </c>
      <c r="F107" s="140" t="str">
        <f>VLOOKUP(B107,业态!A:G,7,0)</f>
        <v>零售购物</v>
      </c>
      <c r="G107" s="137" t="str">
        <f t="shared" si="4"/>
        <v>A</v>
      </c>
      <c r="H107" s="137" t="str">
        <f>VLOOKUP(B107,'3月6日销售'!C:D,2,0)</f>
        <v>Vape Master</v>
      </c>
    </row>
    <row r="108" spans="1:8" x14ac:dyDescent="0.15">
      <c r="A108" s="137">
        <f t="shared" si="5"/>
        <v>341</v>
      </c>
      <c r="B108" s="172" t="s">
        <v>2887</v>
      </c>
      <c r="C108" s="172" t="s">
        <v>2886</v>
      </c>
      <c r="D108" s="156">
        <v>431</v>
      </c>
      <c r="E108" s="156">
        <v>3</v>
      </c>
      <c r="F108" s="140" t="str">
        <f>VLOOKUP(B108,业态!A:G,7,0)</f>
        <v>生活服务类</v>
      </c>
      <c r="G108" s="137" t="str">
        <f t="shared" si="4"/>
        <v>C</v>
      </c>
      <c r="H108" s="137" t="str">
        <f>VLOOKUP(B108,'3月6日销售'!C:D,2,0)</f>
        <v>沙林形象</v>
      </c>
    </row>
    <row r="109" spans="1:8" x14ac:dyDescent="0.15">
      <c r="A109" s="137">
        <f t="shared" si="5"/>
        <v>300</v>
      </c>
      <c r="B109" s="172" t="s">
        <v>2889</v>
      </c>
      <c r="C109" s="172" t="s">
        <v>2890</v>
      </c>
      <c r="D109" s="156">
        <v>1431.25</v>
      </c>
      <c r="E109" s="156">
        <v>58</v>
      </c>
      <c r="F109" s="140" t="str">
        <f>VLOOKUP(B109,业态!A:G,7,0)</f>
        <v>餐饮</v>
      </c>
      <c r="G109" s="137" t="str">
        <f t="shared" si="4"/>
        <v>C</v>
      </c>
      <c r="H109" s="137" t="str">
        <f>VLOOKUP(B109,'3月6日销售'!C:D,2,0)</f>
        <v>贝尼泰迪</v>
      </c>
    </row>
    <row r="110" spans="1:8" x14ac:dyDescent="0.15">
      <c r="A110" s="137">
        <f t="shared" si="5"/>
        <v>249</v>
      </c>
      <c r="B110" s="172" t="s">
        <v>2888</v>
      </c>
      <c r="C110" s="172" t="s">
        <v>20</v>
      </c>
      <c r="D110" s="156">
        <v>2349</v>
      </c>
      <c r="E110" s="156">
        <v>6</v>
      </c>
      <c r="F110" s="140" t="str">
        <f>VLOOKUP(B110,业态!A:G,7,0)</f>
        <v>零售购物</v>
      </c>
      <c r="G110" s="137" t="str">
        <f t="shared" si="4"/>
        <v>C</v>
      </c>
      <c r="H110" s="137" t="str">
        <f>VLOOKUP(B110,'3月6日销售'!C:D,2,0)</f>
        <v>JUST US</v>
      </c>
    </row>
    <row r="111" spans="1:8" x14ac:dyDescent="0.15">
      <c r="A111" s="137">
        <f t="shared" si="5"/>
        <v>358</v>
      </c>
      <c r="B111" s="172" t="s">
        <v>2883</v>
      </c>
      <c r="C111" s="172" t="s">
        <v>2884</v>
      </c>
      <c r="D111" s="156">
        <v>49</v>
      </c>
      <c r="E111" s="156">
        <v>1</v>
      </c>
      <c r="F111" s="140" t="str">
        <f>VLOOKUP(B111,业态!A:G,7,0)</f>
        <v>零售购物</v>
      </c>
      <c r="G111" s="137" t="str">
        <f t="shared" si="4"/>
        <v>C</v>
      </c>
      <c r="H111" s="137" t="str">
        <f>VLOOKUP(B111,'3月6日销售'!C:D,2,0)</f>
        <v>爱斯即膜</v>
      </c>
    </row>
    <row r="112" spans="1:8" x14ac:dyDescent="0.15">
      <c r="A112" s="137">
        <f t="shared" si="5"/>
        <v>140</v>
      </c>
      <c r="B112" s="172" t="s">
        <v>2881</v>
      </c>
      <c r="C112" s="172" t="s">
        <v>2558</v>
      </c>
      <c r="D112" s="156">
        <v>7379</v>
      </c>
      <c r="E112" s="156">
        <v>10</v>
      </c>
      <c r="F112" s="140" t="str">
        <f>VLOOKUP(B112,业态!A:G,7,0)</f>
        <v>零售购物</v>
      </c>
      <c r="G112" s="137" t="str">
        <f t="shared" si="4"/>
        <v>A</v>
      </c>
      <c r="H112" s="137" t="str">
        <f>VLOOKUP(B112,'3月6日销售'!C:D,2,0)</f>
        <v>J.D.V</v>
      </c>
    </row>
    <row r="113" spans="1:8" x14ac:dyDescent="0.15">
      <c r="A113" s="137">
        <f t="shared" si="5"/>
        <v>235</v>
      </c>
      <c r="B113" s="172" t="s">
        <v>2897</v>
      </c>
      <c r="C113" s="172" t="s">
        <v>2898</v>
      </c>
      <c r="D113" s="156">
        <v>2812</v>
      </c>
      <c r="E113" s="156">
        <v>45</v>
      </c>
      <c r="F113" s="140" t="str">
        <f>VLOOKUP(B113,业态!A:G,7,0)</f>
        <v>餐饮</v>
      </c>
      <c r="G113" s="137" t="str">
        <f t="shared" si="4"/>
        <v>C</v>
      </c>
      <c r="H113" s="137" t="str">
        <f>VLOOKUP(B113,'3月6日销售'!C:D,2,0)</f>
        <v>芗芗面馆</v>
      </c>
    </row>
    <row r="114" spans="1:8" x14ac:dyDescent="0.15">
      <c r="A114" s="137">
        <f t="shared" si="5"/>
        <v>346</v>
      </c>
      <c r="B114" s="172" t="s">
        <v>2895</v>
      </c>
      <c r="C114" s="172" t="s">
        <v>2896</v>
      </c>
      <c r="D114" s="156">
        <v>319</v>
      </c>
      <c r="E114" s="156">
        <v>1</v>
      </c>
      <c r="F114" s="140" t="str">
        <f>VLOOKUP(B114,业态!A:G,7,0)</f>
        <v>零售购物</v>
      </c>
      <c r="G114" s="137" t="str">
        <f t="shared" si="4"/>
        <v>A</v>
      </c>
      <c r="H114" s="137" t="str">
        <f>VLOOKUP(B114,'3月6日销售'!C:D,2,0)</f>
        <v>ooh Dear</v>
      </c>
    </row>
    <row r="115" spans="1:8" x14ac:dyDescent="0.15">
      <c r="A115" s="137">
        <f t="shared" si="5"/>
        <v>124</v>
      </c>
      <c r="B115" s="172" t="s">
        <v>2907</v>
      </c>
      <c r="C115" s="172" t="s">
        <v>2908</v>
      </c>
      <c r="D115" s="156">
        <v>8762</v>
      </c>
      <c r="E115" s="156">
        <v>11</v>
      </c>
      <c r="F115" s="140" t="str">
        <f>VLOOKUP(B115,业态!A:G,7,0)</f>
        <v>零售购物</v>
      </c>
      <c r="G115" s="137" t="str">
        <f t="shared" si="4"/>
        <v>B</v>
      </c>
      <c r="H115" s="137" t="str">
        <f>VLOOKUP(B115,'3月6日销售'!C:D,2,0)</f>
        <v>NEW BALANCE</v>
      </c>
    </row>
    <row r="116" spans="1:8" x14ac:dyDescent="0.15">
      <c r="A116" s="137">
        <f t="shared" si="5"/>
        <v>313</v>
      </c>
      <c r="B116" s="172" t="s">
        <v>2923</v>
      </c>
      <c r="C116" s="172" t="s">
        <v>2924</v>
      </c>
      <c r="D116" s="156">
        <v>1080</v>
      </c>
      <c r="E116" s="156">
        <v>10</v>
      </c>
      <c r="F116" s="140" t="str">
        <f>VLOOKUP(B116,业态!A:G,7,0)</f>
        <v>零售购物</v>
      </c>
      <c r="G116" s="137" t="str">
        <f t="shared" si="4"/>
        <v>C</v>
      </c>
      <c r="H116" s="137" t="str">
        <f>VLOOKUP(B116,'3月6日销售'!C:D,2,0)</f>
        <v>迪普菲琳</v>
      </c>
    </row>
    <row r="117" spans="1:8" x14ac:dyDescent="0.15">
      <c r="A117" s="137">
        <f t="shared" si="5"/>
        <v>304</v>
      </c>
      <c r="B117" s="172" t="s">
        <v>2928</v>
      </c>
      <c r="C117" s="172" t="s">
        <v>2929</v>
      </c>
      <c r="D117" s="156">
        <v>1348</v>
      </c>
      <c r="E117" s="156">
        <v>3</v>
      </c>
      <c r="F117" s="140" t="str">
        <f>VLOOKUP(B117,业态!A:G,7,0)</f>
        <v>零售购物</v>
      </c>
      <c r="G117" s="137" t="str">
        <f t="shared" si="4"/>
        <v>A</v>
      </c>
      <c r="H117" s="137" t="str">
        <f>VLOOKUP(B117,'3月6日销售'!C:D,2,0)</f>
        <v>TOP BEAUTY</v>
      </c>
    </row>
    <row r="118" spans="1:8" x14ac:dyDescent="0.15">
      <c r="A118" s="137">
        <f t="shared" si="5"/>
        <v>171</v>
      </c>
      <c r="B118" s="172" t="s">
        <v>2679</v>
      </c>
      <c r="C118" s="172" t="s">
        <v>2680</v>
      </c>
      <c r="D118" s="156">
        <v>5655</v>
      </c>
      <c r="E118" s="156">
        <v>4</v>
      </c>
      <c r="F118" s="140" t="str">
        <f>VLOOKUP(B118,业态!A:G,7,0)</f>
        <v>零售购物</v>
      </c>
      <c r="G118" s="137" t="str">
        <f t="shared" si="4"/>
        <v>A</v>
      </c>
      <c r="H118" s="137" t="str">
        <f>VLOOKUP(B118,'3月6日销售'!C:D,2,0)</f>
        <v>TOUS</v>
      </c>
    </row>
    <row r="119" spans="1:8" x14ac:dyDescent="0.15">
      <c r="A119" s="137">
        <f t="shared" si="5"/>
        <v>130</v>
      </c>
      <c r="B119" s="172" t="s">
        <v>2932</v>
      </c>
      <c r="C119" s="172" t="s">
        <v>2933</v>
      </c>
      <c r="D119" s="156">
        <v>8492</v>
      </c>
      <c r="E119" s="156">
        <v>8</v>
      </c>
      <c r="F119" s="140" t="str">
        <f>VLOOKUP(B119,业态!A:G,7,0)</f>
        <v>零售购物</v>
      </c>
      <c r="G119" s="137" t="str">
        <f t="shared" si="4"/>
        <v>C</v>
      </c>
      <c r="H119" s="137" t="str">
        <f>VLOOKUP(B119,'3月6日销售'!C:D,2,0)</f>
        <v>倜傥</v>
      </c>
    </row>
    <row r="120" spans="1:8" x14ac:dyDescent="0.15">
      <c r="A120" s="137">
        <f t="shared" si="5"/>
        <v>126</v>
      </c>
      <c r="B120" s="172" t="s">
        <v>2941</v>
      </c>
      <c r="C120" s="172" t="s">
        <v>2942</v>
      </c>
      <c r="D120" s="156">
        <v>8748.7999999999993</v>
      </c>
      <c r="E120" s="156">
        <v>48</v>
      </c>
      <c r="F120" s="140" t="str">
        <f>VLOOKUP(B120,业态!A:G,7,0)</f>
        <v>餐饮</v>
      </c>
      <c r="G120" s="137" t="str">
        <f t="shared" si="4"/>
        <v>A</v>
      </c>
      <c r="H120" s="137" t="str">
        <f>VLOOKUP(B120,'3月6日销售'!C:D,2,0)</f>
        <v>Bacius</v>
      </c>
    </row>
    <row r="121" spans="1:8" x14ac:dyDescent="0.15">
      <c r="A121" s="137">
        <f t="shared" si="5"/>
        <v>331</v>
      </c>
      <c r="B121" s="172" t="s">
        <v>2943</v>
      </c>
      <c r="C121" s="172" t="s">
        <v>2944</v>
      </c>
      <c r="D121" s="156">
        <v>655</v>
      </c>
      <c r="E121" s="156">
        <v>8</v>
      </c>
      <c r="F121" s="140" t="str">
        <f>VLOOKUP(B121,业态!A:G,7,0)</f>
        <v>休闲娱乐类</v>
      </c>
      <c r="G121" s="137" t="str">
        <f t="shared" si="4"/>
        <v>B</v>
      </c>
      <c r="H121" s="137" t="str">
        <f>VLOOKUP(B121,'3月6日销售'!C:D,2,0)</f>
        <v>死神的迷宫</v>
      </c>
    </row>
    <row r="122" spans="1:8" x14ac:dyDescent="0.15">
      <c r="A122" s="137">
        <f t="shared" si="5"/>
        <v>301</v>
      </c>
      <c r="B122" s="172" t="s">
        <v>2978</v>
      </c>
      <c r="C122" s="172" t="s">
        <v>2979</v>
      </c>
      <c r="D122" s="156">
        <v>1384</v>
      </c>
      <c r="E122" s="156">
        <v>2</v>
      </c>
      <c r="F122" s="140" t="str">
        <f>VLOOKUP(B122,业态!A:G,7,0)</f>
        <v>零售购物</v>
      </c>
      <c r="G122" s="137" t="str">
        <f t="shared" si="4"/>
        <v>C</v>
      </c>
      <c r="H122" s="137" t="str">
        <f>VLOOKUP(B122,'3月6日销售'!C:D,2,0)</f>
        <v>OIWAS爱华仕</v>
      </c>
    </row>
    <row r="123" spans="1:8" x14ac:dyDescent="0.15">
      <c r="A123" s="137">
        <f t="shared" si="5"/>
        <v>295</v>
      </c>
      <c r="B123" s="172" t="s">
        <v>2976</v>
      </c>
      <c r="C123" s="172" t="s">
        <v>2977</v>
      </c>
      <c r="D123" s="156">
        <v>1498.4</v>
      </c>
      <c r="E123" s="156">
        <v>10</v>
      </c>
      <c r="F123" s="140" t="str">
        <f>VLOOKUP(B123,业态!A:G,7,0)</f>
        <v>零售购物</v>
      </c>
      <c r="G123" s="137" t="str">
        <f t="shared" si="4"/>
        <v>C</v>
      </c>
      <c r="H123" s="137" t="str">
        <f>VLOOKUP(B123,'3月6日销售'!C:D,2,0)</f>
        <v>3 CONCEPT EYES</v>
      </c>
    </row>
    <row r="124" spans="1:8" x14ac:dyDescent="0.15">
      <c r="A124" s="137">
        <f t="shared" si="5"/>
        <v>349</v>
      </c>
      <c r="B124" s="172" t="s">
        <v>1009</v>
      </c>
      <c r="C124" s="172" t="s">
        <v>1010</v>
      </c>
      <c r="D124" s="156">
        <v>280</v>
      </c>
      <c r="E124" s="156">
        <v>1</v>
      </c>
      <c r="F124" s="140" t="str">
        <f>VLOOKUP(B124,业态!A:G,7,0)</f>
        <v>零售购物</v>
      </c>
      <c r="G124" s="137" t="str">
        <f t="shared" si="4"/>
        <v>A</v>
      </c>
      <c r="H124" s="137" t="str">
        <f>VLOOKUP(B124,'3月6日销售'!C:D,2,0)</f>
        <v>office</v>
      </c>
    </row>
    <row r="125" spans="1:8" x14ac:dyDescent="0.15">
      <c r="A125" s="137">
        <f t="shared" si="5"/>
        <v>327</v>
      </c>
      <c r="B125" s="172" t="s">
        <v>2809</v>
      </c>
      <c r="C125" s="172" t="s">
        <v>2810</v>
      </c>
      <c r="D125" s="156">
        <v>749</v>
      </c>
      <c r="E125" s="156">
        <v>4</v>
      </c>
      <c r="F125" s="140" t="str">
        <f>VLOOKUP(B125,业态!A:G,7,0)</f>
        <v>零售购物</v>
      </c>
      <c r="G125" s="137" t="str">
        <f t="shared" si="4"/>
        <v>C</v>
      </c>
      <c r="H125" s="137" t="str">
        <f>VLOOKUP(B125,'3月6日销售'!C:D,2,0)</f>
        <v>木铭西</v>
      </c>
    </row>
    <row r="126" spans="1:8" x14ac:dyDescent="0.15">
      <c r="A126" s="137">
        <f t="shared" si="5"/>
        <v>185</v>
      </c>
      <c r="B126" s="172" t="s">
        <v>2974</v>
      </c>
      <c r="C126" s="172" t="s">
        <v>2975</v>
      </c>
      <c r="D126" s="156">
        <v>5079</v>
      </c>
      <c r="E126" s="156">
        <v>2</v>
      </c>
      <c r="F126" s="140" t="str">
        <f>VLOOKUP(B126,业态!A:G,7,0)</f>
        <v>休闲娱乐类</v>
      </c>
      <c r="G126" s="137" t="str">
        <f t="shared" si="4"/>
        <v>B</v>
      </c>
      <c r="H126" s="137" t="str">
        <f>VLOOKUP(B126,'3月6日销售'!C:D,2,0)</f>
        <v>AGame</v>
      </c>
    </row>
    <row r="127" spans="1:8" x14ac:dyDescent="0.15">
      <c r="A127" s="137">
        <f t="shared" si="5"/>
        <v>160</v>
      </c>
      <c r="B127" s="172" t="s">
        <v>3009</v>
      </c>
      <c r="C127" s="172" t="s">
        <v>3010</v>
      </c>
      <c r="D127" s="156">
        <v>6118.3</v>
      </c>
      <c r="E127" s="156">
        <v>13</v>
      </c>
      <c r="F127" s="140" t="str">
        <f>VLOOKUP(B127,业态!A:G,7,0)</f>
        <v>餐饮</v>
      </c>
      <c r="G127" s="137" t="str">
        <f t="shared" si="4"/>
        <v>B</v>
      </c>
      <c r="H127" s="137" t="str">
        <f>VLOOKUP(B127,'3月6日销售'!C:D,2,0)</f>
        <v>咖ka龙虾</v>
      </c>
    </row>
    <row r="128" spans="1:8" x14ac:dyDescent="0.15">
      <c r="A128" s="137">
        <f t="shared" si="5"/>
        <v>317</v>
      </c>
      <c r="B128" s="172" t="s">
        <v>3004</v>
      </c>
      <c r="C128" s="172" t="s">
        <v>3005</v>
      </c>
      <c r="D128" s="156">
        <v>947</v>
      </c>
      <c r="E128" s="156">
        <v>12</v>
      </c>
      <c r="F128" s="140" t="str">
        <f>VLOOKUP(B128,业态!A:G,7,0)</f>
        <v>零售购物</v>
      </c>
      <c r="G128" s="137" t="str">
        <f t="shared" si="4"/>
        <v>A</v>
      </c>
      <c r="H128" s="137" t="str">
        <f>VLOOKUP(B128,'3月6日销售'!C:D,2,0)</f>
        <v>梦星堂</v>
      </c>
    </row>
    <row r="129" spans="1:8" x14ac:dyDescent="0.15">
      <c r="A129" s="137">
        <f t="shared" si="5"/>
        <v>311</v>
      </c>
      <c r="B129" s="172" t="s">
        <v>3011</v>
      </c>
      <c r="C129" s="172" t="s">
        <v>3012</v>
      </c>
      <c r="D129" s="156">
        <v>1168.8</v>
      </c>
      <c r="E129" s="156">
        <v>75</v>
      </c>
      <c r="F129" s="140" t="str">
        <f>VLOOKUP(B129,业态!A:G,7,0)</f>
        <v>餐饮</v>
      </c>
      <c r="G129" s="137" t="str">
        <f t="shared" ref="G129:G192" si="6">LEFT(B129,1)</f>
        <v>B</v>
      </c>
      <c r="H129" s="137" t="str">
        <f>VLOOKUP(B129,'3月6日销售'!C:D,2,0)</f>
        <v>大通冰室</v>
      </c>
    </row>
    <row r="130" spans="1:8" x14ac:dyDescent="0.15">
      <c r="A130" s="137">
        <f t="shared" ref="A130:A193" si="7">RANK(D130,D:D,0)</f>
        <v>155</v>
      </c>
      <c r="B130" s="172" t="s">
        <v>3262</v>
      </c>
      <c r="C130" s="172" t="s">
        <v>3263</v>
      </c>
      <c r="D130" s="156">
        <v>6332</v>
      </c>
      <c r="E130" s="156">
        <v>95</v>
      </c>
      <c r="F130" s="140" t="str">
        <f>VLOOKUP(B130,业态!A:G,7,0)</f>
        <v>餐饮</v>
      </c>
      <c r="G130" s="137" t="str">
        <f t="shared" si="6"/>
        <v>C</v>
      </c>
      <c r="H130" s="137" t="str">
        <f>VLOOKUP(B130,'3月6日销售'!C:D,2,0)</f>
        <v>蓉李记</v>
      </c>
    </row>
    <row r="131" spans="1:8" x14ac:dyDescent="0.15">
      <c r="A131" s="137">
        <f t="shared" si="7"/>
        <v>211</v>
      </c>
      <c r="B131" s="172" t="s">
        <v>2757</v>
      </c>
      <c r="C131" s="172" t="s">
        <v>2758</v>
      </c>
      <c r="D131" s="156">
        <v>3551</v>
      </c>
      <c r="E131" s="156">
        <v>61</v>
      </c>
      <c r="F131" s="140" t="str">
        <f>VLOOKUP(B131,业态!A:G,7,0)</f>
        <v>餐饮</v>
      </c>
      <c r="G131" s="137" t="str">
        <f t="shared" si="6"/>
        <v>B</v>
      </c>
      <c r="H131" s="137" t="str">
        <f>VLOOKUP(B131,'3月6日销售'!C:D,2,0)</f>
        <v>椰语堂</v>
      </c>
    </row>
    <row r="132" spans="1:8" x14ac:dyDescent="0.15">
      <c r="A132" s="137">
        <f t="shared" si="7"/>
        <v>120</v>
      </c>
      <c r="B132" s="172" t="s">
        <v>2868</v>
      </c>
      <c r="C132" s="172" t="s">
        <v>2869</v>
      </c>
      <c r="D132" s="156">
        <v>9058</v>
      </c>
      <c r="E132" s="156">
        <v>28</v>
      </c>
      <c r="F132" s="140" t="str">
        <f>VLOOKUP(B132,业态!A:G,7,0)</f>
        <v>零售购物</v>
      </c>
      <c r="G132" s="137" t="str">
        <f t="shared" si="6"/>
        <v>C</v>
      </c>
      <c r="H132" s="137" t="str">
        <f>VLOOKUP(B132,'3月6日销售'!C:D,2,0)</f>
        <v>miomi</v>
      </c>
    </row>
    <row r="133" spans="1:8" x14ac:dyDescent="0.15">
      <c r="A133" s="137">
        <f t="shared" si="7"/>
        <v>291</v>
      </c>
      <c r="B133" s="172" t="s">
        <v>2926</v>
      </c>
      <c r="C133" s="172" t="s">
        <v>3379</v>
      </c>
      <c r="D133" s="156">
        <v>1538</v>
      </c>
      <c r="E133" s="156">
        <v>7</v>
      </c>
      <c r="F133" s="140" t="str">
        <f>VLOOKUP(B133,业态!A:G,7,0)</f>
        <v>零售购物</v>
      </c>
      <c r="G133" s="137" t="str">
        <f t="shared" si="6"/>
        <v>A</v>
      </c>
      <c r="H133" s="137" t="str">
        <f>VLOOKUP(B133,'3月6日销售'!C:D,2,0)</f>
        <v>格兰玛弗兰</v>
      </c>
    </row>
    <row r="134" spans="1:8" x14ac:dyDescent="0.15">
      <c r="A134" s="137">
        <f t="shared" si="7"/>
        <v>136</v>
      </c>
      <c r="B134" s="172" t="s">
        <v>3013</v>
      </c>
      <c r="C134" s="172" t="s">
        <v>3014</v>
      </c>
      <c r="D134" s="156">
        <v>7840</v>
      </c>
      <c r="E134" s="156">
        <v>6</v>
      </c>
      <c r="F134" s="140" t="str">
        <f>VLOOKUP(B134,业态!A:G,7,0)</f>
        <v>零售购物</v>
      </c>
      <c r="G134" s="137" t="str">
        <f t="shared" si="6"/>
        <v>C</v>
      </c>
      <c r="H134" s="137" t="str">
        <f>VLOOKUP(B134,'3月6日销售'!C:D,2,0)</f>
        <v>MAKE UP FOREVER</v>
      </c>
    </row>
    <row r="135" spans="1:8" x14ac:dyDescent="0.15">
      <c r="A135" s="137">
        <f t="shared" si="7"/>
        <v>190</v>
      </c>
      <c r="B135" s="172" t="s">
        <v>3002</v>
      </c>
      <c r="C135" s="172" t="s">
        <v>3003</v>
      </c>
      <c r="D135" s="156">
        <v>4828</v>
      </c>
      <c r="E135" s="156">
        <v>9</v>
      </c>
      <c r="F135" s="140" t="str">
        <f>VLOOKUP(B135,业态!A:G,7,0)</f>
        <v>零售购物</v>
      </c>
      <c r="G135" s="137" t="str">
        <f t="shared" si="6"/>
        <v>A</v>
      </c>
      <c r="H135" s="137" t="str">
        <f>VLOOKUP(B135,'3月6日销售'!C:D,2,0)</f>
        <v>aG/AG-VIP</v>
      </c>
    </row>
    <row r="136" spans="1:8" x14ac:dyDescent="0.15">
      <c r="A136" s="137">
        <f t="shared" si="7"/>
        <v>179</v>
      </c>
      <c r="B136" s="172" t="s">
        <v>2999</v>
      </c>
      <c r="C136" s="172" t="s">
        <v>722</v>
      </c>
      <c r="D136" s="156">
        <v>5397</v>
      </c>
      <c r="E136" s="156">
        <v>12</v>
      </c>
      <c r="F136" s="140" t="str">
        <f>VLOOKUP(B136,业态!A:G,7,0)</f>
        <v>零售购物</v>
      </c>
      <c r="G136" s="137" t="str">
        <f t="shared" si="6"/>
        <v>A</v>
      </c>
      <c r="H136" s="137" t="str">
        <f>VLOOKUP(B136,'3月6日销售'!C:D,2,0)</f>
        <v>TRENDIANO</v>
      </c>
    </row>
    <row r="137" spans="1:8" x14ac:dyDescent="0.15">
      <c r="A137" s="137">
        <f t="shared" si="7"/>
        <v>194</v>
      </c>
      <c r="B137" s="172" t="s">
        <v>573</v>
      </c>
      <c r="C137" s="172" t="s">
        <v>722</v>
      </c>
      <c r="D137" s="156">
        <v>4587</v>
      </c>
      <c r="E137" s="156">
        <v>8</v>
      </c>
      <c r="F137" s="140" t="str">
        <f>VLOOKUP(B137,业态!A:G,7,0)</f>
        <v>零售购物</v>
      </c>
      <c r="G137" s="137" t="str">
        <f t="shared" si="6"/>
        <v>C</v>
      </c>
      <c r="H137" s="137" t="str">
        <f>VLOOKUP(B137,'3月6日销售'!C:D,2,0)</f>
        <v>欧时力</v>
      </c>
    </row>
    <row r="138" spans="1:8" x14ac:dyDescent="0.15">
      <c r="A138" s="137">
        <f t="shared" si="7"/>
        <v>323</v>
      </c>
      <c r="B138" s="172" t="s">
        <v>3007</v>
      </c>
      <c r="C138" s="172" t="s">
        <v>3267</v>
      </c>
      <c r="D138" s="156">
        <v>840</v>
      </c>
      <c r="E138" s="156">
        <v>8</v>
      </c>
      <c r="F138" s="140" t="str">
        <f>VLOOKUP(B138,业态!A:G,7,0)</f>
        <v>休闲娱乐类</v>
      </c>
      <c r="G138" s="137" t="str">
        <f t="shared" si="6"/>
        <v>B</v>
      </c>
      <c r="H138" s="137" t="str">
        <f>VLOOKUP(B138,'3月6日销售'!C:D,2,0)</f>
        <v>未来世界</v>
      </c>
    </row>
    <row r="139" spans="1:8" x14ac:dyDescent="0.15">
      <c r="A139" s="137">
        <f t="shared" si="7"/>
        <v>25</v>
      </c>
      <c r="B139" s="172" t="s">
        <v>209</v>
      </c>
      <c r="C139" s="172" t="s">
        <v>165</v>
      </c>
      <c r="D139" s="156">
        <v>29868</v>
      </c>
      <c r="E139" s="156">
        <v>3</v>
      </c>
      <c r="F139" s="140" t="str">
        <f>VLOOKUP(B139,业态!A:G,7,0)</f>
        <v>零售购物</v>
      </c>
      <c r="G139" s="137" t="str">
        <f t="shared" si="6"/>
        <v>C</v>
      </c>
      <c r="H139" s="137" t="str">
        <f>VLOOKUP(B139,'3月6日销售'!C:D,2,0)</f>
        <v>I DO</v>
      </c>
    </row>
    <row r="140" spans="1:8" x14ac:dyDescent="0.15">
      <c r="A140" s="137">
        <f t="shared" si="7"/>
        <v>303</v>
      </c>
      <c r="B140" s="172" t="s">
        <v>3000</v>
      </c>
      <c r="C140" s="172" t="s">
        <v>3001</v>
      </c>
      <c r="D140" s="156">
        <v>1362</v>
      </c>
      <c r="E140" s="156">
        <v>17</v>
      </c>
      <c r="F140" s="140" t="str">
        <f>VLOOKUP(B140,业态!A:G,7,0)</f>
        <v>零售购物</v>
      </c>
      <c r="G140" s="137" t="str">
        <f t="shared" si="6"/>
        <v>A</v>
      </c>
      <c r="H140" s="137" t="str">
        <f>VLOOKUP(B140,'3月6日销售'!C:D,2,0)</f>
        <v>BESELF</v>
      </c>
    </row>
    <row r="141" spans="1:8" x14ac:dyDescent="0.15">
      <c r="A141" s="137">
        <f t="shared" si="7"/>
        <v>302</v>
      </c>
      <c r="B141" s="172" t="s">
        <v>2918</v>
      </c>
      <c r="C141" s="172" t="s">
        <v>2919</v>
      </c>
      <c r="D141" s="156">
        <v>1368.7</v>
      </c>
      <c r="E141" s="156">
        <v>55</v>
      </c>
      <c r="F141" s="140" t="str">
        <f>VLOOKUP(B141,业态!A:G,7,0)</f>
        <v>餐饮</v>
      </c>
      <c r="G141" s="137" t="str">
        <f t="shared" si="6"/>
        <v>C</v>
      </c>
      <c r="H141" s="137" t="str">
        <f>VLOOKUP(B141,'3月6日销售'!C:D,2,0)</f>
        <v>多那之</v>
      </c>
    </row>
    <row r="142" spans="1:8" x14ac:dyDescent="0.15">
      <c r="A142" s="137">
        <f t="shared" si="7"/>
        <v>232</v>
      </c>
      <c r="B142" s="172" t="s">
        <v>910</v>
      </c>
      <c r="C142" s="172" t="s">
        <v>911</v>
      </c>
      <c r="D142" s="156">
        <v>2860</v>
      </c>
      <c r="E142" s="156">
        <v>12</v>
      </c>
      <c r="F142" s="140" t="str">
        <f>VLOOKUP(B142,业态!A:G,7,0)</f>
        <v>零售购物</v>
      </c>
      <c r="G142" s="137" t="str">
        <f t="shared" si="6"/>
        <v>D</v>
      </c>
      <c r="H142" s="137" t="str">
        <f>VLOOKUP(B142,'3月6日销售'!C:D,2,0)</f>
        <v>BALABALA</v>
      </c>
    </row>
    <row r="143" spans="1:8" x14ac:dyDescent="0.15">
      <c r="A143" s="137">
        <f t="shared" si="7"/>
        <v>353</v>
      </c>
      <c r="B143" s="172" t="s">
        <v>3028</v>
      </c>
      <c r="C143" s="172" t="s">
        <v>3029</v>
      </c>
      <c r="D143" s="156">
        <v>200</v>
      </c>
      <c r="E143" s="156">
        <v>4</v>
      </c>
      <c r="F143" s="140" t="str">
        <f>VLOOKUP(B143,业态!A:G,7,0)</f>
        <v>生活服务类</v>
      </c>
      <c r="G143" s="137" t="str">
        <f t="shared" si="6"/>
        <v>C</v>
      </c>
      <c r="H143" s="137" t="str">
        <f>VLOOKUP(B143,'3月6日销售'!C:D,2,0)</f>
        <v>INCOCO</v>
      </c>
    </row>
    <row r="144" spans="1:8" x14ac:dyDescent="0.15">
      <c r="A144" s="137">
        <f t="shared" si="7"/>
        <v>217</v>
      </c>
      <c r="B144" s="172" t="s">
        <v>2644</v>
      </c>
      <c r="C144" s="172" t="s">
        <v>2645</v>
      </c>
      <c r="D144" s="156">
        <v>3273.02</v>
      </c>
      <c r="E144" s="156">
        <v>85</v>
      </c>
      <c r="F144" s="140" t="str">
        <f>VLOOKUP(B144,业态!A:G,7,0)</f>
        <v>零售购物</v>
      </c>
      <c r="G144" s="137" t="str">
        <f t="shared" si="6"/>
        <v>D</v>
      </c>
      <c r="H144" s="137" t="str">
        <f>VLOOKUP(B144,'3月6日销售'!C:D,2,0)</f>
        <v>趣相世界</v>
      </c>
    </row>
    <row r="145" spans="1:8" x14ac:dyDescent="0.15">
      <c r="A145" s="137">
        <f t="shared" si="7"/>
        <v>151</v>
      </c>
      <c r="B145" s="172" t="s">
        <v>3251</v>
      </c>
      <c r="C145" s="172" t="s">
        <v>3252</v>
      </c>
      <c r="D145" s="156">
        <v>6451</v>
      </c>
      <c r="E145" s="156">
        <v>20</v>
      </c>
      <c r="F145" s="140" t="str">
        <f>VLOOKUP(B145,业态!A:G,7,0)</f>
        <v>零售购物</v>
      </c>
      <c r="G145" s="137" t="str">
        <f t="shared" si="6"/>
        <v>C</v>
      </c>
      <c r="H145" s="137" t="str">
        <f>VLOOKUP(B145,'3月6日销售'!C:D,2,0)</f>
        <v>Baizhuo</v>
      </c>
    </row>
    <row r="146" spans="1:8" x14ac:dyDescent="0.15">
      <c r="A146" s="137">
        <f t="shared" si="7"/>
        <v>16</v>
      </c>
      <c r="B146" s="172" t="s">
        <v>0</v>
      </c>
      <c r="C146" s="172" t="s">
        <v>1</v>
      </c>
      <c r="D146" s="156">
        <v>38430</v>
      </c>
      <c r="E146" s="156">
        <v>436</v>
      </c>
      <c r="F146" s="140" t="str">
        <f>VLOOKUP(B146,业态!A:G,7,0)</f>
        <v>零售购物</v>
      </c>
      <c r="G146" s="137" t="str">
        <f t="shared" si="6"/>
        <v>A</v>
      </c>
      <c r="H146" s="137" t="str">
        <f>VLOOKUP(B146,'3月6日销售'!C:D,2,0)</f>
        <v>WATSONS</v>
      </c>
    </row>
    <row r="147" spans="1:8" x14ac:dyDescent="0.15">
      <c r="A147" s="137">
        <f t="shared" si="7"/>
        <v>281</v>
      </c>
      <c r="B147" s="172" t="s">
        <v>3200</v>
      </c>
      <c r="C147" s="172" t="s">
        <v>3201</v>
      </c>
      <c r="D147" s="156">
        <v>1668</v>
      </c>
      <c r="E147" s="156">
        <v>2</v>
      </c>
      <c r="F147" s="140" t="str">
        <f>VLOOKUP(B147,业态!A:G,7,0)</f>
        <v>零售购物</v>
      </c>
      <c r="G147" s="137" t="str">
        <f t="shared" si="6"/>
        <v>C</v>
      </c>
      <c r="H147" s="137" t="str">
        <f>VLOOKUP(B147,'3月6日销售'!C:D,2,0)</f>
        <v>潮宏基</v>
      </c>
    </row>
    <row r="148" spans="1:8" x14ac:dyDescent="0.15">
      <c r="A148" s="137">
        <f t="shared" si="7"/>
        <v>316</v>
      </c>
      <c r="B148" s="172" t="s">
        <v>3202</v>
      </c>
      <c r="C148" s="172" t="s">
        <v>3232</v>
      </c>
      <c r="D148" s="156">
        <v>964</v>
      </c>
      <c r="E148" s="156">
        <v>3</v>
      </c>
      <c r="F148" s="140" t="str">
        <f>VLOOKUP(B148,业态!A:G,7,0)</f>
        <v>零售购物</v>
      </c>
      <c r="G148" s="137" t="str">
        <f t="shared" si="6"/>
        <v>C</v>
      </c>
      <c r="H148" s="137" t="str">
        <f>VLOOKUP(B148,'3月6日销售'!C:D,2,0)</f>
        <v>WAKE UP</v>
      </c>
    </row>
    <row r="149" spans="1:8" x14ac:dyDescent="0.15">
      <c r="A149" s="137">
        <f t="shared" si="7"/>
        <v>213</v>
      </c>
      <c r="B149" s="172" t="s">
        <v>2728</v>
      </c>
      <c r="C149" s="172" t="s">
        <v>2729</v>
      </c>
      <c r="D149" s="156">
        <v>3342</v>
      </c>
      <c r="E149" s="156">
        <v>12</v>
      </c>
      <c r="F149" s="140" t="str">
        <f>VLOOKUP(B149,业态!A:G,7,0)</f>
        <v>零售购物</v>
      </c>
      <c r="G149" s="137" t="str">
        <f t="shared" si="6"/>
        <v>C</v>
      </c>
      <c r="H149" s="137" t="str">
        <f>VLOOKUP(B149,'3月6日销售'!C:D,2,0)</f>
        <v>恋玫莎</v>
      </c>
    </row>
    <row r="150" spans="1:8" x14ac:dyDescent="0.15">
      <c r="A150" s="137">
        <f t="shared" si="7"/>
        <v>18</v>
      </c>
      <c r="B150" s="172" t="s">
        <v>2539</v>
      </c>
      <c r="C150" s="172" t="s">
        <v>79</v>
      </c>
      <c r="D150" s="156">
        <v>37253</v>
      </c>
      <c r="E150" s="156">
        <v>54</v>
      </c>
      <c r="F150" s="140" t="str">
        <f>VLOOKUP(B150,业态!A:G,7,0)</f>
        <v>零售购物</v>
      </c>
      <c r="G150" s="137" t="str">
        <f t="shared" si="6"/>
        <v>B</v>
      </c>
      <c r="H150" s="137" t="str">
        <f>VLOOKUP(B150,'3月6日销售'!C:D,2,0)</f>
        <v>ADIDAS</v>
      </c>
    </row>
    <row r="151" spans="1:8" x14ac:dyDescent="0.15">
      <c r="A151" s="137">
        <f t="shared" si="7"/>
        <v>46</v>
      </c>
      <c r="B151" s="172" t="s">
        <v>2629</v>
      </c>
      <c r="C151" s="172" t="s">
        <v>2630</v>
      </c>
      <c r="D151" s="156">
        <v>20520</v>
      </c>
      <c r="E151" s="156">
        <v>19</v>
      </c>
      <c r="F151" s="140" t="str">
        <f>VLOOKUP(B151,业态!A:G,7,0)</f>
        <v>零售购物</v>
      </c>
      <c r="G151" s="137" t="str">
        <f t="shared" si="6"/>
        <v>A</v>
      </c>
      <c r="H151" s="137" t="str">
        <f>VLOOKUP(B151,'3月6日销售'!C:D,2,0)</f>
        <v>M.A.C.</v>
      </c>
    </row>
    <row r="152" spans="1:8" x14ac:dyDescent="0.15">
      <c r="A152" s="137">
        <f t="shared" si="7"/>
        <v>342</v>
      </c>
      <c r="B152" s="172" t="s">
        <v>3268</v>
      </c>
      <c r="C152" s="172" t="s">
        <v>3297</v>
      </c>
      <c r="D152" s="156">
        <v>425</v>
      </c>
      <c r="E152" s="156">
        <v>17</v>
      </c>
      <c r="F152" s="140" t="str">
        <f>VLOOKUP(B152,业态!A:G,7,0)</f>
        <v>休闲娱乐类</v>
      </c>
      <c r="G152" s="137" t="str">
        <f t="shared" si="6"/>
        <v>D</v>
      </c>
      <c r="H152" s="137" t="str">
        <f>VLOOKUP(B152,'3月6日销售'!C:D,2,0)</f>
        <v xml:space="preserve">全民射击 </v>
      </c>
    </row>
    <row r="153" spans="1:8" x14ac:dyDescent="0.15">
      <c r="A153" s="137">
        <f t="shared" si="7"/>
        <v>4</v>
      </c>
      <c r="B153" s="172" t="s">
        <v>14</v>
      </c>
      <c r="C153" s="172" t="s">
        <v>15</v>
      </c>
      <c r="D153" s="156">
        <v>180000</v>
      </c>
      <c r="E153" s="156">
        <v>514</v>
      </c>
      <c r="F153" s="140" t="str">
        <f>VLOOKUP(B153,业态!A:G,7,0)</f>
        <v>零售购物</v>
      </c>
      <c r="G153" s="137" t="str">
        <f t="shared" si="6"/>
        <v>A</v>
      </c>
      <c r="H153" s="137" t="str">
        <f>VLOOKUP(B153,'3月6日销售'!C:D,2,0)</f>
        <v>ZARA</v>
      </c>
    </row>
    <row r="154" spans="1:8" x14ac:dyDescent="0.15">
      <c r="A154" s="137">
        <f t="shared" si="7"/>
        <v>62</v>
      </c>
      <c r="B154" s="172" t="s">
        <v>582</v>
      </c>
      <c r="C154" s="172" t="s">
        <v>96</v>
      </c>
      <c r="D154" s="156">
        <v>16394.900000000001</v>
      </c>
      <c r="E154" s="156">
        <v>42</v>
      </c>
      <c r="F154" s="140" t="str">
        <f>VLOOKUP(B154,业态!A:G,7,0)</f>
        <v>零售购物</v>
      </c>
      <c r="G154" s="137" t="str">
        <f t="shared" si="6"/>
        <v>C</v>
      </c>
      <c r="H154" s="137" t="str">
        <f>VLOOKUP(B154,'3月6日销售'!C:D,2,0)</f>
        <v>热风</v>
      </c>
    </row>
    <row r="155" spans="1:8" x14ac:dyDescent="0.15">
      <c r="A155" s="137">
        <f t="shared" si="7"/>
        <v>12</v>
      </c>
      <c r="B155" s="172" t="s">
        <v>16</v>
      </c>
      <c r="C155" s="172" t="s">
        <v>17</v>
      </c>
      <c r="D155" s="156">
        <v>56586</v>
      </c>
      <c r="E155" s="156">
        <v>226</v>
      </c>
      <c r="F155" s="140" t="str">
        <f>VLOOKUP(B155,业态!A:G,7,0)</f>
        <v>零售购物</v>
      </c>
      <c r="G155" s="137" t="str">
        <f t="shared" si="6"/>
        <v>A</v>
      </c>
      <c r="H155" s="137" t="str">
        <f>VLOOKUP(B155,'3月6日销售'!C:D,2,0)</f>
        <v>BERSHKA</v>
      </c>
    </row>
    <row r="156" spans="1:8" x14ac:dyDescent="0.15">
      <c r="A156" s="137">
        <f t="shared" si="7"/>
        <v>13</v>
      </c>
      <c r="B156" s="172" t="s">
        <v>8</v>
      </c>
      <c r="C156" s="172" t="s">
        <v>9</v>
      </c>
      <c r="D156" s="156">
        <v>56368</v>
      </c>
      <c r="E156" s="156">
        <v>225</v>
      </c>
      <c r="F156" s="140" t="str">
        <f>VLOOKUP(B156,业态!A:G,7,0)</f>
        <v>零售购物</v>
      </c>
      <c r="G156" s="137" t="str">
        <f t="shared" si="6"/>
        <v>A</v>
      </c>
      <c r="H156" s="137" t="str">
        <f>VLOOKUP(B156,'3月6日销售'!C:D,2,0)</f>
        <v>PULL AND BEAR</v>
      </c>
    </row>
    <row r="157" spans="1:8" x14ac:dyDescent="0.15">
      <c r="A157" s="137">
        <f t="shared" si="7"/>
        <v>6</v>
      </c>
      <c r="B157" s="172" t="s">
        <v>46</v>
      </c>
      <c r="C157" s="172" t="s">
        <v>47</v>
      </c>
      <c r="D157" s="156">
        <v>128332</v>
      </c>
      <c r="E157" s="156">
        <v>474</v>
      </c>
      <c r="F157" s="140" t="str">
        <f>VLOOKUP(B157,业态!A:G,7,0)</f>
        <v>餐饮</v>
      </c>
      <c r="G157" s="137" t="str">
        <f t="shared" si="6"/>
        <v>A</v>
      </c>
      <c r="H157" s="137" t="str">
        <f>VLOOKUP(B157,'3月6日销售'!C:D,2,0)</f>
        <v>四川海底捞餐饮有限公司</v>
      </c>
    </row>
    <row r="158" spans="1:8" x14ac:dyDescent="0.15">
      <c r="A158" s="137">
        <f t="shared" si="7"/>
        <v>21</v>
      </c>
      <c r="B158" s="172" t="s">
        <v>125</v>
      </c>
      <c r="C158" s="172" t="s">
        <v>126</v>
      </c>
      <c r="D158" s="156">
        <v>31173</v>
      </c>
      <c r="E158" s="156">
        <v>104</v>
      </c>
      <c r="F158" s="140" t="str">
        <f>VLOOKUP(B158,业态!A:G,7,0)</f>
        <v>餐饮</v>
      </c>
      <c r="G158" s="137" t="str">
        <f t="shared" si="6"/>
        <v>C</v>
      </c>
      <c r="H158" s="137" t="str">
        <f>VLOOKUP(B158,'3月6日销售'!C:D,2,0)</f>
        <v>将太无二</v>
      </c>
    </row>
    <row r="159" spans="1:8" x14ac:dyDescent="0.15">
      <c r="A159" s="137">
        <f t="shared" si="7"/>
        <v>122</v>
      </c>
      <c r="B159" s="172" t="s">
        <v>143</v>
      </c>
      <c r="C159" s="172" t="s">
        <v>144</v>
      </c>
      <c r="D159" s="156">
        <v>9010</v>
      </c>
      <c r="E159" s="156">
        <v>804</v>
      </c>
      <c r="F159" s="140" t="str">
        <f>VLOOKUP(B159,业态!A:G,7,0)</f>
        <v>休闲娱乐类</v>
      </c>
      <c r="G159" s="137" t="str">
        <f t="shared" si="6"/>
        <v>D</v>
      </c>
      <c r="H159" s="137" t="str">
        <f>VLOOKUP(B159,'3月6日销售'!C:D,2,0)</f>
        <v>嘉斯猫</v>
      </c>
    </row>
    <row r="160" spans="1:8" x14ac:dyDescent="0.15">
      <c r="A160" s="137">
        <f t="shared" si="7"/>
        <v>59</v>
      </c>
      <c r="B160" s="172" t="s">
        <v>137</v>
      </c>
      <c r="C160" s="172" t="s">
        <v>138</v>
      </c>
      <c r="D160" s="156">
        <v>16953.5</v>
      </c>
      <c r="E160" s="156">
        <v>699</v>
      </c>
      <c r="F160" s="140" t="str">
        <f>VLOOKUP(B160,业态!A:G,7,0)</f>
        <v>餐饮</v>
      </c>
      <c r="G160" s="137" t="str">
        <f t="shared" si="6"/>
        <v>D</v>
      </c>
      <c r="H160" s="137" t="str">
        <f>VLOOKUP(B160,'3月6日销售'!C:D,2,0)</f>
        <v>肯德基</v>
      </c>
    </row>
    <row r="161" spans="1:8" x14ac:dyDescent="0.15">
      <c r="A161" s="137">
        <f t="shared" si="7"/>
        <v>75</v>
      </c>
      <c r="B161" s="172" t="s">
        <v>93</v>
      </c>
      <c r="C161" s="172" t="s">
        <v>94</v>
      </c>
      <c r="D161" s="156">
        <v>13623.5</v>
      </c>
      <c r="E161" s="156">
        <v>205</v>
      </c>
      <c r="F161" s="140" t="str">
        <f>VLOOKUP(B161,业态!A:G,7,0)</f>
        <v>餐饮</v>
      </c>
      <c r="G161" s="137" t="str">
        <f t="shared" si="6"/>
        <v>B</v>
      </c>
      <c r="H161" s="137" t="str">
        <f>VLOOKUP(B161,'3月6日销售'!C:D,2,0)</f>
        <v>呷哺呷哺</v>
      </c>
    </row>
    <row r="162" spans="1:8" x14ac:dyDescent="0.15">
      <c r="A162" s="137">
        <f t="shared" si="7"/>
        <v>166</v>
      </c>
      <c r="B162" s="172" t="s">
        <v>1350</v>
      </c>
      <c r="C162" s="172" t="s">
        <v>22</v>
      </c>
      <c r="D162" s="156">
        <v>5931</v>
      </c>
      <c r="E162" s="156">
        <v>8</v>
      </c>
      <c r="F162" s="140" t="str">
        <f>VLOOKUP(B162,业态!A:G,7,0)</f>
        <v>零售购物</v>
      </c>
      <c r="G162" s="137" t="str">
        <f t="shared" si="6"/>
        <v>A</v>
      </c>
      <c r="H162" s="137" t="str">
        <f>VLOOKUP(B162,'3月6日销售'!C:D,2,0)</f>
        <v>OCHIRLY</v>
      </c>
    </row>
    <row r="163" spans="1:8" x14ac:dyDescent="0.15">
      <c r="A163" s="137">
        <f t="shared" si="7"/>
        <v>192</v>
      </c>
      <c r="B163" s="172" t="s">
        <v>276</v>
      </c>
      <c r="C163" s="172" t="s">
        <v>277</v>
      </c>
      <c r="D163" s="156">
        <v>4678.3</v>
      </c>
      <c r="E163" s="156">
        <v>84</v>
      </c>
      <c r="F163" s="140" t="str">
        <f>VLOOKUP(B163,业态!A:G,7,0)</f>
        <v>餐饮</v>
      </c>
      <c r="G163" s="137" t="str">
        <f t="shared" si="6"/>
        <v>A</v>
      </c>
      <c r="H163" s="137" t="str">
        <f>VLOOKUP(B163,'3月6日销售'!C:D,2,0)</f>
        <v>pacific coffee</v>
      </c>
    </row>
    <row r="164" spans="1:8" x14ac:dyDescent="0.15">
      <c r="A164" s="137">
        <f t="shared" si="7"/>
        <v>24</v>
      </c>
      <c r="B164" s="172" t="s">
        <v>361</v>
      </c>
      <c r="C164" s="172" t="s">
        <v>362</v>
      </c>
      <c r="D164" s="156">
        <v>30399.7</v>
      </c>
      <c r="E164" s="156">
        <v>916</v>
      </c>
      <c r="F164" s="140" t="str">
        <f>VLOOKUP(B164,业态!A:G,7,0)</f>
        <v>餐饮</v>
      </c>
      <c r="G164" s="137" t="str">
        <f t="shared" si="6"/>
        <v>D</v>
      </c>
      <c r="H164" s="137" t="str">
        <f>VLOOKUP(B164,'3月6日销售'!C:D,2,0)</f>
        <v>汉堡王</v>
      </c>
    </row>
    <row r="165" spans="1:8" x14ac:dyDescent="0.15">
      <c r="A165" s="137">
        <f t="shared" si="7"/>
        <v>88</v>
      </c>
      <c r="B165" s="172" t="s">
        <v>377</v>
      </c>
      <c r="C165" s="172" t="s">
        <v>378</v>
      </c>
      <c r="D165" s="156">
        <v>11785.36</v>
      </c>
      <c r="E165" s="156">
        <v>52</v>
      </c>
      <c r="F165" s="140" t="str">
        <f>VLOOKUP(B165,业态!A:G,7,0)</f>
        <v>餐饮</v>
      </c>
      <c r="G165" s="137" t="str">
        <f t="shared" si="6"/>
        <v>A</v>
      </c>
      <c r="H165" s="137" t="str">
        <f>VLOOKUP(B165,'3月6日销售'!C:D,2,0)</f>
        <v>滇草香</v>
      </c>
    </row>
    <row r="166" spans="1:8" x14ac:dyDescent="0.15">
      <c r="A166" s="137">
        <f t="shared" si="7"/>
        <v>118</v>
      </c>
      <c r="B166" s="172" t="s">
        <v>407</v>
      </c>
      <c r="C166" s="172" t="s">
        <v>408</v>
      </c>
      <c r="D166" s="156">
        <v>9353</v>
      </c>
      <c r="E166" s="156">
        <v>9</v>
      </c>
      <c r="F166" s="140" t="str">
        <f>VLOOKUP(B166,业态!A:G,7,0)</f>
        <v>零售购物</v>
      </c>
      <c r="G166" s="137" t="str">
        <f t="shared" si="6"/>
        <v>A</v>
      </c>
      <c r="H166" s="137" t="str">
        <f>VLOOKUP(B166,'3月6日销售'!C:D,2,0)</f>
        <v>MO&amp;CO</v>
      </c>
    </row>
    <row r="167" spans="1:8" x14ac:dyDescent="0.15">
      <c r="A167" s="137">
        <f t="shared" si="7"/>
        <v>45</v>
      </c>
      <c r="B167" s="172" t="s">
        <v>1522</v>
      </c>
      <c r="C167" s="172" t="s">
        <v>60</v>
      </c>
      <c r="D167" s="156">
        <v>21073</v>
      </c>
      <c r="E167" s="156">
        <v>82</v>
      </c>
      <c r="F167" s="140" t="str">
        <f>VLOOKUP(B167,业态!A:G,7,0)</f>
        <v>零售购物</v>
      </c>
      <c r="G167" s="137" t="str">
        <f t="shared" si="6"/>
        <v>B</v>
      </c>
      <c r="H167" s="137" t="str">
        <f>VLOOKUP(B167,'3月6日销售'!C:D,2,0)</f>
        <v>WHO A U</v>
      </c>
    </row>
    <row r="168" spans="1:8" x14ac:dyDescent="0.15">
      <c r="A168" s="137">
        <f t="shared" si="7"/>
        <v>144</v>
      </c>
      <c r="B168" s="172" t="s">
        <v>2685</v>
      </c>
      <c r="C168" s="172" t="s">
        <v>505</v>
      </c>
      <c r="D168" s="156">
        <v>6766</v>
      </c>
      <c r="E168" s="156">
        <v>29</v>
      </c>
      <c r="F168" s="140" t="str">
        <f>VLOOKUP(B168,业态!A:G,7,0)</f>
        <v>零售购物</v>
      </c>
      <c r="G168" s="137" t="str">
        <f t="shared" si="6"/>
        <v>C</v>
      </c>
      <c r="H168" s="137" t="str">
        <f>VLOOKUP(B168,'3月6日销售'!C:D,2,0)</f>
        <v>BANILACO</v>
      </c>
    </row>
    <row r="169" spans="1:8" x14ac:dyDescent="0.15">
      <c r="A169" s="137">
        <f t="shared" si="7"/>
        <v>102</v>
      </c>
      <c r="B169" s="172" t="s">
        <v>518</v>
      </c>
      <c r="C169" s="172" t="s">
        <v>519</v>
      </c>
      <c r="D169" s="156">
        <v>10318</v>
      </c>
      <c r="E169" s="156">
        <v>7</v>
      </c>
      <c r="F169" s="140" t="str">
        <f>VLOOKUP(B169,业态!A:G,7,0)</f>
        <v>零售购物</v>
      </c>
      <c r="G169" s="137" t="str">
        <f t="shared" si="6"/>
        <v>A</v>
      </c>
      <c r="H169" s="137" t="str">
        <f>VLOOKUP(B169,'3月6日销售'!C:D,2,0)</f>
        <v>neon</v>
      </c>
    </row>
    <row r="170" spans="1:8" x14ac:dyDescent="0.15">
      <c r="A170" s="137">
        <f t="shared" si="7"/>
        <v>215</v>
      </c>
      <c r="B170" s="172" t="s">
        <v>539</v>
      </c>
      <c r="C170" s="172" t="s">
        <v>3231</v>
      </c>
      <c r="D170" s="156">
        <v>3294</v>
      </c>
      <c r="E170" s="156">
        <v>14</v>
      </c>
      <c r="F170" s="140" t="str">
        <f>VLOOKUP(B170,业态!A:G,7,0)</f>
        <v>零售购物</v>
      </c>
      <c r="G170" s="137" t="str">
        <f t="shared" si="6"/>
        <v>C</v>
      </c>
      <c r="H170" s="137" t="str">
        <f>VLOOKUP(B170,'3月6日销售'!C:D,2,0)</f>
        <v>IMI'S</v>
      </c>
    </row>
    <row r="171" spans="1:8" x14ac:dyDescent="0.15">
      <c r="A171" s="137">
        <f t="shared" si="7"/>
        <v>113</v>
      </c>
      <c r="B171" s="172" t="s">
        <v>628</v>
      </c>
      <c r="C171" s="172" t="s">
        <v>107</v>
      </c>
      <c r="D171" s="156">
        <v>9687</v>
      </c>
      <c r="E171" s="156">
        <v>157</v>
      </c>
      <c r="F171" s="140" t="str">
        <f>VLOOKUP(B171,业态!A:G,7,0)</f>
        <v>餐饮</v>
      </c>
      <c r="G171" s="137" t="str">
        <f t="shared" si="6"/>
        <v>C</v>
      </c>
      <c r="H171" s="137" t="str">
        <f>VLOOKUP(B171,'3月6日销售'!C:D,2,0)</f>
        <v>Costa</v>
      </c>
    </row>
    <row r="172" spans="1:8" x14ac:dyDescent="0.15">
      <c r="A172" s="137">
        <f t="shared" si="7"/>
        <v>37</v>
      </c>
      <c r="B172" s="172" t="s">
        <v>651</v>
      </c>
      <c r="C172" s="172" t="s">
        <v>652</v>
      </c>
      <c r="D172" s="156">
        <v>22846</v>
      </c>
      <c r="E172" s="156">
        <v>130</v>
      </c>
      <c r="F172" s="140" t="str">
        <f>VLOOKUP(B172,业态!A:G,7,0)</f>
        <v>餐饮</v>
      </c>
      <c r="G172" s="137" t="str">
        <f t="shared" si="6"/>
        <v>C</v>
      </c>
      <c r="H172" s="137" t="str">
        <f>VLOOKUP(B172,'3月6日销售'!C:D,2,0)</f>
        <v>江边城外</v>
      </c>
    </row>
    <row r="173" spans="1:8" x14ac:dyDescent="0.15">
      <c r="A173" s="137">
        <f t="shared" si="7"/>
        <v>277</v>
      </c>
      <c r="B173" s="172" t="s">
        <v>721</v>
      </c>
      <c r="C173" s="172" t="s">
        <v>574</v>
      </c>
      <c r="D173" s="156">
        <v>1722</v>
      </c>
      <c r="E173" s="156">
        <v>4</v>
      </c>
      <c r="F173" s="140" t="str">
        <f>VLOOKUP(B173,业态!A:G,7,0)</f>
        <v>零售购物</v>
      </c>
      <c r="G173" s="137" t="str">
        <f t="shared" si="6"/>
        <v>C</v>
      </c>
      <c r="H173" s="137" t="str">
        <f>VLOOKUP(B173,'3月6日销售'!C:D,2,0)</f>
        <v>TRENDIANO</v>
      </c>
    </row>
    <row r="174" spans="1:8" x14ac:dyDescent="0.15">
      <c r="A174" s="137">
        <f t="shared" si="7"/>
        <v>97</v>
      </c>
      <c r="B174" s="172" t="s">
        <v>768</v>
      </c>
      <c r="C174" s="172" t="s">
        <v>769</v>
      </c>
      <c r="D174" s="156">
        <v>10608</v>
      </c>
      <c r="E174" s="156">
        <v>54</v>
      </c>
      <c r="F174" s="140" t="str">
        <f>VLOOKUP(B174,业态!A:G,7,0)</f>
        <v>餐饮</v>
      </c>
      <c r="G174" s="137" t="str">
        <f t="shared" si="6"/>
        <v>A</v>
      </c>
      <c r="H174" s="137" t="str">
        <f>VLOOKUP(B174,'3月6日销售'!C:D,2,0)</f>
        <v>鹿港小镇</v>
      </c>
    </row>
    <row r="175" spans="1:8" x14ac:dyDescent="0.15">
      <c r="A175" s="137">
        <f t="shared" si="7"/>
        <v>10</v>
      </c>
      <c r="B175" s="172" t="s">
        <v>913</v>
      </c>
      <c r="C175" s="172" t="s">
        <v>914</v>
      </c>
      <c r="D175" s="156">
        <v>68964</v>
      </c>
      <c r="E175" s="156">
        <v>359</v>
      </c>
      <c r="F175" s="140" t="str">
        <f>VLOOKUP(B175,业态!A:G,7,0)</f>
        <v>零售购物</v>
      </c>
      <c r="G175" s="137" t="str">
        <f t="shared" si="6"/>
        <v>C</v>
      </c>
      <c r="H175" s="137" t="str">
        <f>VLOOKUP(B175,'3月6日销售'!C:D,2,0)</f>
        <v>Wass</v>
      </c>
    </row>
    <row r="176" spans="1:8" x14ac:dyDescent="0.15">
      <c r="A176" s="137">
        <f t="shared" si="7"/>
        <v>315</v>
      </c>
      <c r="B176" s="173" t="s">
        <v>2666</v>
      </c>
      <c r="C176" s="173" t="s">
        <v>1340</v>
      </c>
      <c r="D176" s="173">
        <v>973</v>
      </c>
      <c r="E176" s="156">
        <v>7</v>
      </c>
      <c r="F176" s="140" t="str">
        <f>VLOOKUP(B176,业态!A:G,7,0)</f>
        <v>零售购物</v>
      </c>
      <c r="G176" s="137" t="str">
        <f t="shared" si="6"/>
        <v>A</v>
      </c>
      <c r="H176" s="137" t="str">
        <f>VLOOKUP(B176,'3月6日销售'!C:D,2,0)</f>
        <v>BODYPOPS</v>
      </c>
    </row>
    <row r="177" spans="1:8" x14ac:dyDescent="0.15">
      <c r="A177" s="137">
        <f t="shared" si="7"/>
        <v>241</v>
      </c>
      <c r="B177" s="172" t="s">
        <v>580</v>
      </c>
      <c r="C177" s="172" t="s">
        <v>207</v>
      </c>
      <c r="D177" s="156">
        <v>2600</v>
      </c>
      <c r="E177" s="156">
        <v>3</v>
      </c>
      <c r="F177" s="140" t="str">
        <f>VLOOKUP(B177,业态!A:G,7,0)</f>
        <v>零售购物</v>
      </c>
      <c r="G177" s="137" t="str">
        <f t="shared" si="6"/>
        <v>C</v>
      </c>
      <c r="H177" s="137" t="str">
        <f>VLOOKUP(B177,'3月6日销售'!C:D,2,0)</f>
        <v>MIND BRIDGE</v>
      </c>
    </row>
    <row r="178" spans="1:8" x14ac:dyDescent="0.15">
      <c r="A178" s="137">
        <f t="shared" si="7"/>
        <v>104</v>
      </c>
      <c r="B178" s="172" t="s">
        <v>2487</v>
      </c>
      <c r="C178" s="172" t="s">
        <v>2488</v>
      </c>
      <c r="D178" s="156">
        <v>10190</v>
      </c>
      <c r="E178" s="156">
        <v>12</v>
      </c>
      <c r="F178" s="140" t="str">
        <f>VLOOKUP(B178,业态!A:G,7,0)</f>
        <v>零售购物</v>
      </c>
      <c r="G178" s="137" t="str">
        <f t="shared" si="6"/>
        <v>B</v>
      </c>
      <c r="H178" s="137" t="str">
        <f>VLOOKUP(B178,'3月6日销售'!C:D,2,0)</f>
        <v>the class</v>
      </c>
    </row>
    <row r="179" spans="1:8" x14ac:dyDescent="0.15">
      <c r="A179" s="137">
        <f t="shared" si="7"/>
        <v>65</v>
      </c>
      <c r="B179" s="172" t="s">
        <v>831</v>
      </c>
      <c r="C179" s="172" t="s">
        <v>71</v>
      </c>
      <c r="D179" s="156">
        <v>15877</v>
      </c>
      <c r="E179" s="156">
        <v>60</v>
      </c>
      <c r="F179" s="140" t="str">
        <f>VLOOKUP(B179,业态!A:G,7,0)</f>
        <v>零售购物</v>
      </c>
      <c r="G179" s="137" t="str">
        <f t="shared" si="6"/>
        <v>A</v>
      </c>
      <c r="H179" s="137" t="str">
        <f>VLOOKUP(B179,'3月6日销售'!C:D,2,0)</f>
        <v>La chapelle</v>
      </c>
    </row>
    <row r="180" spans="1:8" x14ac:dyDescent="0.15">
      <c r="A180" s="137">
        <f t="shared" si="7"/>
        <v>78</v>
      </c>
      <c r="B180" s="172" t="s">
        <v>3287</v>
      </c>
      <c r="C180" s="172" t="s">
        <v>3288</v>
      </c>
      <c r="D180" s="156">
        <v>13300</v>
      </c>
      <c r="E180" s="156">
        <v>82</v>
      </c>
      <c r="F180" s="140" t="str">
        <f>VLOOKUP(B180,业态!A:G,7,0)</f>
        <v>零售购物</v>
      </c>
      <c r="G180" s="137" t="str">
        <f t="shared" si="6"/>
        <v>A</v>
      </c>
      <c r="H180" s="137" t="str">
        <f>VLOOKUP(B180,'3月6日销售'!C:D,2,0)</f>
        <v>LaChapelle</v>
      </c>
    </row>
    <row r="181" spans="1:8" x14ac:dyDescent="0.15">
      <c r="A181" s="137">
        <f t="shared" si="7"/>
        <v>240</v>
      </c>
      <c r="B181" s="172" t="s">
        <v>581</v>
      </c>
      <c r="C181" s="172" t="s">
        <v>227</v>
      </c>
      <c r="D181" s="156">
        <v>2646.6</v>
      </c>
      <c r="E181" s="156">
        <v>5</v>
      </c>
      <c r="F181" s="140" t="str">
        <f>VLOOKUP(B181,业态!A:G,7,0)</f>
        <v>零售购物</v>
      </c>
      <c r="G181" s="137" t="str">
        <f t="shared" si="6"/>
        <v>C</v>
      </c>
      <c r="H181" s="137" t="str">
        <f>VLOOKUP(B181,'3月6日销售'!C:D,2,0)</f>
        <v>E-LAND</v>
      </c>
    </row>
    <row r="182" spans="1:8" x14ac:dyDescent="0.15">
      <c r="A182" s="137">
        <f t="shared" si="7"/>
        <v>162</v>
      </c>
      <c r="B182" s="172" t="s">
        <v>583</v>
      </c>
      <c r="C182" s="172" t="s">
        <v>584</v>
      </c>
      <c r="D182" s="156">
        <v>6045.5</v>
      </c>
      <c r="E182" s="156">
        <v>9</v>
      </c>
      <c r="F182" s="140" t="str">
        <f>VLOOKUP(B182,业态!A:G,7,0)</f>
        <v>零售购物</v>
      </c>
      <c r="G182" s="137" t="str">
        <f t="shared" si="6"/>
        <v>C</v>
      </c>
      <c r="H182" s="137" t="str">
        <f>VLOOKUP(B182,'3月6日销售'!C:D,2,0)</f>
        <v>Teenieweenie</v>
      </c>
    </row>
    <row r="183" spans="1:8" x14ac:dyDescent="0.15">
      <c r="A183" s="137">
        <f t="shared" si="7"/>
        <v>161</v>
      </c>
      <c r="B183" s="172" t="s">
        <v>585</v>
      </c>
      <c r="C183" s="172" t="s">
        <v>586</v>
      </c>
      <c r="D183" s="156">
        <v>6092</v>
      </c>
      <c r="E183" s="156">
        <v>14</v>
      </c>
      <c r="F183" s="140" t="str">
        <f>VLOOKUP(B183,业态!A:G,7,0)</f>
        <v>零售购物</v>
      </c>
      <c r="G183" s="137" t="str">
        <f t="shared" si="6"/>
        <v>C</v>
      </c>
      <c r="H183" s="137" t="str">
        <f>VLOOKUP(B183,'3月6日销售'!C:D,2,0)</f>
        <v>basic house</v>
      </c>
    </row>
    <row r="184" spans="1:8" x14ac:dyDescent="0.15">
      <c r="A184" s="137">
        <f t="shared" si="7"/>
        <v>268</v>
      </c>
      <c r="B184" s="172" t="s">
        <v>2670</v>
      </c>
      <c r="C184" s="172" t="s">
        <v>2671</v>
      </c>
      <c r="D184" s="156">
        <v>1962</v>
      </c>
      <c r="E184" s="156">
        <v>7</v>
      </c>
      <c r="F184" s="140" t="str">
        <f>VLOOKUP(B184,业态!A:G,7,0)</f>
        <v>零售购物</v>
      </c>
      <c r="G184" s="137" t="str">
        <f t="shared" si="6"/>
        <v>B</v>
      </c>
      <c r="H184" s="137" t="str">
        <f>VLOOKUP(B184,'3月6日销售'!C:D,2,0)</f>
        <v>K SWISS</v>
      </c>
    </row>
    <row r="185" spans="1:8" x14ac:dyDescent="0.15">
      <c r="A185" s="137">
        <f t="shared" si="7"/>
        <v>14</v>
      </c>
      <c r="B185" s="172" t="s">
        <v>61</v>
      </c>
      <c r="C185" s="172" t="s">
        <v>62</v>
      </c>
      <c r="D185" s="156">
        <v>52473.35</v>
      </c>
      <c r="E185" s="156">
        <v>259</v>
      </c>
      <c r="F185" s="140" t="str">
        <f>VLOOKUP(B185,业态!A:G,7,0)</f>
        <v>零售购物</v>
      </c>
      <c r="G185" s="137" t="str">
        <f t="shared" si="6"/>
        <v>B</v>
      </c>
      <c r="H185" s="137" t="str">
        <f>VLOOKUP(B185,'3月6日销售'!C:D,2,0)</f>
        <v>C&amp;A</v>
      </c>
    </row>
    <row r="186" spans="1:8" x14ac:dyDescent="0.15">
      <c r="A186" s="137">
        <f t="shared" si="7"/>
        <v>137</v>
      </c>
      <c r="B186" s="172" t="s">
        <v>2720</v>
      </c>
      <c r="C186" s="172" t="s">
        <v>134</v>
      </c>
      <c r="D186" s="156">
        <v>7732</v>
      </c>
      <c r="E186" s="156">
        <v>148</v>
      </c>
      <c r="F186" s="140" t="str">
        <f>VLOOKUP(B186,业态!A:G,7,0)</f>
        <v>餐饮</v>
      </c>
      <c r="G186" s="137" t="str">
        <f t="shared" si="6"/>
        <v>A</v>
      </c>
      <c r="H186" s="137" t="str">
        <f>VLOOKUP(B186,'3月6日销售'!C:D,2,0)</f>
        <v>满记甜品</v>
      </c>
    </row>
    <row r="187" spans="1:8" x14ac:dyDescent="0.15">
      <c r="A187" s="137">
        <f t="shared" si="7"/>
        <v>101</v>
      </c>
      <c r="B187" s="172" t="s">
        <v>133</v>
      </c>
      <c r="C187" s="172" t="s">
        <v>134</v>
      </c>
      <c r="D187" s="156">
        <v>10470</v>
      </c>
      <c r="E187" s="156">
        <v>180</v>
      </c>
      <c r="F187" s="140" t="str">
        <f>VLOOKUP(B187,业态!A:G,7,0)</f>
        <v>餐饮</v>
      </c>
      <c r="G187" s="137" t="str">
        <f t="shared" si="6"/>
        <v>C</v>
      </c>
      <c r="H187" s="137" t="str">
        <f>VLOOKUP(B187,'3月6日销售'!C:D,2,0)</f>
        <v>满记甜品</v>
      </c>
    </row>
    <row r="188" spans="1:8" x14ac:dyDescent="0.15">
      <c r="A188" s="137">
        <f t="shared" si="7"/>
        <v>117</v>
      </c>
      <c r="B188" s="172" t="s">
        <v>832</v>
      </c>
      <c r="C188" s="172" t="s">
        <v>132</v>
      </c>
      <c r="D188" s="156">
        <v>9526</v>
      </c>
      <c r="E188" s="156">
        <v>31</v>
      </c>
      <c r="F188" s="140" t="str">
        <f>VLOOKUP(B188,业态!A:G,7,0)</f>
        <v>零售购物</v>
      </c>
      <c r="G188" s="137" t="str">
        <f t="shared" si="6"/>
        <v>C</v>
      </c>
      <c r="H188" s="137" t="str">
        <f>VLOOKUP(B188,'3月6日销售'!C:D,2,0)</f>
        <v>阿吉豆</v>
      </c>
    </row>
    <row r="189" spans="1:8" x14ac:dyDescent="0.15">
      <c r="A189" s="137">
        <f t="shared" si="7"/>
        <v>5</v>
      </c>
      <c r="B189" s="172" t="s">
        <v>135</v>
      </c>
      <c r="C189" s="172" t="s">
        <v>136</v>
      </c>
      <c r="D189" s="156">
        <v>170000</v>
      </c>
      <c r="E189" s="156">
        <v>1133</v>
      </c>
      <c r="F189" s="140" t="str">
        <f>VLOOKUP(B189,业态!A:G,7,0)</f>
        <v>零售购物</v>
      </c>
      <c r="G189" s="137" t="str">
        <f t="shared" si="6"/>
        <v>C</v>
      </c>
      <c r="H189" s="137" t="str">
        <f>VLOOKUP(B189,'3月6日销售'!C:D,2,0)</f>
        <v>H&amp;M</v>
      </c>
    </row>
    <row r="190" spans="1:8" x14ac:dyDescent="0.15">
      <c r="A190" s="137">
        <f t="shared" si="7"/>
        <v>20</v>
      </c>
      <c r="B190" s="172" t="s">
        <v>108</v>
      </c>
      <c r="C190" s="172" t="s">
        <v>109</v>
      </c>
      <c r="D190" s="156">
        <v>32817.4</v>
      </c>
      <c r="E190" s="156">
        <v>37</v>
      </c>
      <c r="F190" s="140" t="str">
        <f>VLOOKUP(B190,业态!A:G,7,0)</f>
        <v>零售购物</v>
      </c>
      <c r="G190" s="137" t="str">
        <f t="shared" si="6"/>
        <v>C</v>
      </c>
      <c r="H190" s="137" t="str">
        <f>VLOOKUP(B190,'3月6日销售'!C:D,2,0)</f>
        <v>i.t</v>
      </c>
    </row>
    <row r="191" spans="1:8" x14ac:dyDescent="0.15">
      <c r="A191" s="137">
        <f t="shared" si="7"/>
        <v>44</v>
      </c>
      <c r="B191" s="172" t="s">
        <v>898</v>
      </c>
      <c r="C191" s="172" t="s">
        <v>7</v>
      </c>
      <c r="D191" s="156">
        <v>21241</v>
      </c>
      <c r="E191" s="156">
        <v>21</v>
      </c>
      <c r="F191" s="140" t="str">
        <f>VLOOKUP(B191,业态!A:G,7,0)</f>
        <v>零售购物</v>
      </c>
      <c r="G191" s="137" t="str">
        <f t="shared" si="6"/>
        <v>C</v>
      </c>
      <c r="H191" s="137" t="str">
        <f>VLOOKUP(B191,'3月6日销售'!C:D,2,0)</f>
        <v>MOUSSY</v>
      </c>
    </row>
    <row r="192" spans="1:8" x14ac:dyDescent="0.15">
      <c r="A192" s="137">
        <f t="shared" si="7"/>
        <v>134</v>
      </c>
      <c r="B192" s="172" t="s">
        <v>899</v>
      </c>
      <c r="C192" s="172" t="s">
        <v>900</v>
      </c>
      <c r="D192" s="156">
        <v>7954</v>
      </c>
      <c r="E192" s="156">
        <v>5</v>
      </c>
      <c r="F192" s="140" t="str">
        <f>VLOOKUP(B192,业态!A:G,7,0)</f>
        <v>零售购物</v>
      </c>
      <c r="G192" s="137" t="str">
        <f t="shared" si="6"/>
        <v>C</v>
      </c>
      <c r="H192" s="137" t="str">
        <f>VLOOKUP(B192,'3月6日销售'!C:D,2,0)</f>
        <v>SLY</v>
      </c>
    </row>
    <row r="193" spans="1:10" x14ac:dyDescent="0.15">
      <c r="A193" s="137">
        <f t="shared" si="7"/>
        <v>103</v>
      </c>
      <c r="B193" s="172" t="s">
        <v>230</v>
      </c>
      <c r="C193" s="172" t="s">
        <v>231</v>
      </c>
      <c r="D193" s="156">
        <v>10228.299999999999</v>
      </c>
      <c r="E193" s="156">
        <v>143</v>
      </c>
      <c r="F193" s="140" t="str">
        <f>VLOOKUP(B193,业态!A:G,7,0)</f>
        <v>餐饮</v>
      </c>
      <c r="G193" s="137" t="str">
        <f t="shared" ref="G193:G255" si="8">LEFT(B193,1)</f>
        <v>B</v>
      </c>
      <c r="H193" s="137" t="str">
        <f>VLOOKUP(B193,'3月6日销售'!C:D,2,0)</f>
        <v>哈根达斯</v>
      </c>
    </row>
    <row r="194" spans="1:10" x14ac:dyDescent="0.15">
      <c r="A194" s="137">
        <f t="shared" ref="A194:A257" si="9">RANK(D194,D:D,0)</f>
        <v>26</v>
      </c>
      <c r="B194" s="156" t="s">
        <v>234</v>
      </c>
      <c r="C194" s="172" t="s">
        <v>235</v>
      </c>
      <c r="D194" s="156">
        <v>29430</v>
      </c>
      <c r="E194" s="156">
        <v>121</v>
      </c>
      <c r="F194" s="140" t="str">
        <f>VLOOKUP(B194,业态!A:G,7,0)</f>
        <v>零售购物</v>
      </c>
      <c r="G194" s="137" t="str">
        <f t="shared" si="8"/>
        <v>D</v>
      </c>
      <c r="H194" s="137" t="str">
        <f>VLOOKUP(B194,'3月6日销售'!C:D,2,0)</f>
        <v>GAP</v>
      </c>
    </row>
    <row r="195" spans="1:10" x14ac:dyDescent="0.15">
      <c r="A195" s="137">
        <f t="shared" si="9"/>
        <v>210</v>
      </c>
      <c r="B195" s="172" t="s">
        <v>569</v>
      </c>
      <c r="C195" s="172" t="s">
        <v>4</v>
      </c>
      <c r="D195" s="156">
        <v>3596</v>
      </c>
      <c r="E195" s="156">
        <v>4</v>
      </c>
      <c r="F195" s="140" t="str">
        <f>VLOOKUP(B195,业态!A:G,7,0)</f>
        <v>零售购物</v>
      </c>
      <c r="G195" s="137" t="str">
        <f t="shared" si="8"/>
        <v>C</v>
      </c>
      <c r="H195" s="137" t="str">
        <f>VLOOKUP(B195,'3月6日销售'!C:D,2,0)</f>
        <v>GUESS</v>
      </c>
    </row>
    <row r="196" spans="1:10" x14ac:dyDescent="0.15">
      <c r="A196" s="137">
        <f t="shared" si="9"/>
        <v>83</v>
      </c>
      <c r="B196" s="172" t="s">
        <v>270</v>
      </c>
      <c r="C196" s="172" t="s">
        <v>3222</v>
      </c>
      <c r="D196" s="156">
        <v>12633</v>
      </c>
      <c r="E196" s="156">
        <v>33</v>
      </c>
      <c r="F196" s="140" t="str">
        <f>VLOOKUP(B196,业态!A:G,7,0)</f>
        <v>零售购物</v>
      </c>
      <c r="G196" s="137" t="str">
        <f t="shared" si="8"/>
        <v>A</v>
      </c>
      <c r="H196" s="137" t="str">
        <f>VLOOKUP(B196,'3月6日销售'!C:D,2,0)</f>
        <v>CHARLES</v>
      </c>
    </row>
    <row r="197" spans="1:10" x14ac:dyDescent="0.15">
      <c r="A197" s="137">
        <f t="shared" si="9"/>
        <v>23</v>
      </c>
      <c r="B197" s="172" t="s">
        <v>2712</v>
      </c>
      <c r="C197" s="172" t="s">
        <v>317</v>
      </c>
      <c r="D197" s="156">
        <v>30427</v>
      </c>
      <c r="E197" s="156">
        <v>36</v>
      </c>
      <c r="F197" s="140" t="str">
        <f>VLOOKUP(B197,业态!A:G,7,0)</f>
        <v>零售购物</v>
      </c>
      <c r="G197" s="137" t="str">
        <f t="shared" si="8"/>
        <v>B</v>
      </c>
      <c r="H197" s="137" t="str">
        <f>VLOOKUP(B197,'3月6日销售'!C:D,2,0)</f>
        <v>FOSS</v>
      </c>
    </row>
    <row r="198" spans="1:10" x14ac:dyDescent="0.15">
      <c r="A198" s="137">
        <f t="shared" si="9"/>
        <v>191</v>
      </c>
      <c r="B198" s="172" t="s">
        <v>348</v>
      </c>
      <c r="C198" s="172" t="s">
        <v>349</v>
      </c>
      <c r="D198" s="156">
        <v>4760</v>
      </c>
      <c r="E198" s="156">
        <v>85</v>
      </c>
      <c r="F198" s="140" t="str">
        <f>VLOOKUP(B198,业态!A:G,7,0)</f>
        <v>餐饮</v>
      </c>
      <c r="G198" s="137" t="str">
        <f t="shared" si="8"/>
        <v>D</v>
      </c>
      <c r="H198" s="137" t="str">
        <f>VLOOKUP(B198,'3月6日销售'!C:D,2,0)</f>
        <v>憨豆咖啡</v>
      </c>
    </row>
    <row r="199" spans="1:10" x14ac:dyDescent="0.15">
      <c r="A199" s="137">
        <f t="shared" si="9"/>
        <v>41</v>
      </c>
      <c r="B199" s="172" t="s">
        <v>421</v>
      </c>
      <c r="C199" s="172" t="s">
        <v>422</v>
      </c>
      <c r="D199" s="156">
        <v>21708</v>
      </c>
      <c r="E199" s="156">
        <v>16</v>
      </c>
      <c r="F199" s="140" t="str">
        <f>VLOOKUP(B199,业态!A:G,7,0)</f>
        <v>零售购物</v>
      </c>
      <c r="G199" s="137" t="str">
        <f t="shared" si="8"/>
        <v>C</v>
      </c>
      <c r="H199" s="137" t="str">
        <f>VLOOKUP(B199,'3月6日销售'!C:D,2,0)</f>
        <v>snidel</v>
      </c>
    </row>
    <row r="200" spans="1:10" x14ac:dyDescent="0.15">
      <c r="A200" s="137">
        <f t="shared" si="9"/>
        <v>218</v>
      </c>
      <c r="B200" s="172" t="s">
        <v>432</v>
      </c>
      <c r="C200" s="172" t="s">
        <v>433</v>
      </c>
      <c r="D200" s="156">
        <v>3266</v>
      </c>
      <c r="E200" s="156">
        <v>9</v>
      </c>
      <c r="F200" s="140" t="str">
        <f>VLOOKUP(B200,业态!A:G,7,0)</f>
        <v>零售购物</v>
      </c>
      <c r="G200" s="137" t="str">
        <f t="shared" si="8"/>
        <v>C</v>
      </c>
      <c r="H200" s="137" t="str">
        <f>VLOOKUP(B200,'3月6日销售'!C:D,2,0)</f>
        <v>E-HYPHEN</v>
      </c>
      <c r="I200" s="137"/>
      <c r="J200" s="137"/>
    </row>
    <row r="201" spans="1:10" x14ac:dyDescent="0.15">
      <c r="A201" s="137">
        <f t="shared" si="9"/>
        <v>182</v>
      </c>
      <c r="B201" s="172" t="s">
        <v>447</v>
      </c>
      <c r="C201" s="172" t="s">
        <v>448</v>
      </c>
      <c r="D201" s="156">
        <v>5167</v>
      </c>
      <c r="E201" s="156">
        <v>11</v>
      </c>
      <c r="F201" s="140" t="str">
        <f>VLOOKUP(B201,业态!A:G,7,0)</f>
        <v>零售购物</v>
      </c>
      <c r="G201" s="137" t="str">
        <f t="shared" si="8"/>
        <v>C</v>
      </c>
      <c r="H201" s="137" t="str">
        <f>VLOOKUP(B201,'3月6日销售'!C:D,2,0)</f>
        <v>Earth Music&amp;Ecology</v>
      </c>
      <c r="I201" s="137"/>
      <c r="J201" s="137"/>
    </row>
    <row r="202" spans="1:10" x14ac:dyDescent="0.15">
      <c r="A202" s="137">
        <f t="shared" si="9"/>
        <v>11</v>
      </c>
      <c r="B202" s="172" t="s">
        <v>445</v>
      </c>
      <c r="C202" s="172" t="s">
        <v>446</v>
      </c>
      <c r="D202" s="156">
        <v>66241.8</v>
      </c>
      <c r="E202" s="156">
        <v>229</v>
      </c>
      <c r="F202" s="140" t="str">
        <f>VLOOKUP(B202,业态!A:G,7,0)</f>
        <v>零售购物</v>
      </c>
      <c r="G202" s="137" t="str">
        <f t="shared" si="8"/>
        <v>C</v>
      </c>
      <c r="H202" s="137" t="str">
        <f>VLOOKUP(B202,'3月6日销售'!C:D,2,0)</f>
        <v>innidfree</v>
      </c>
      <c r="I202" s="137"/>
      <c r="J202" s="137"/>
    </row>
    <row r="203" spans="1:10" x14ac:dyDescent="0.15">
      <c r="A203" s="137">
        <f t="shared" si="9"/>
        <v>233</v>
      </c>
      <c r="B203" s="172" t="s">
        <v>477</v>
      </c>
      <c r="C203" s="172" t="s">
        <v>478</v>
      </c>
      <c r="D203" s="156">
        <v>2851</v>
      </c>
      <c r="E203" s="156">
        <v>5</v>
      </c>
      <c r="F203" s="140" t="str">
        <f>VLOOKUP(B203,业态!A:G,7,0)</f>
        <v>零售购物</v>
      </c>
      <c r="G203" s="137" t="str">
        <f t="shared" si="8"/>
        <v>C</v>
      </c>
      <c r="H203" s="137" t="str">
        <f>VLOOKUP(B203,'3月6日销售'!C:D,2,0)</f>
        <v>CROCS</v>
      </c>
      <c r="I203" s="137"/>
      <c r="J203" s="137"/>
    </row>
    <row r="204" spans="1:10" x14ac:dyDescent="0.15">
      <c r="A204" s="137">
        <f t="shared" si="9"/>
        <v>7</v>
      </c>
      <c r="B204" s="172" t="s">
        <v>483</v>
      </c>
      <c r="C204" s="172" t="s">
        <v>952</v>
      </c>
      <c r="D204" s="156">
        <v>101396</v>
      </c>
      <c r="E204" s="156">
        <v>548</v>
      </c>
      <c r="F204" s="140" t="str">
        <f>VLOOKUP(B204,业态!A:G,7,0)</f>
        <v>零售购物</v>
      </c>
      <c r="G204" s="137" t="str">
        <f t="shared" si="8"/>
        <v>C</v>
      </c>
      <c r="H204" s="137" t="str">
        <f>VLOOKUP(B204,'3月6日销售'!C:D,2,0)</f>
        <v>UNIQLO</v>
      </c>
      <c r="I204" s="137"/>
      <c r="J204" s="137"/>
    </row>
    <row r="205" spans="1:10" x14ac:dyDescent="0.15">
      <c r="A205" s="137">
        <f t="shared" si="9"/>
        <v>52</v>
      </c>
      <c r="B205" s="172" t="s">
        <v>500</v>
      </c>
      <c r="C205" s="172" t="s">
        <v>501</v>
      </c>
      <c r="D205" s="156">
        <v>18289.7</v>
      </c>
      <c r="E205" s="156">
        <v>136</v>
      </c>
      <c r="F205" s="140" t="str">
        <f>VLOOKUP(B205,业态!A:G,7,0)</f>
        <v>零售购物</v>
      </c>
      <c r="G205" s="137" t="str">
        <f t="shared" si="8"/>
        <v>D</v>
      </c>
      <c r="H205" s="137" t="str">
        <f>VLOOKUP(B205,'3月6日销售'!C:D,2,0)</f>
        <v>toysrus</v>
      </c>
      <c r="I205" s="137"/>
      <c r="J205" s="137"/>
    </row>
    <row r="206" spans="1:10" x14ac:dyDescent="0.15">
      <c r="A206" s="137">
        <f t="shared" si="9"/>
        <v>163</v>
      </c>
      <c r="B206" s="172" t="s">
        <v>2760</v>
      </c>
      <c r="C206" s="172" t="s">
        <v>546</v>
      </c>
      <c r="D206" s="156">
        <v>6020</v>
      </c>
      <c r="E206" s="156">
        <v>31</v>
      </c>
      <c r="F206" s="140" t="str">
        <f>VLOOKUP(B206,业态!A:G,7,0)</f>
        <v>零售购物</v>
      </c>
      <c r="G206" s="137" t="str">
        <f t="shared" si="8"/>
        <v>C</v>
      </c>
      <c r="H206" s="137" t="str">
        <f>VLOOKUP(B206,'3月6日销售'!C:D,2,0)</f>
        <v>SKIN FOOD</v>
      </c>
      <c r="I206" s="137"/>
      <c r="J206" s="137"/>
    </row>
    <row r="207" spans="1:10" x14ac:dyDescent="0.15">
      <c r="A207" s="137">
        <f t="shared" si="9"/>
        <v>318</v>
      </c>
      <c r="B207" s="172" t="s">
        <v>549</v>
      </c>
      <c r="C207" s="172" t="s">
        <v>550</v>
      </c>
      <c r="D207" s="156">
        <v>906.5</v>
      </c>
      <c r="E207" s="156">
        <v>6</v>
      </c>
      <c r="F207" s="140" t="str">
        <f>VLOOKUP(B207,业态!A:G,7,0)</f>
        <v>零售购物</v>
      </c>
      <c r="G207" s="137" t="str">
        <f t="shared" si="8"/>
        <v>D</v>
      </c>
      <c r="H207" s="137" t="str">
        <f>VLOOKUP(B207,'3月6日销售'!C:D,2,0)</f>
        <v>MOTHER CARE</v>
      </c>
      <c r="I207" s="137"/>
      <c r="J207" s="137"/>
    </row>
    <row r="208" spans="1:10" x14ac:dyDescent="0.15">
      <c r="A208" s="137">
        <f t="shared" si="9"/>
        <v>270</v>
      </c>
      <c r="B208" s="172" t="s">
        <v>557</v>
      </c>
      <c r="C208" s="172" t="s">
        <v>558</v>
      </c>
      <c r="D208" s="156">
        <v>1948</v>
      </c>
      <c r="E208" s="156">
        <v>5</v>
      </c>
      <c r="F208" s="140" t="str">
        <f>VLOOKUP(B208,业态!A:G,7,0)</f>
        <v>零售购物</v>
      </c>
      <c r="G208" s="137" t="str">
        <f t="shared" si="8"/>
        <v>C</v>
      </c>
      <c r="H208" s="137" t="str">
        <f>VLOOKUP(B208,'3月6日销售'!C:D,2,0)</f>
        <v>ROUGE DIAMANT</v>
      </c>
      <c r="I208" s="137"/>
      <c r="J208" s="137"/>
    </row>
    <row r="209" spans="1:10" x14ac:dyDescent="0.15">
      <c r="A209" s="137">
        <f t="shared" si="9"/>
        <v>108</v>
      </c>
      <c r="B209" s="172" t="s">
        <v>575</v>
      </c>
      <c r="C209" s="172" t="s">
        <v>576</v>
      </c>
      <c r="D209" s="156">
        <v>9957</v>
      </c>
      <c r="E209" s="156">
        <v>8</v>
      </c>
      <c r="F209" s="140" t="str">
        <f>VLOOKUP(B209,业态!A:G,7,0)</f>
        <v>零售购物</v>
      </c>
      <c r="G209" s="137" t="str">
        <f t="shared" si="8"/>
        <v>C</v>
      </c>
      <c r="H209" s="137" t="str">
        <f>VLOOKUP(B209,'3月6日销售'!C:D,2,0)</f>
        <v>Folli follie</v>
      </c>
      <c r="I209" s="137"/>
      <c r="J209" s="137"/>
    </row>
    <row r="210" spans="1:10" x14ac:dyDescent="0.15">
      <c r="A210" s="137">
        <f t="shared" si="9"/>
        <v>345</v>
      </c>
      <c r="B210" s="172" t="s">
        <v>570</v>
      </c>
      <c r="C210" s="172" t="s">
        <v>571</v>
      </c>
      <c r="D210" s="156">
        <v>320</v>
      </c>
      <c r="E210" s="156">
        <v>1</v>
      </c>
      <c r="F210" s="140" t="str">
        <f>VLOOKUP(B210,业态!A:G,7,0)</f>
        <v>零售购物</v>
      </c>
      <c r="G210" s="137" t="str">
        <f t="shared" si="8"/>
        <v>C</v>
      </c>
      <c r="H210" s="137" t="str">
        <f>VLOOKUP(B210,'3月6日销售'!C:D,2,0)</f>
        <v>SAMANTHA THAVASA PETIT CHOICE</v>
      </c>
      <c r="I210" s="137"/>
      <c r="J210" s="137"/>
    </row>
    <row r="211" spans="1:10" x14ac:dyDescent="0.15">
      <c r="A211" s="137">
        <f t="shared" si="9"/>
        <v>199</v>
      </c>
      <c r="B211" s="172" t="s">
        <v>661</v>
      </c>
      <c r="C211" s="172" t="s">
        <v>29</v>
      </c>
      <c r="D211" s="156">
        <v>4309.8999999999996</v>
      </c>
      <c r="E211" s="156">
        <v>6</v>
      </c>
      <c r="F211" s="140" t="str">
        <f>VLOOKUP(B211,业态!A:G,7,0)</f>
        <v>零售购物</v>
      </c>
      <c r="G211" s="137" t="str">
        <f t="shared" si="8"/>
        <v>B</v>
      </c>
      <c r="H211" s="137" t="str">
        <f>VLOOKUP(B211,'3月6日销售'!C:D,2,0)</f>
        <v>PLORY</v>
      </c>
      <c r="I211" s="137"/>
      <c r="J211" s="137"/>
    </row>
    <row r="212" spans="1:10" x14ac:dyDescent="0.15">
      <c r="A212" s="137">
        <f t="shared" si="9"/>
        <v>8</v>
      </c>
      <c r="B212" s="172" t="s">
        <v>660</v>
      </c>
      <c r="C212" s="172" t="s">
        <v>56</v>
      </c>
      <c r="D212" s="156">
        <v>81480</v>
      </c>
      <c r="E212" s="156">
        <v>688</v>
      </c>
      <c r="F212" s="140" t="str">
        <f>VLOOKUP(B212,业态!A:G,7,0)</f>
        <v>零售购物</v>
      </c>
      <c r="G212" s="137" t="str">
        <f t="shared" si="8"/>
        <v>A</v>
      </c>
      <c r="H212" s="137" t="str">
        <f>VLOOKUP(B212,'3月6日销售'!C:D,2,0)</f>
        <v>MUJI</v>
      </c>
      <c r="I212" s="137"/>
      <c r="J212" s="137"/>
    </row>
    <row r="213" spans="1:10" x14ac:dyDescent="0.15">
      <c r="A213" s="137">
        <f t="shared" si="9"/>
        <v>51</v>
      </c>
      <c r="B213" s="172" t="s">
        <v>415</v>
      </c>
      <c r="C213" s="172" t="s">
        <v>672</v>
      </c>
      <c r="D213" s="156">
        <v>18989.650000000001</v>
      </c>
      <c r="E213" s="156">
        <v>25</v>
      </c>
      <c r="F213" s="140" t="str">
        <f>VLOOKUP(B213,业态!A:G,7,0)</f>
        <v>零售购物</v>
      </c>
      <c r="G213" s="137" t="str">
        <f t="shared" si="8"/>
        <v>B</v>
      </c>
      <c r="H213" s="137" t="str">
        <f>VLOOKUP(B213,'3月6日销售'!C:D,2,0)</f>
        <v>PALLADIUM</v>
      </c>
      <c r="I213" s="137"/>
      <c r="J213" s="137"/>
    </row>
    <row r="214" spans="1:10" x14ac:dyDescent="0.15">
      <c r="A214" s="137">
        <f t="shared" si="9"/>
        <v>38</v>
      </c>
      <c r="B214" s="172" t="s">
        <v>731</v>
      </c>
      <c r="C214" s="172" t="s">
        <v>67</v>
      </c>
      <c r="D214" s="156">
        <v>22240</v>
      </c>
      <c r="E214" s="156">
        <v>79</v>
      </c>
      <c r="F214" s="140" t="str">
        <f>VLOOKUP(B214,业态!A:G,7,0)</f>
        <v>零售购物</v>
      </c>
      <c r="G214" s="137" t="str">
        <f t="shared" si="8"/>
        <v>C</v>
      </c>
      <c r="H214" s="137" t="str">
        <f>VLOOKUP(B214,'3月6日销售'!C:D,2,0)</f>
        <v>ASOBIO</v>
      </c>
      <c r="I214" s="137"/>
      <c r="J214" s="137"/>
    </row>
    <row r="215" spans="1:10" x14ac:dyDescent="0.15">
      <c r="A215" s="137">
        <f t="shared" si="9"/>
        <v>70</v>
      </c>
      <c r="B215" s="172" t="s">
        <v>761</v>
      </c>
      <c r="C215" s="172" t="s">
        <v>953</v>
      </c>
      <c r="D215" s="156">
        <v>15000</v>
      </c>
      <c r="E215" s="156">
        <v>60</v>
      </c>
      <c r="F215" s="140" t="str">
        <f>VLOOKUP(B215,业态!A:G,7,0)</f>
        <v>零售购物</v>
      </c>
      <c r="G215" s="137" t="str">
        <f t="shared" si="8"/>
        <v>C</v>
      </c>
      <c r="H215" s="137" t="str">
        <f>VLOOKUP(B215,'3月6日销售'!C:D,2,0)</f>
        <v>Cheap Monday</v>
      </c>
      <c r="I215" s="137"/>
      <c r="J215" s="137"/>
    </row>
    <row r="216" spans="1:10" x14ac:dyDescent="0.15">
      <c r="A216" s="137">
        <f t="shared" si="9"/>
        <v>49</v>
      </c>
      <c r="B216" s="172" t="s">
        <v>734</v>
      </c>
      <c r="C216" s="172" t="s">
        <v>735</v>
      </c>
      <c r="D216" s="156">
        <v>20000</v>
      </c>
      <c r="E216" s="156">
        <v>80</v>
      </c>
      <c r="F216" s="140" t="str">
        <f>VLOOKUP(B216,业态!A:G,7,0)</f>
        <v>零售购物</v>
      </c>
      <c r="G216" s="137" t="str">
        <f t="shared" si="8"/>
        <v>C</v>
      </c>
      <c r="H216" s="137" t="str">
        <f>VLOOKUP(B216,'3月6日销售'!C:D,2,0)</f>
        <v>Monki</v>
      </c>
      <c r="I216" s="137"/>
      <c r="J216" s="137"/>
    </row>
    <row r="217" spans="1:10" x14ac:dyDescent="0.15">
      <c r="A217" s="137">
        <f t="shared" si="9"/>
        <v>96</v>
      </c>
      <c r="B217" s="172" t="s">
        <v>794</v>
      </c>
      <c r="C217" s="172" t="s">
        <v>795</v>
      </c>
      <c r="D217" s="156">
        <v>11001.6</v>
      </c>
      <c r="E217" s="156">
        <v>26</v>
      </c>
      <c r="F217" s="140" t="str">
        <f>VLOOKUP(B217,业态!A:G,7,0)</f>
        <v>零售购物</v>
      </c>
      <c r="G217" s="137" t="str">
        <f t="shared" si="8"/>
        <v>B</v>
      </c>
      <c r="H217" s="137" t="str">
        <f>VLOOKUP(B217,'3月6日销售'!C:D,2,0)</f>
        <v>FOLDER</v>
      </c>
      <c r="I217" s="137"/>
      <c r="J217" s="137"/>
    </row>
    <row r="218" spans="1:10" x14ac:dyDescent="0.15">
      <c r="A218" s="137">
        <f t="shared" si="9"/>
        <v>119</v>
      </c>
      <c r="B218" s="173" t="s">
        <v>810</v>
      </c>
      <c r="C218" s="173" t="s">
        <v>68</v>
      </c>
      <c r="D218" s="173">
        <v>9285.2000000000007</v>
      </c>
      <c r="E218" s="156">
        <v>20</v>
      </c>
      <c r="F218" s="140" t="str">
        <f>VLOOKUP(B218,业态!A:G,7,0)</f>
        <v>零售购物</v>
      </c>
      <c r="G218" s="137" t="str">
        <f t="shared" si="8"/>
        <v>A</v>
      </c>
      <c r="H218" s="137" t="str">
        <f>VLOOKUP(B218,'3月6日销售'!C:D,2,0)</f>
        <v>ROEM</v>
      </c>
      <c r="I218" s="137"/>
      <c r="J218" s="137"/>
    </row>
    <row r="219" spans="1:10" x14ac:dyDescent="0.15">
      <c r="A219" s="137">
        <f t="shared" si="9"/>
        <v>34</v>
      </c>
      <c r="B219" s="172" t="s">
        <v>11</v>
      </c>
      <c r="C219" s="172" t="s">
        <v>12</v>
      </c>
      <c r="D219" s="156">
        <v>24779.599999999999</v>
      </c>
      <c r="E219" s="156">
        <v>25</v>
      </c>
      <c r="F219" s="140" t="str">
        <f>VLOOKUP(B219,业态!A:G,7,0)</f>
        <v>零售购物</v>
      </c>
      <c r="G219" s="137" t="str">
        <f t="shared" si="8"/>
        <v>A</v>
      </c>
      <c r="H219" s="137" t="str">
        <f>VLOOKUP(B219,'3月6日销售'!C:D,2,0)</f>
        <v>SELECTED</v>
      </c>
      <c r="I219" s="137"/>
      <c r="J219" s="137"/>
    </row>
    <row r="220" spans="1:10" x14ac:dyDescent="0.15">
      <c r="A220" s="137">
        <f t="shared" si="9"/>
        <v>69</v>
      </c>
      <c r="B220" s="172" t="s">
        <v>10</v>
      </c>
      <c r="C220" s="172" t="s">
        <v>942</v>
      </c>
      <c r="D220" s="156">
        <v>15062</v>
      </c>
      <c r="E220" s="156">
        <v>14</v>
      </c>
      <c r="F220" s="140" t="str">
        <f>VLOOKUP(B220,业态!A:G,7,0)</f>
        <v>零售购物</v>
      </c>
      <c r="G220" s="137" t="str">
        <f t="shared" si="8"/>
        <v>A</v>
      </c>
      <c r="H220" s="137" t="str">
        <f>VLOOKUP(B220,'3月6日销售'!C:D,2,0)</f>
        <v>VERO MODA</v>
      </c>
      <c r="I220" s="137"/>
      <c r="J220" s="137"/>
    </row>
    <row r="221" spans="1:10" x14ac:dyDescent="0.15">
      <c r="A221" s="137">
        <f t="shared" si="9"/>
        <v>135</v>
      </c>
      <c r="B221" s="172" t="s">
        <v>607</v>
      </c>
      <c r="C221" s="172" t="s">
        <v>608</v>
      </c>
      <c r="D221" s="156">
        <v>7850</v>
      </c>
      <c r="E221" s="156">
        <v>17</v>
      </c>
      <c r="F221" s="140" t="str">
        <f>VLOOKUP(B221,业态!A:G,7,0)</f>
        <v>零售购物</v>
      </c>
      <c r="G221" s="137" t="str">
        <f t="shared" si="8"/>
        <v>A</v>
      </c>
      <c r="H221" s="137" t="str">
        <f>VLOOKUP(B221,'3月6日销售'!C:D,2,0)</f>
        <v>ONLY</v>
      </c>
      <c r="I221" s="137"/>
      <c r="J221" s="137"/>
    </row>
    <row r="222" spans="1:10" x14ac:dyDescent="0.15">
      <c r="A222" s="137">
        <f t="shared" si="9"/>
        <v>74</v>
      </c>
      <c r="B222" s="172" t="s">
        <v>790</v>
      </c>
      <c r="C222" s="172" t="s">
        <v>747</v>
      </c>
      <c r="D222" s="156">
        <v>13823</v>
      </c>
      <c r="E222" s="156">
        <v>19</v>
      </c>
      <c r="F222" s="140" t="str">
        <f>VLOOKUP(B222,业态!A:G,7,0)</f>
        <v>零售购物</v>
      </c>
      <c r="G222" s="137" t="str">
        <f t="shared" si="8"/>
        <v>B</v>
      </c>
      <c r="H222" s="137" t="str">
        <f>VLOOKUP(B222,'3月6日销售'!C:D,2,0)</f>
        <v>JACK&amp;JONES</v>
      </c>
      <c r="I222" s="137"/>
      <c r="J222" s="137"/>
    </row>
    <row r="223" spans="1:10" x14ac:dyDescent="0.15">
      <c r="A223" s="137">
        <f t="shared" si="9"/>
        <v>322</v>
      </c>
      <c r="B223" s="172" t="s">
        <v>803</v>
      </c>
      <c r="C223" s="172" t="s">
        <v>804</v>
      </c>
      <c r="D223" s="156">
        <v>860</v>
      </c>
      <c r="E223" s="156">
        <v>18</v>
      </c>
      <c r="F223" s="140" t="str">
        <f>VLOOKUP(B223,业态!A:G,7,0)</f>
        <v>休闲娱乐类</v>
      </c>
      <c r="G223" s="137" t="str">
        <f t="shared" si="8"/>
        <v>D</v>
      </c>
      <c r="H223" s="137" t="str">
        <f>VLOOKUP(B223,'3月6日销售'!C:D,2,0)</f>
        <v>旋转木马</v>
      </c>
      <c r="I223" s="137"/>
      <c r="J223" s="137"/>
    </row>
    <row r="224" spans="1:10" x14ac:dyDescent="0.15">
      <c r="A224" s="137">
        <f t="shared" si="9"/>
        <v>359</v>
      </c>
      <c r="B224" s="172" t="s">
        <v>33</v>
      </c>
      <c r="C224" s="172" t="s">
        <v>34</v>
      </c>
      <c r="D224" s="156">
        <v>30</v>
      </c>
      <c r="E224" s="156">
        <v>4</v>
      </c>
      <c r="F224" s="140" t="str">
        <f>VLOOKUP(B224,业态!A:G,7,0)</f>
        <v>生活服务类</v>
      </c>
      <c r="G224" s="137" t="str">
        <f t="shared" si="8"/>
        <v>A</v>
      </c>
      <c r="H224" s="137" t="str">
        <f>VLOOKUP(B224,'3月6日销售'!C:D,2,0)</f>
        <v>修改王</v>
      </c>
      <c r="I224" s="137"/>
      <c r="J224" s="137"/>
    </row>
    <row r="225" spans="1:10" x14ac:dyDescent="0.15">
      <c r="A225" s="137">
        <f t="shared" si="9"/>
        <v>167</v>
      </c>
      <c r="B225" s="172" t="s">
        <v>65</v>
      </c>
      <c r="C225" s="172" t="s">
        <v>66</v>
      </c>
      <c r="D225" s="156">
        <v>5909</v>
      </c>
      <c r="E225" s="156">
        <v>19</v>
      </c>
      <c r="F225" s="140" t="str">
        <f>VLOOKUP(B225,业态!A:G,7,0)</f>
        <v>零售购物</v>
      </c>
      <c r="G225" s="137" t="str">
        <f t="shared" si="8"/>
        <v>B</v>
      </c>
      <c r="H225" s="137" t="str">
        <f>VLOOKUP(B225,'3月6日销售'!C:D,2,0)</f>
        <v>ESPRIT</v>
      </c>
      <c r="I225" s="137"/>
      <c r="J225" s="137"/>
    </row>
    <row r="226" spans="1:10" x14ac:dyDescent="0.15">
      <c r="A226" s="137">
        <f t="shared" si="9"/>
        <v>187</v>
      </c>
      <c r="B226" s="172" t="s">
        <v>2540</v>
      </c>
      <c r="C226" s="172" t="s">
        <v>2541</v>
      </c>
      <c r="D226" s="156">
        <v>4995</v>
      </c>
      <c r="E226" s="156">
        <v>4</v>
      </c>
      <c r="F226" s="140" t="str">
        <f>VLOOKUP(B226,业态!A:G,7,0)</f>
        <v>零售购物</v>
      </c>
      <c r="G226" s="137" t="str">
        <f t="shared" si="8"/>
        <v>B</v>
      </c>
      <c r="H226" s="137" t="str">
        <f>VLOOKUP(B226,'3月6日销售'!C:D,2,0)</f>
        <v>JAKET</v>
      </c>
      <c r="I226" s="137"/>
      <c r="J226" s="137"/>
    </row>
    <row r="227" spans="1:10" x14ac:dyDescent="0.15">
      <c r="A227" s="137">
        <f t="shared" si="9"/>
        <v>94</v>
      </c>
      <c r="B227" s="172" t="s">
        <v>50</v>
      </c>
      <c r="C227" s="172" t="s">
        <v>3225</v>
      </c>
      <c r="D227" s="156">
        <v>11215</v>
      </c>
      <c r="E227" s="156">
        <v>69</v>
      </c>
      <c r="F227" s="140" t="str">
        <f>VLOOKUP(B227,业态!A:G,7,0)</f>
        <v>餐饮</v>
      </c>
      <c r="G227" s="137" t="str">
        <f t="shared" si="8"/>
        <v>A</v>
      </c>
      <c r="H227" s="137" t="str">
        <f>VLOOKUP(B227,'3月6日销售'!C:D,2,0)</f>
        <v>加乐比意式休闲餐厅</v>
      </c>
      <c r="I227" s="137"/>
      <c r="J227" s="137"/>
    </row>
    <row r="228" spans="1:10" x14ac:dyDescent="0.15">
      <c r="A228" s="137">
        <f t="shared" si="9"/>
        <v>33</v>
      </c>
      <c r="B228" s="172" t="s">
        <v>2507</v>
      </c>
      <c r="C228" s="172" t="s">
        <v>55</v>
      </c>
      <c r="D228" s="156">
        <v>25142</v>
      </c>
      <c r="E228" s="156">
        <v>503</v>
      </c>
      <c r="F228" s="140" t="str">
        <f>VLOOKUP(B228,业态!A:G,7,0)</f>
        <v>餐饮</v>
      </c>
      <c r="G228" s="137" t="str">
        <f t="shared" si="8"/>
        <v>B</v>
      </c>
      <c r="H228" s="137" t="str">
        <f>VLOOKUP(B228,'3月6日销售'!C:D,2,0)</f>
        <v>星巴克</v>
      </c>
      <c r="I228" s="137"/>
      <c r="J228" s="137"/>
    </row>
    <row r="229" spans="1:10" x14ac:dyDescent="0.15">
      <c r="A229" s="137">
        <f t="shared" si="9"/>
        <v>84</v>
      </c>
      <c r="B229" s="172" t="s">
        <v>91</v>
      </c>
      <c r="C229" s="172" t="s">
        <v>92</v>
      </c>
      <c r="D229" s="173">
        <v>12122</v>
      </c>
      <c r="E229" s="156">
        <v>365</v>
      </c>
      <c r="F229" s="140" t="str">
        <f>VLOOKUP(B229,业态!A:G,7,0)</f>
        <v>餐饮</v>
      </c>
      <c r="G229" s="137" t="str">
        <f t="shared" si="8"/>
        <v>B</v>
      </c>
      <c r="H229" s="137" t="str">
        <f>VLOOKUP(B229,'3月6日销售'!C:D,2,0)</f>
        <v>味千拉面</v>
      </c>
      <c r="I229" s="137"/>
      <c r="J229" s="137"/>
    </row>
    <row r="230" spans="1:10" x14ac:dyDescent="0.15">
      <c r="A230" s="137">
        <f t="shared" si="9"/>
        <v>31</v>
      </c>
      <c r="B230" s="172" t="s">
        <v>89</v>
      </c>
      <c r="C230" s="172" t="s">
        <v>90</v>
      </c>
      <c r="D230" s="156">
        <v>27221</v>
      </c>
      <c r="E230" s="156">
        <v>1407</v>
      </c>
      <c r="F230" s="140" t="str">
        <f>VLOOKUP(B230,业态!A:G,7,0)</f>
        <v>餐饮</v>
      </c>
      <c r="G230" s="137" t="str">
        <f t="shared" si="8"/>
        <v>B</v>
      </c>
      <c r="H230" s="137" t="str">
        <f>VLOOKUP(B230,'3月6日销售'!C:D,2,0)</f>
        <v>麦当劳</v>
      </c>
      <c r="I230" s="137"/>
      <c r="J230" s="137"/>
    </row>
    <row r="231" spans="1:10" x14ac:dyDescent="0.15">
      <c r="A231" s="137">
        <f t="shared" si="9"/>
        <v>200</v>
      </c>
      <c r="B231" s="172" t="s">
        <v>2708</v>
      </c>
      <c r="C231" s="172" t="s">
        <v>2709</v>
      </c>
      <c r="D231" s="156">
        <v>4290</v>
      </c>
      <c r="E231" s="156">
        <v>162</v>
      </c>
      <c r="F231" s="140" t="str">
        <f>VLOOKUP(B231,业态!A:G,7,0)</f>
        <v>餐饮</v>
      </c>
      <c r="G231" s="137" t="str">
        <f t="shared" si="8"/>
        <v>A</v>
      </c>
      <c r="H231" s="137" t="str">
        <f>VLOOKUP(B231,'3月6日销售'!C:D,2,0)</f>
        <v>比安卡</v>
      </c>
      <c r="I231" s="137"/>
      <c r="J231" s="137"/>
    </row>
    <row r="232" spans="1:10" x14ac:dyDescent="0.15">
      <c r="A232" s="137">
        <f t="shared" si="9"/>
        <v>170</v>
      </c>
      <c r="B232" s="172" t="s">
        <v>110</v>
      </c>
      <c r="C232" s="172" t="s">
        <v>111</v>
      </c>
      <c r="D232" s="156">
        <v>5747</v>
      </c>
      <c r="E232" s="156">
        <v>186</v>
      </c>
      <c r="F232" s="140" t="str">
        <f>VLOOKUP(B232,业态!A:G,7,0)</f>
        <v>餐饮</v>
      </c>
      <c r="G232" s="137" t="str">
        <f t="shared" si="8"/>
        <v>C</v>
      </c>
      <c r="H232" s="137" t="str">
        <f>VLOOKUP(B232,'3月6日销售'!C:D,2,0)</f>
        <v>Dunkin’Donuts</v>
      </c>
      <c r="I232" s="137"/>
      <c r="J232" s="137"/>
    </row>
    <row r="233" spans="1:10" x14ac:dyDescent="0.15">
      <c r="A233" s="137">
        <f t="shared" si="9"/>
        <v>63</v>
      </c>
      <c r="B233" s="172" t="s">
        <v>2260</v>
      </c>
      <c r="C233" s="172" t="s">
        <v>82</v>
      </c>
      <c r="D233" s="156">
        <v>16200</v>
      </c>
      <c r="E233" s="156">
        <v>96</v>
      </c>
      <c r="F233" s="140" t="str">
        <f>VLOOKUP(B233,业态!A:G,7,0)</f>
        <v>餐饮</v>
      </c>
      <c r="G233" s="137" t="str">
        <f t="shared" si="8"/>
        <v>B</v>
      </c>
      <c r="H233" s="137" t="str">
        <f>VLOOKUP(B233,'3月6日销售'!C:D,2,0)</f>
        <v>鱼酷烤全鱼</v>
      </c>
      <c r="I233" s="137"/>
      <c r="J233" s="137"/>
    </row>
    <row r="234" spans="1:10" x14ac:dyDescent="0.15">
      <c r="A234" s="137">
        <f t="shared" si="9"/>
        <v>56</v>
      </c>
      <c r="B234" s="172" t="s">
        <v>57</v>
      </c>
      <c r="C234" s="172" t="s">
        <v>58</v>
      </c>
      <c r="D234" s="156">
        <v>17142</v>
      </c>
      <c r="E234" s="156">
        <v>33</v>
      </c>
      <c r="F234" s="140" t="str">
        <f>VLOOKUP(B234,业态!A:G,7,0)</f>
        <v>零售购物</v>
      </c>
      <c r="G234" s="137" t="str">
        <f t="shared" si="8"/>
        <v>B</v>
      </c>
      <c r="H234" s="137" t="str">
        <f>VLOOKUP(B234,'3月6日销售'!C:D,2,0)</f>
        <v>JINS</v>
      </c>
      <c r="I234" s="137"/>
      <c r="J234" s="137"/>
    </row>
    <row r="235" spans="1:10" x14ac:dyDescent="0.15">
      <c r="A235" s="137">
        <f t="shared" si="9"/>
        <v>293</v>
      </c>
      <c r="B235" s="172" t="s">
        <v>87</v>
      </c>
      <c r="C235" s="172" t="s">
        <v>88</v>
      </c>
      <c r="D235" s="156">
        <v>1512</v>
      </c>
      <c r="E235" s="156">
        <v>73</v>
      </c>
      <c r="F235" s="140" t="str">
        <f>VLOOKUP(B235,业态!A:G,7,0)</f>
        <v>餐饮</v>
      </c>
      <c r="G235" s="137" t="str">
        <f t="shared" si="8"/>
        <v>B</v>
      </c>
      <c r="H235" s="137" t="str">
        <f>VLOOKUP(B235,'3月6日销售'!C:D,2,0)</f>
        <v>赛百味</v>
      </c>
      <c r="I235" s="137"/>
      <c r="J235" s="137"/>
    </row>
    <row r="236" spans="1:10" x14ac:dyDescent="0.15">
      <c r="A236" s="137">
        <f t="shared" si="9"/>
        <v>22</v>
      </c>
      <c r="B236" s="172" t="s">
        <v>169</v>
      </c>
      <c r="C236" s="172" t="s">
        <v>170</v>
      </c>
      <c r="D236" s="156">
        <v>30932.5</v>
      </c>
      <c r="E236" s="156">
        <v>177</v>
      </c>
      <c r="F236" s="140" t="str">
        <f>VLOOKUP(B236,业态!A:G,7,0)</f>
        <v>餐饮</v>
      </c>
      <c r="G236" s="137" t="str">
        <f t="shared" si="8"/>
        <v>B</v>
      </c>
      <c r="H236" s="137" t="str">
        <f>VLOOKUP(B236,'3月6日销售'!C:D,2,0)</f>
        <v>韩盛</v>
      </c>
      <c r="I236" s="137"/>
      <c r="J236" s="137"/>
    </row>
    <row r="237" spans="1:10" x14ac:dyDescent="0.15">
      <c r="A237" s="137">
        <f t="shared" si="9"/>
        <v>39</v>
      </c>
      <c r="B237" s="172" t="s">
        <v>140</v>
      </c>
      <c r="C237" s="172" t="s">
        <v>141</v>
      </c>
      <c r="D237" s="156">
        <v>22000</v>
      </c>
      <c r="E237" s="156">
        <v>147</v>
      </c>
      <c r="F237" s="140" t="str">
        <f>VLOOKUP(B237,业态!A:G,7,0)</f>
        <v>休闲娱乐类</v>
      </c>
      <c r="G237" s="137" t="str">
        <f t="shared" si="8"/>
        <v>D</v>
      </c>
      <c r="H237" s="137" t="str">
        <f>VLOOKUP(B237,'3月6日销售'!C:D,2,0)</f>
        <v>音乐虫KTV</v>
      </c>
      <c r="I237" s="137"/>
      <c r="J237" s="137"/>
    </row>
    <row r="238" spans="1:10" x14ac:dyDescent="0.15">
      <c r="A238" s="137">
        <f t="shared" si="9"/>
        <v>224</v>
      </c>
      <c r="B238" s="172" t="s">
        <v>80</v>
      </c>
      <c r="C238" s="172" t="s">
        <v>81</v>
      </c>
      <c r="D238" s="156">
        <v>3035</v>
      </c>
      <c r="E238" s="156">
        <v>39</v>
      </c>
      <c r="F238" s="140" t="str">
        <f>VLOOKUP(B238,业态!A:G,7,0)</f>
        <v>餐饮</v>
      </c>
      <c r="G238" s="137" t="str">
        <f t="shared" si="8"/>
        <v>B</v>
      </c>
      <c r="H238" s="137" t="str">
        <f>VLOOKUP(B238,'3月6日销售'!C:D,2,0)</f>
        <v>一年三班</v>
      </c>
      <c r="I238" s="137"/>
      <c r="J238" s="137"/>
    </row>
    <row r="239" spans="1:10" x14ac:dyDescent="0.15">
      <c r="A239" s="137">
        <f t="shared" si="9"/>
        <v>288</v>
      </c>
      <c r="B239" s="172" t="s">
        <v>85</v>
      </c>
      <c r="C239" s="172" t="s">
        <v>86</v>
      </c>
      <c r="D239" s="156">
        <v>1586</v>
      </c>
      <c r="E239" s="156">
        <v>11</v>
      </c>
      <c r="F239" s="140" t="str">
        <f>VLOOKUP(B239,业态!A:G,7,0)</f>
        <v>生活服务类</v>
      </c>
      <c r="G239" s="137" t="str">
        <f t="shared" si="8"/>
        <v>B</v>
      </c>
      <c r="H239" s="137" t="str">
        <f>VLOOKUP(B239,'3月6日销售'!C:D,2,0)</f>
        <v>嘉人</v>
      </c>
      <c r="I239" s="137"/>
      <c r="J239" s="137"/>
    </row>
    <row r="240" spans="1:10" x14ac:dyDescent="0.15">
      <c r="A240" s="137">
        <f t="shared" si="9"/>
        <v>193</v>
      </c>
      <c r="B240" s="172" t="s">
        <v>237</v>
      </c>
      <c r="C240" s="172" t="s">
        <v>95</v>
      </c>
      <c r="D240" s="156">
        <v>4647.3999999999996</v>
      </c>
      <c r="E240" s="156">
        <v>60</v>
      </c>
      <c r="F240" s="140" t="str">
        <f>VLOOKUP(B240,业态!A:G,7,0)</f>
        <v>生活服务类</v>
      </c>
      <c r="G240" s="137" t="str">
        <f t="shared" si="8"/>
        <v>B</v>
      </c>
      <c r="H240" s="137" t="str">
        <f>VLOOKUP(B240,'3月6日销售'!C:D,2,0)</f>
        <v>福奈特</v>
      </c>
      <c r="I240" s="137"/>
      <c r="J240" s="137"/>
    </row>
    <row r="241" spans="1:10" x14ac:dyDescent="0.15">
      <c r="A241" s="137">
        <f t="shared" si="9"/>
        <v>19</v>
      </c>
      <c r="B241" s="172" t="s">
        <v>244</v>
      </c>
      <c r="C241" s="172" t="s">
        <v>965</v>
      </c>
      <c r="D241" s="156">
        <v>35840</v>
      </c>
      <c r="E241" s="156">
        <v>2</v>
      </c>
      <c r="F241" s="140" t="str">
        <f>VLOOKUP(B241,业态!A:G,7,0)</f>
        <v>休闲娱乐类</v>
      </c>
      <c r="G241" s="137" t="str">
        <f t="shared" si="8"/>
        <v>D</v>
      </c>
      <c r="H241" s="137" t="str">
        <f>VLOOKUP(B241,'3月6日销售'!C:D,2,0)</f>
        <v>派特森英语</v>
      </c>
      <c r="I241" s="137"/>
      <c r="J241" s="137"/>
    </row>
    <row r="242" spans="1:10" x14ac:dyDescent="0.15">
      <c r="A242" s="137">
        <f t="shared" si="9"/>
        <v>348</v>
      </c>
      <c r="B242" s="172" t="s">
        <v>2719</v>
      </c>
      <c r="C242" s="172" t="s">
        <v>885</v>
      </c>
      <c r="D242" s="156">
        <v>298</v>
      </c>
      <c r="E242" s="156">
        <v>1</v>
      </c>
      <c r="F242" s="140" t="str">
        <f>VLOOKUP(B242,业态!A:G,7,0)</f>
        <v>零售购物</v>
      </c>
      <c r="G242" s="137" t="str">
        <f t="shared" si="8"/>
        <v>D</v>
      </c>
      <c r="H242" s="137" t="str">
        <f>VLOOKUP(B242,'3月6日销售'!C:D,2,0)</f>
        <v>SHEEPET</v>
      </c>
      <c r="I242" s="137"/>
      <c r="J242" s="137"/>
    </row>
    <row r="243" spans="1:10" x14ac:dyDescent="0.15">
      <c r="A243" s="137">
        <f t="shared" si="9"/>
        <v>82</v>
      </c>
      <c r="B243" s="172" t="s">
        <v>568</v>
      </c>
      <c r="C243" s="172" t="s">
        <v>265</v>
      </c>
      <c r="D243" s="156">
        <v>12713</v>
      </c>
      <c r="E243" s="156">
        <v>8</v>
      </c>
      <c r="F243" s="140" t="str">
        <f>VLOOKUP(B243,业态!A:G,7,0)</f>
        <v>零售购物</v>
      </c>
      <c r="G243" s="137" t="str">
        <f t="shared" si="8"/>
        <v>B</v>
      </c>
      <c r="H243" s="137" t="str">
        <f>VLOOKUP(B243,'3月6日销售'!C:D,2,0)</f>
        <v>PEACE BIRD</v>
      </c>
      <c r="I243" s="137"/>
      <c r="J243" s="137"/>
    </row>
    <row r="244" spans="1:10" x14ac:dyDescent="0.15">
      <c r="A244" s="137">
        <f t="shared" si="9"/>
        <v>333</v>
      </c>
      <c r="B244" s="172" t="s">
        <v>455</v>
      </c>
      <c r="C244" s="172" t="s">
        <v>268</v>
      </c>
      <c r="D244" s="156">
        <v>628</v>
      </c>
      <c r="E244" s="156">
        <v>1</v>
      </c>
      <c r="F244" s="140" t="str">
        <f>VLOOKUP(B244,业态!A:G,7,0)</f>
        <v>零售购物</v>
      </c>
      <c r="G244" s="137" t="str">
        <f t="shared" si="8"/>
        <v>C</v>
      </c>
      <c r="H244" s="137" t="str">
        <f>VLOOKUP(B244,'3月6日销售'!C:D,2,0)</f>
        <v>梦塔基</v>
      </c>
      <c r="I244" s="137"/>
      <c r="J244" s="137"/>
    </row>
    <row r="245" spans="1:10" x14ac:dyDescent="0.15">
      <c r="A245" s="137">
        <f t="shared" si="9"/>
        <v>49</v>
      </c>
      <c r="B245" s="172" t="s">
        <v>2567</v>
      </c>
      <c r="C245" s="172" t="s">
        <v>44</v>
      </c>
      <c r="D245" s="156">
        <v>20000</v>
      </c>
      <c r="E245" s="156">
        <v>2</v>
      </c>
      <c r="F245" s="140" t="str">
        <f>VLOOKUP(B245,业态!A:G,7,0)</f>
        <v>零售购物</v>
      </c>
      <c r="G245" s="137" t="str">
        <f t="shared" si="8"/>
        <v>A</v>
      </c>
      <c r="H245" s="137" t="str">
        <f>VLOOKUP(B245,'3月6日销售'!C:D,2,0)</f>
        <v>帝豪斯</v>
      </c>
      <c r="I245" s="137"/>
      <c r="J245" s="137"/>
    </row>
    <row r="246" spans="1:10" x14ac:dyDescent="0.15">
      <c r="A246" s="137">
        <f t="shared" si="9"/>
        <v>61</v>
      </c>
      <c r="B246" s="172" t="s">
        <v>272</v>
      </c>
      <c r="C246" s="172" t="s">
        <v>273</v>
      </c>
      <c r="D246" s="156">
        <v>16762</v>
      </c>
      <c r="E246" s="156">
        <v>57</v>
      </c>
      <c r="F246" s="140" t="str">
        <f>VLOOKUP(B246,业态!A:G,7,0)</f>
        <v>餐饮</v>
      </c>
      <c r="G246" s="137" t="str">
        <f t="shared" si="8"/>
        <v>B</v>
      </c>
      <c r="H246" s="137" t="str">
        <f>VLOOKUP(B246,'3月6日销售'!C:D,2,0)</f>
        <v>8787小火锅</v>
      </c>
      <c r="I246" s="137"/>
      <c r="J246" s="137"/>
    </row>
    <row r="247" spans="1:10" x14ac:dyDescent="0.15">
      <c r="A247" s="137">
        <f t="shared" si="9"/>
        <v>197</v>
      </c>
      <c r="B247" s="172" t="s">
        <v>2611</v>
      </c>
      <c r="C247" s="172" t="s">
        <v>5</v>
      </c>
      <c r="D247" s="156">
        <v>4397</v>
      </c>
      <c r="E247" s="156">
        <v>31</v>
      </c>
      <c r="F247" s="140" t="str">
        <f>VLOOKUP(B247,业态!A:G,7,0)</f>
        <v>零售购物</v>
      </c>
      <c r="G247" s="137" t="str">
        <f t="shared" si="8"/>
        <v>A</v>
      </c>
      <c r="H247" s="137" t="str">
        <f>VLOOKUP(B247,'3月6日销售'!C:D,2,0)</f>
        <v>CPU</v>
      </c>
      <c r="I247" s="137"/>
      <c r="J247" s="137"/>
    </row>
    <row r="248" spans="1:10" x14ac:dyDescent="0.15">
      <c r="A248" s="137">
        <f t="shared" si="9"/>
        <v>325</v>
      </c>
      <c r="B248" s="172" t="s">
        <v>1841</v>
      </c>
      <c r="C248" s="172" t="s">
        <v>288</v>
      </c>
      <c r="D248" s="156">
        <v>790</v>
      </c>
      <c r="E248" s="156">
        <v>4</v>
      </c>
      <c r="F248" s="140" t="str">
        <f>VLOOKUP(B248,业态!A:G,7,0)</f>
        <v>生活服务类</v>
      </c>
      <c r="G248" s="137" t="str">
        <f t="shared" si="8"/>
        <v>C</v>
      </c>
      <c r="H248" s="137" t="str">
        <f>VLOOKUP(B248,'3月6日销售'!C:D,2,0)</f>
        <v>靓甲坊</v>
      </c>
      <c r="I248" s="137"/>
      <c r="J248" s="137"/>
    </row>
    <row r="249" spans="1:10" x14ac:dyDescent="0.15">
      <c r="A249" s="137">
        <f t="shared" si="9"/>
        <v>85</v>
      </c>
      <c r="B249" s="172" t="s">
        <v>290</v>
      </c>
      <c r="C249" s="172" t="s">
        <v>291</v>
      </c>
      <c r="D249" s="156">
        <v>11993.3</v>
      </c>
      <c r="E249" s="156">
        <v>104</v>
      </c>
      <c r="F249" s="140" t="str">
        <f>VLOOKUP(B249,业态!A:G,7,0)</f>
        <v>餐饮</v>
      </c>
      <c r="G249" s="137" t="str">
        <f t="shared" si="8"/>
        <v>C</v>
      </c>
      <c r="H249" s="137" t="str">
        <f>VLOOKUP(B249,'3月6日销售'!C:D,2,0)</f>
        <v>欢乐牧场</v>
      </c>
      <c r="I249" s="137"/>
      <c r="J249" s="137"/>
    </row>
    <row r="250" spans="1:10" x14ac:dyDescent="0.15">
      <c r="A250" s="137">
        <f t="shared" si="9"/>
        <v>72</v>
      </c>
      <c r="B250" s="172" t="s">
        <v>292</v>
      </c>
      <c r="C250" s="172" t="s">
        <v>767</v>
      </c>
      <c r="D250" s="156">
        <v>14187</v>
      </c>
      <c r="E250" s="156">
        <v>19</v>
      </c>
      <c r="F250" s="140" t="str">
        <f>VLOOKUP(B250,业态!A:G,7,0)</f>
        <v>零售购物</v>
      </c>
      <c r="G250" s="137" t="str">
        <f t="shared" si="8"/>
        <v>C</v>
      </c>
      <c r="H250" s="137" t="str">
        <f>VLOOKUP(B250,'3月6日销售'!C:D,2,0)</f>
        <v>集盒P</v>
      </c>
      <c r="I250" s="137"/>
      <c r="J250" s="137"/>
    </row>
    <row r="251" spans="1:10" x14ac:dyDescent="0.15">
      <c r="A251" s="137">
        <f t="shared" si="9"/>
        <v>110</v>
      </c>
      <c r="B251" s="172" t="s">
        <v>323</v>
      </c>
      <c r="C251" s="172" t="s">
        <v>324</v>
      </c>
      <c r="D251" s="156">
        <v>9761.1</v>
      </c>
      <c r="E251" s="156">
        <v>113</v>
      </c>
      <c r="F251" s="140" t="str">
        <f>VLOOKUP(B251,业态!A:G,7,0)</f>
        <v>餐饮</v>
      </c>
      <c r="G251" s="137" t="str">
        <f t="shared" si="8"/>
        <v>B</v>
      </c>
      <c r="H251" s="137" t="str">
        <f>VLOOKUP(B251,'3月6日销售'!C:D,2,0)</f>
        <v>无名小子重庆鸡公煲</v>
      </c>
      <c r="I251" s="137"/>
      <c r="J251" s="137"/>
    </row>
    <row r="252" spans="1:10" x14ac:dyDescent="0.15">
      <c r="A252" s="137">
        <f t="shared" si="9"/>
        <v>196</v>
      </c>
      <c r="B252" s="172" t="s">
        <v>325</v>
      </c>
      <c r="C252" s="172" t="s">
        <v>326</v>
      </c>
      <c r="D252" s="156">
        <v>4424</v>
      </c>
      <c r="E252" s="156">
        <v>23</v>
      </c>
      <c r="F252" s="140" t="str">
        <f>VLOOKUP(B252,业态!A:G,7,0)</f>
        <v>零售购物</v>
      </c>
      <c r="G252" s="137" t="str">
        <f t="shared" si="8"/>
        <v>C</v>
      </c>
      <c r="H252" s="137" t="str">
        <f>VLOOKUP(B252,'3月6日销售'!C:D,2,0)</f>
        <v>糖果马车</v>
      </c>
      <c r="I252" s="137"/>
      <c r="J252" s="137"/>
    </row>
    <row r="253" spans="1:10" x14ac:dyDescent="0.15">
      <c r="A253" s="137">
        <f t="shared" si="9"/>
        <v>112</v>
      </c>
      <c r="B253" s="172" t="s">
        <v>2633</v>
      </c>
      <c r="C253" s="172" t="s">
        <v>117</v>
      </c>
      <c r="D253" s="156">
        <v>9706</v>
      </c>
      <c r="E253" s="156">
        <v>11</v>
      </c>
      <c r="F253" s="140" t="str">
        <f>VLOOKUP(B253,业态!A:G,7,0)</f>
        <v>零售购物</v>
      </c>
      <c r="G253" s="137" t="str">
        <f t="shared" si="8"/>
        <v>A</v>
      </c>
      <c r="H253" s="137" t="str">
        <f>VLOOKUP(B253,'3月6日销售'!C:D,2,0)</f>
        <v>JNBY</v>
      </c>
      <c r="I253" s="137"/>
      <c r="J253" s="137"/>
    </row>
    <row r="254" spans="1:10" x14ac:dyDescent="0.15">
      <c r="A254" s="137">
        <f t="shared" si="9"/>
        <v>145</v>
      </c>
      <c r="B254" s="172" t="s">
        <v>330</v>
      </c>
      <c r="C254" s="172" t="s">
        <v>331</v>
      </c>
      <c r="D254" s="156">
        <v>6712</v>
      </c>
      <c r="E254" s="156">
        <v>69</v>
      </c>
      <c r="F254" s="140" t="str">
        <f>VLOOKUP(B254,业态!A:G,7,0)</f>
        <v>生活服务类</v>
      </c>
      <c r="G254" s="137" t="str">
        <f t="shared" si="8"/>
        <v>A</v>
      </c>
      <c r="H254" s="137" t="str">
        <f>VLOOKUP(B254,'3月6日销售'!C:D,2,0)</f>
        <v>阿三造型</v>
      </c>
      <c r="I254" s="137"/>
      <c r="J254" s="137"/>
    </row>
    <row r="255" spans="1:10" x14ac:dyDescent="0.15">
      <c r="A255" s="137">
        <f t="shared" si="9"/>
        <v>195</v>
      </c>
      <c r="B255" s="172" t="s">
        <v>2947</v>
      </c>
      <c r="C255" s="172" t="s">
        <v>116</v>
      </c>
      <c r="D255" s="156">
        <v>4573</v>
      </c>
      <c r="E255" s="156">
        <v>6</v>
      </c>
      <c r="F255" s="140" t="str">
        <f>VLOOKUP(B255,业态!A:G,7,0)</f>
        <v>零售购物</v>
      </c>
      <c r="G255" s="137" t="str">
        <f t="shared" si="8"/>
        <v>A</v>
      </c>
      <c r="H255" s="137" t="str">
        <f>VLOOKUP(B255,'3月6日销售'!C:D,2,0)</f>
        <v>速写</v>
      </c>
      <c r="I255" s="137"/>
      <c r="J255" s="137"/>
    </row>
    <row r="256" spans="1:10" x14ac:dyDescent="0.15">
      <c r="A256" s="137">
        <f t="shared" si="9"/>
        <v>320</v>
      </c>
      <c r="B256" s="172" t="s">
        <v>2763</v>
      </c>
      <c r="C256" s="172" t="s">
        <v>345</v>
      </c>
      <c r="D256" s="156">
        <v>873</v>
      </c>
      <c r="E256" s="156">
        <v>16</v>
      </c>
      <c r="F256" s="140" t="str">
        <f>VLOOKUP(B256,业态!A:G,7,0)</f>
        <v>餐饮</v>
      </c>
      <c r="G256" s="137" t="str">
        <f t="shared" ref="G256:G292" si="10">LEFT(B256,1)</f>
        <v>B</v>
      </c>
      <c r="H256" s="137" t="str">
        <f>VLOOKUP(B256,'3月6日销售'!C:D,2,0)</f>
        <v>DOG STAR</v>
      </c>
      <c r="I256" s="137"/>
      <c r="J256" s="137"/>
    </row>
    <row r="257" spans="1:10" x14ac:dyDescent="0.15">
      <c r="A257" s="137">
        <f t="shared" si="9"/>
        <v>60</v>
      </c>
      <c r="B257" s="172" t="s">
        <v>346</v>
      </c>
      <c r="C257" s="172" t="s">
        <v>347</v>
      </c>
      <c r="D257" s="156">
        <v>16875</v>
      </c>
      <c r="E257" s="156">
        <v>42</v>
      </c>
      <c r="F257" s="140" t="str">
        <f>VLOOKUP(B257,业态!A:G,7,0)</f>
        <v>零售购物</v>
      </c>
      <c r="G257" s="137" t="str">
        <f t="shared" si="10"/>
        <v>D</v>
      </c>
      <c r="H257" s="137" t="str">
        <f>VLOOKUP(B257,'3月6日销售'!C:D,2,0)</f>
        <v>盛视眼镜</v>
      </c>
      <c r="I257" s="137"/>
      <c r="J257" s="137"/>
    </row>
    <row r="258" spans="1:10" x14ac:dyDescent="0.15">
      <c r="A258" s="137">
        <f t="shared" ref="A258:A321" si="11">RANK(D258,D:D,0)</f>
        <v>173</v>
      </c>
      <c r="B258" s="172" t="s">
        <v>359</v>
      </c>
      <c r="C258" s="172" t="s">
        <v>360</v>
      </c>
      <c r="D258" s="156">
        <v>5516</v>
      </c>
      <c r="E258" s="156">
        <v>10</v>
      </c>
      <c r="F258" s="140" t="str">
        <f>VLOOKUP(B258,业态!A:G,7,0)</f>
        <v>零售购物</v>
      </c>
      <c r="G258" s="137" t="str">
        <f t="shared" si="10"/>
        <v>C</v>
      </c>
      <c r="H258" s="137" t="str">
        <f>VLOOKUP(B258,'3月6日销售'!C:D,2,0)</f>
        <v>W-CLOSET</v>
      </c>
      <c r="I258" s="137"/>
      <c r="J258" s="137"/>
    </row>
    <row r="259" spans="1:10" x14ac:dyDescent="0.15">
      <c r="A259" s="137">
        <f t="shared" si="11"/>
        <v>250</v>
      </c>
      <c r="B259" s="172" t="s">
        <v>2655</v>
      </c>
      <c r="C259" s="172" t="s">
        <v>3223</v>
      </c>
      <c r="D259" s="156">
        <v>2326</v>
      </c>
      <c r="E259" s="156">
        <v>96</v>
      </c>
      <c r="F259" s="140" t="str">
        <f>VLOOKUP(B259,业态!A:G,7,0)</f>
        <v>餐饮</v>
      </c>
      <c r="G259" s="137" t="str">
        <f t="shared" si="10"/>
        <v>A</v>
      </c>
      <c r="H259" s="137" t="str">
        <f>VLOOKUP(B259,'3月6日销售'!C:D,2,0)</f>
        <v>mo mo brother</v>
      </c>
      <c r="I259" s="137"/>
      <c r="J259" s="137"/>
    </row>
    <row r="260" spans="1:10" x14ac:dyDescent="0.15">
      <c r="A260" s="137">
        <f t="shared" si="11"/>
        <v>95</v>
      </c>
      <c r="B260" s="172" t="s">
        <v>368</v>
      </c>
      <c r="C260" s="172" t="s">
        <v>641</v>
      </c>
      <c r="D260" s="156">
        <v>11207</v>
      </c>
      <c r="E260" s="156">
        <v>58</v>
      </c>
      <c r="F260" s="140" t="str">
        <f>VLOOKUP(B260,业态!A:G,7,0)</f>
        <v>餐饮</v>
      </c>
      <c r="G260" s="137" t="str">
        <f t="shared" si="10"/>
        <v>C</v>
      </c>
      <c r="H260" s="137" t="str">
        <f>VLOOKUP(B260,'3月6日销售'!C:D,2,0)</f>
        <v>焗烤大师</v>
      </c>
      <c r="I260" s="137"/>
      <c r="J260" s="137"/>
    </row>
    <row r="261" spans="1:10" x14ac:dyDescent="0.15">
      <c r="A261" s="137">
        <f t="shared" si="11"/>
        <v>128</v>
      </c>
      <c r="B261" s="172" t="s">
        <v>387</v>
      </c>
      <c r="C261" s="172" t="s">
        <v>388</v>
      </c>
      <c r="D261" s="156">
        <v>8708</v>
      </c>
      <c r="E261" s="156">
        <v>48</v>
      </c>
      <c r="F261" s="140" t="str">
        <f>VLOOKUP(B261,业态!A:G,7,0)</f>
        <v>餐饮</v>
      </c>
      <c r="G261" s="137" t="str">
        <f t="shared" si="10"/>
        <v>A</v>
      </c>
      <c r="H261" s="137" t="str">
        <f>VLOOKUP(B261,'3月6日销售'!C:D,2,0)</f>
        <v>菩提树</v>
      </c>
      <c r="I261" s="137"/>
      <c r="J261" s="137"/>
    </row>
    <row r="262" spans="1:10" x14ac:dyDescent="0.15">
      <c r="A262" s="137">
        <f t="shared" si="11"/>
        <v>150</v>
      </c>
      <c r="B262" s="172" t="s">
        <v>398</v>
      </c>
      <c r="C262" s="172" t="s">
        <v>399</v>
      </c>
      <c r="D262" s="156">
        <v>6482</v>
      </c>
      <c r="E262" s="156">
        <v>7</v>
      </c>
      <c r="F262" s="140" t="str">
        <f>VLOOKUP(B262,业态!A:G,7,0)</f>
        <v>零售购物</v>
      </c>
      <c r="G262" s="137" t="str">
        <f t="shared" si="10"/>
        <v>B</v>
      </c>
      <c r="H262" s="137" t="str">
        <f>VLOOKUP(B262,'3月6日销售'!C:D,2,0)</f>
        <v>HI.PANDA</v>
      </c>
      <c r="I262" s="137"/>
      <c r="J262" s="137"/>
    </row>
    <row r="263" spans="1:10" x14ac:dyDescent="0.15">
      <c r="A263" s="137">
        <f t="shared" si="11"/>
        <v>350</v>
      </c>
      <c r="B263" s="173" t="s">
        <v>409</v>
      </c>
      <c r="C263" s="173" t="s">
        <v>410</v>
      </c>
      <c r="D263" s="173">
        <v>257.60000000000002</v>
      </c>
      <c r="E263" s="156">
        <v>5</v>
      </c>
      <c r="F263" s="140" t="str">
        <f>VLOOKUP(B263,业态!A:G,7,0)</f>
        <v>休闲娱乐类</v>
      </c>
      <c r="G263" s="137" t="str">
        <f t="shared" si="10"/>
        <v>D</v>
      </c>
      <c r="H263" s="137" t="str">
        <f>VLOOKUP(B263,'3月6日销售'!C:D,2,0)</f>
        <v>蒲蒲兰绘本馆</v>
      </c>
      <c r="I263" s="137"/>
      <c r="J263" s="137"/>
    </row>
    <row r="264" spans="1:10" x14ac:dyDescent="0.15">
      <c r="A264" s="137">
        <f t="shared" si="11"/>
        <v>328</v>
      </c>
      <c r="B264" s="172" t="s">
        <v>400</v>
      </c>
      <c r="C264" s="172" t="s">
        <v>3145</v>
      </c>
      <c r="D264" s="156">
        <v>747</v>
      </c>
      <c r="E264" s="156">
        <v>63</v>
      </c>
      <c r="F264" s="140" t="str">
        <f>VLOOKUP(B264,业态!A:G,7,0)</f>
        <v>休闲娱乐类</v>
      </c>
      <c r="G264" s="137" t="str">
        <f t="shared" si="10"/>
        <v>C</v>
      </c>
      <c r="H264" s="137" t="str">
        <f>VLOOKUP(B264,'3月6日销售'!C:D,2,0)</f>
        <v>奥林冰场</v>
      </c>
      <c r="I264" s="137"/>
      <c r="J264" s="137"/>
    </row>
    <row r="265" spans="1:10" x14ac:dyDescent="0.15">
      <c r="A265" s="137">
        <f t="shared" si="11"/>
        <v>138</v>
      </c>
      <c r="B265" s="172" t="s">
        <v>258</v>
      </c>
      <c r="C265" s="172" t="s">
        <v>36</v>
      </c>
      <c r="D265" s="156">
        <v>7660</v>
      </c>
      <c r="E265" s="156">
        <v>16</v>
      </c>
      <c r="F265" s="140" t="str">
        <f>VLOOKUP(B265,业态!A:G,7,0)</f>
        <v>零售购物</v>
      </c>
      <c r="G265" s="137" t="str">
        <f t="shared" si="10"/>
        <v>A</v>
      </c>
      <c r="H265" s="137" t="str">
        <f>VLOOKUP(B265,'3月6日销售'!C:D,2,0)</f>
        <v>木九十</v>
      </c>
      <c r="I265" s="137"/>
      <c r="J265" s="137"/>
    </row>
    <row r="266" spans="1:10" x14ac:dyDescent="0.15">
      <c r="A266" s="137">
        <f t="shared" si="11"/>
        <v>253</v>
      </c>
      <c r="B266" s="172" t="s">
        <v>404</v>
      </c>
      <c r="C266" s="172" t="s">
        <v>405</v>
      </c>
      <c r="D266" s="156">
        <v>2261</v>
      </c>
      <c r="E266" s="156">
        <v>4</v>
      </c>
      <c r="F266" s="140" t="str">
        <f>VLOOKUP(B266,业态!A:G,7,0)</f>
        <v>零售购物</v>
      </c>
      <c r="G266" s="137" t="str">
        <f t="shared" si="10"/>
        <v>A</v>
      </c>
      <c r="H266" s="137" t="str">
        <f>VLOOKUP(B266,'3月6日销售'!C:D,2,0)</f>
        <v>夏娃诱惑</v>
      </c>
      <c r="I266" s="137"/>
      <c r="J266" s="137"/>
    </row>
    <row r="267" spans="1:10" x14ac:dyDescent="0.15">
      <c r="A267" s="137">
        <f t="shared" si="11"/>
        <v>133</v>
      </c>
      <c r="B267" s="172" t="s">
        <v>542</v>
      </c>
      <c r="C267" s="172" t="s">
        <v>416</v>
      </c>
      <c r="D267" s="156">
        <v>8055</v>
      </c>
      <c r="E267" s="156">
        <v>15</v>
      </c>
      <c r="F267" s="140" t="str">
        <f>VLOOKUP(B267,业态!A:G,7,0)</f>
        <v>零售购物</v>
      </c>
      <c r="G267" s="137" t="str">
        <f t="shared" si="10"/>
        <v>B</v>
      </c>
      <c r="H267" s="137" t="str">
        <f>VLOOKUP(B267,'3月6日销售'!C:D,2,0)</f>
        <v>converse</v>
      </c>
      <c r="I267" s="137"/>
      <c r="J267" s="137"/>
    </row>
    <row r="268" spans="1:10" x14ac:dyDescent="0.15">
      <c r="A268" s="137">
        <f t="shared" si="11"/>
        <v>221</v>
      </c>
      <c r="B268" s="172" t="s">
        <v>428</v>
      </c>
      <c r="C268" s="172" t="s">
        <v>429</v>
      </c>
      <c r="D268" s="156">
        <v>3148</v>
      </c>
      <c r="E268" s="156">
        <v>7</v>
      </c>
      <c r="F268" s="140" t="str">
        <f>VLOOKUP(B268,业态!A:G,7,0)</f>
        <v>零售购物</v>
      </c>
      <c r="G268" s="137" t="str">
        <f t="shared" si="10"/>
        <v>B</v>
      </c>
      <c r="H268" s="137" t="str">
        <f>VLOOKUP(B268,'3月6日销售'!C:D,2,0)</f>
        <v>PANCOAT</v>
      </c>
      <c r="I268" s="137"/>
      <c r="J268" s="137"/>
    </row>
    <row r="269" spans="1:10" x14ac:dyDescent="0.15">
      <c r="A269" s="137">
        <f t="shared" si="11"/>
        <v>71</v>
      </c>
      <c r="B269" s="172" t="s">
        <v>2710</v>
      </c>
      <c r="C269" s="172" t="s">
        <v>2711</v>
      </c>
      <c r="D269" s="156">
        <v>14596</v>
      </c>
      <c r="E269" s="156">
        <v>20</v>
      </c>
      <c r="F269" s="140" t="str">
        <f>VLOOKUP(B269,业态!A:G,7,0)</f>
        <v>零售购物</v>
      </c>
      <c r="G269" s="137" t="str">
        <f t="shared" si="10"/>
        <v>B</v>
      </c>
      <c r="H269" s="137" t="str">
        <f>VLOOKUP(B269,'3月6日销售'!C:D,2,0)</f>
        <v>ONITSUKA TIGER</v>
      </c>
      <c r="I269" s="137"/>
      <c r="J269" s="137"/>
    </row>
    <row r="270" spans="1:10" x14ac:dyDescent="0.15">
      <c r="A270" s="137">
        <f t="shared" si="11"/>
        <v>227</v>
      </c>
      <c r="B270" s="172" t="s">
        <v>442</v>
      </c>
      <c r="C270" s="172" t="s">
        <v>443</v>
      </c>
      <c r="D270" s="156">
        <v>2994</v>
      </c>
      <c r="E270" s="156">
        <v>5</v>
      </c>
      <c r="F270" s="140" t="str">
        <f>VLOOKUP(B270,业态!A:G,7,0)</f>
        <v>零售购物</v>
      </c>
      <c r="G270" s="137" t="str">
        <f t="shared" si="10"/>
        <v>B</v>
      </c>
      <c r="H270" s="137" t="str">
        <f>VLOOKUP(B270,'3月6日销售'!C:D,2,0)</f>
        <v>paul frank</v>
      </c>
      <c r="I270" s="137"/>
      <c r="J270" s="137"/>
    </row>
    <row r="271" spans="1:10" x14ac:dyDescent="0.15">
      <c r="A271" s="137">
        <f t="shared" si="11"/>
        <v>355</v>
      </c>
      <c r="B271" s="172" t="s">
        <v>449</v>
      </c>
      <c r="C271" s="172" t="s">
        <v>450</v>
      </c>
      <c r="D271" s="156">
        <v>188</v>
      </c>
      <c r="E271" s="156">
        <v>1</v>
      </c>
      <c r="F271" s="140" t="str">
        <f>VLOOKUP(B271,业态!A:G,7,0)</f>
        <v>零售购物</v>
      </c>
      <c r="G271" s="137" t="str">
        <f t="shared" si="10"/>
        <v>D</v>
      </c>
      <c r="H271" s="137" t="str">
        <f>VLOOKUP(B271,'3月6日销售'!C:D,2,0)</f>
        <v>爱法贝</v>
      </c>
      <c r="I271" s="137"/>
      <c r="J271" s="137"/>
    </row>
    <row r="272" spans="1:10" x14ac:dyDescent="0.15">
      <c r="A272" s="137">
        <f t="shared" si="11"/>
        <v>247</v>
      </c>
      <c r="B272" s="172" t="s">
        <v>436</v>
      </c>
      <c r="C272" s="172" t="s">
        <v>437</v>
      </c>
      <c r="D272" s="156">
        <v>2421</v>
      </c>
      <c r="E272" s="156">
        <v>21</v>
      </c>
      <c r="F272" s="140" t="str">
        <f>VLOOKUP(B272,业态!A:G,7,0)</f>
        <v>休闲娱乐类</v>
      </c>
      <c r="G272" s="137" t="str">
        <f t="shared" si="10"/>
        <v>D</v>
      </c>
      <c r="H272" s="137" t="str">
        <f>VLOOKUP(B272,'3月6日销售'!C:D,2,0)</f>
        <v>谷子陶艺工作室</v>
      </c>
      <c r="I272" s="137"/>
      <c r="J272" s="137"/>
    </row>
    <row r="273" spans="1:10" x14ac:dyDescent="0.15">
      <c r="A273" s="137">
        <f t="shared" si="11"/>
        <v>143</v>
      </c>
      <c r="B273" s="172" t="s">
        <v>459</v>
      </c>
      <c r="C273" s="172" t="s">
        <v>460</v>
      </c>
      <c r="D273" s="156">
        <v>6778</v>
      </c>
      <c r="E273" s="156">
        <v>45</v>
      </c>
      <c r="F273" s="140" t="str">
        <f>VLOOKUP(B273,业态!A:G,7,0)</f>
        <v>餐饮</v>
      </c>
      <c r="G273" s="137" t="str">
        <f t="shared" si="10"/>
        <v>C</v>
      </c>
      <c r="H273" s="137" t="str">
        <f>VLOOKUP(B273,'3月6日销售'!C:D,2,0)</f>
        <v>云上渔乡</v>
      </c>
      <c r="I273" s="137"/>
      <c r="J273" s="137"/>
    </row>
    <row r="274" spans="1:10" x14ac:dyDescent="0.15">
      <c r="A274" s="137">
        <f t="shared" si="11"/>
        <v>158</v>
      </c>
      <c r="B274" s="172" t="s">
        <v>467</v>
      </c>
      <c r="C274" s="172" t="s">
        <v>465</v>
      </c>
      <c r="D274" s="156">
        <v>6218</v>
      </c>
      <c r="E274" s="156">
        <v>10</v>
      </c>
      <c r="F274" s="140" t="str">
        <f>VLOOKUP(B274,业态!A:G,7,0)</f>
        <v>零售购物</v>
      </c>
      <c r="G274" s="137" t="str">
        <f t="shared" si="10"/>
        <v>C</v>
      </c>
      <c r="H274" s="137" t="str">
        <f>VLOOKUP(B274,'3月6日销售'!C:D,2,0)</f>
        <v>AOJO</v>
      </c>
      <c r="I274" s="137"/>
      <c r="J274" s="137"/>
    </row>
    <row r="275" spans="1:10" x14ac:dyDescent="0.15">
      <c r="A275" s="137">
        <f t="shared" si="11"/>
        <v>99</v>
      </c>
      <c r="B275" s="172" t="s">
        <v>470</v>
      </c>
      <c r="C275" s="172" t="s">
        <v>471</v>
      </c>
      <c r="D275" s="156">
        <v>10515</v>
      </c>
      <c r="E275" s="156">
        <v>21</v>
      </c>
      <c r="F275" s="140" t="str">
        <f>VLOOKUP(B275,业态!A:G,7,0)</f>
        <v>零售购物</v>
      </c>
      <c r="G275" s="137" t="str">
        <f t="shared" si="10"/>
        <v>B</v>
      </c>
      <c r="H275" s="137" t="str">
        <f>VLOOKUP(B275,'3月6日销售'!C:D,2,0)</f>
        <v>vans</v>
      </c>
      <c r="I275" s="137"/>
      <c r="J275" s="137"/>
    </row>
    <row r="276" spans="1:10" x14ac:dyDescent="0.15">
      <c r="A276" s="137">
        <f t="shared" si="11"/>
        <v>146</v>
      </c>
      <c r="B276" s="172" t="s">
        <v>469</v>
      </c>
      <c r="C276" s="172" t="s">
        <v>264</v>
      </c>
      <c r="D276" s="156">
        <v>6641</v>
      </c>
      <c r="E276" s="156">
        <v>19</v>
      </c>
      <c r="F276" s="140" t="str">
        <f>VLOOKUP(B276,业态!A:G,7,0)</f>
        <v>零售购物</v>
      </c>
      <c r="G276" s="137" t="str">
        <f t="shared" si="10"/>
        <v>A</v>
      </c>
      <c r="H276" s="137" t="str">
        <f>VLOOKUP(B276,'3月6日销售'!C:D,2,0)</f>
        <v>橡皮（女）</v>
      </c>
      <c r="I276" s="137"/>
      <c r="J276" s="137"/>
    </row>
    <row r="277" spans="1:10" x14ac:dyDescent="0.15">
      <c r="A277" s="137">
        <f t="shared" si="11"/>
        <v>100</v>
      </c>
      <c r="B277" s="172" t="s">
        <v>474</v>
      </c>
      <c r="C277" s="172" t="s">
        <v>475</v>
      </c>
      <c r="D277" s="156">
        <v>10492</v>
      </c>
      <c r="E277" s="156">
        <v>13</v>
      </c>
      <c r="F277" s="140" t="str">
        <f>VLOOKUP(B277,业态!A:G,7,0)</f>
        <v>零售购物</v>
      </c>
      <c r="G277" s="137" t="str">
        <f t="shared" si="10"/>
        <v>B</v>
      </c>
      <c r="H277" s="137" t="str">
        <f>VLOOKUP(B277,'3月6日销售'!C:D,2,0)</f>
        <v>eraser</v>
      </c>
      <c r="I277" s="137"/>
      <c r="J277" s="137"/>
    </row>
    <row r="278" spans="1:10" x14ac:dyDescent="0.15">
      <c r="A278" s="137">
        <f t="shared" si="11"/>
        <v>206</v>
      </c>
      <c r="B278" s="172" t="s">
        <v>482</v>
      </c>
      <c r="C278" s="172" t="s">
        <v>269</v>
      </c>
      <c r="D278" s="156">
        <v>3715</v>
      </c>
      <c r="E278" s="156">
        <v>10</v>
      </c>
      <c r="F278" s="140" t="str">
        <f>VLOOKUP(B278,业态!A:G,7,0)</f>
        <v>零售购物</v>
      </c>
      <c r="G278" s="137" t="str">
        <f t="shared" si="10"/>
        <v>C</v>
      </c>
      <c r="H278" s="137" t="str">
        <f>VLOOKUP(B278,'3月6日销售'!C:D,2,0)</f>
        <v>优贝施</v>
      </c>
      <c r="I278" s="137"/>
      <c r="J278" s="137"/>
    </row>
    <row r="279" spans="1:10" x14ac:dyDescent="0.15">
      <c r="A279" s="137">
        <f t="shared" si="11"/>
        <v>58</v>
      </c>
      <c r="B279" s="172" t="s">
        <v>486</v>
      </c>
      <c r="C279" s="172" t="s">
        <v>487</v>
      </c>
      <c r="D279" s="156">
        <v>16975.900000000001</v>
      </c>
      <c r="E279" s="156">
        <v>80</v>
      </c>
      <c r="F279" s="140" t="str">
        <f>VLOOKUP(B279,业态!A:G,7,0)</f>
        <v>零售购物</v>
      </c>
      <c r="G279" s="137" t="str">
        <f t="shared" si="10"/>
        <v>D</v>
      </c>
      <c r="H279" s="137" t="str">
        <f>VLOOKUP(B279,'3月6日销售'!C:D,2,0)</f>
        <v>乐友</v>
      </c>
      <c r="I279" s="137"/>
      <c r="J279" s="137"/>
    </row>
    <row r="280" spans="1:10" x14ac:dyDescent="0.15">
      <c r="A280" s="137">
        <f t="shared" si="11"/>
        <v>17</v>
      </c>
      <c r="B280" s="172" t="s">
        <v>706</v>
      </c>
      <c r="C280" s="172" t="s">
        <v>707</v>
      </c>
      <c r="D280" s="156">
        <v>38395</v>
      </c>
      <c r="E280" s="156">
        <v>230</v>
      </c>
      <c r="F280" s="140" t="str">
        <f>VLOOKUP(B280,业态!A:G,7,0)</f>
        <v>餐饮</v>
      </c>
      <c r="G280" s="137" t="str">
        <f t="shared" si="10"/>
        <v>C</v>
      </c>
      <c r="H280" s="137" t="str">
        <f>VLOOKUP(B280,'3月6日销售'!C:D,2,0)</f>
        <v>太兴</v>
      </c>
      <c r="I280" s="137"/>
      <c r="J280" s="137"/>
    </row>
    <row r="281" spans="1:10" x14ac:dyDescent="0.15">
      <c r="A281" s="137">
        <f t="shared" si="11"/>
        <v>184</v>
      </c>
      <c r="B281" s="172" t="s">
        <v>494</v>
      </c>
      <c r="C281" s="172" t="s">
        <v>495</v>
      </c>
      <c r="D281" s="156">
        <v>5101</v>
      </c>
      <c r="E281" s="156">
        <v>5</v>
      </c>
      <c r="F281" s="140" t="str">
        <f>VLOOKUP(B281,业态!A:G,7,0)</f>
        <v>零售购物</v>
      </c>
      <c r="G281" s="137" t="str">
        <f t="shared" si="10"/>
        <v>C</v>
      </c>
      <c r="H281" s="137" t="str">
        <f>VLOOKUP(B281,'3月6日销售'!C:D,2,0)</f>
        <v>LALABOBO</v>
      </c>
      <c r="I281" s="137"/>
      <c r="J281" s="137"/>
    </row>
    <row r="282" spans="1:10" x14ac:dyDescent="0.15">
      <c r="A282" s="137">
        <f t="shared" si="11"/>
        <v>73</v>
      </c>
      <c r="B282" s="172" t="s">
        <v>502</v>
      </c>
      <c r="C282" s="172" t="s">
        <v>503</v>
      </c>
      <c r="D282" s="156">
        <v>13990</v>
      </c>
      <c r="E282" s="156">
        <v>6</v>
      </c>
      <c r="F282" s="140" t="str">
        <f>VLOOKUP(B282,业态!A:G,7,0)</f>
        <v>零售购物</v>
      </c>
      <c r="G282" s="137" t="str">
        <f t="shared" si="10"/>
        <v>C</v>
      </c>
      <c r="H282" s="137" t="str">
        <f>VLOOKUP(B282,'3月6日销售'!C:D,2,0)</f>
        <v>CK WATCH</v>
      </c>
      <c r="I282" s="137"/>
      <c r="J282" s="137"/>
    </row>
    <row r="283" spans="1:10" x14ac:dyDescent="0.15">
      <c r="A283" s="137">
        <f t="shared" si="11"/>
        <v>265</v>
      </c>
      <c r="B283" s="172" t="s">
        <v>512</v>
      </c>
      <c r="C283" s="172" t="s">
        <v>513</v>
      </c>
      <c r="D283" s="156">
        <v>1979</v>
      </c>
      <c r="E283" s="156">
        <v>3</v>
      </c>
      <c r="F283" s="140" t="str">
        <f>VLOOKUP(B283,业态!A:G,7,0)</f>
        <v>零售购物</v>
      </c>
      <c r="G283" s="137" t="str">
        <f t="shared" si="10"/>
        <v>C</v>
      </c>
      <c r="H283" s="137" t="str">
        <f>VLOOKUP(B283,'3月6日销售'!C:D,2,0)</f>
        <v>航海王</v>
      </c>
      <c r="I283" s="137"/>
      <c r="J283" s="137"/>
    </row>
    <row r="284" spans="1:10" x14ac:dyDescent="0.15">
      <c r="A284" s="137">
        <f t="shared" si="11"/>
        <v>142</v>
      </c>
      <c r="B284" s="172" t="s">
        <v>523</v>
      </c>
      <c r="C284" s="172" t="s">
        <v>524</v>
      </c>
      <c r="D284" s="156">
        <v>7050</v>
      </c>
      <c r="E284" s="156">
        <v>10</v>
      </c>
      <c r="F284" s="140" t="str">
        <f>VLOOKUP(B284,业态!A:G,7,0)</f>
        <v>零售购物</v>
      </c>
      <c r="G284" s="137" t="str">
        <f t="shared" si="10"/>
        <v>C</v>
      </c>
      <c r="H284" s="137" t="str">
        <f>VLOOKUP(B284,'3月6日销售'!C:D,2,0)</f>
        <v>ALLA SCALA</v>
      </c>
      <c r="I284" s="137"/>
      <c r="J284" s="137"/>
    </row>
    <row r="285" spans="1:10" x14ac:dyDescent="0.15">
      <c r="A285" s="137">
        <f t="shared" si="11"/>
        <v>242</v>
      </c>
      <c r="B285" s="172" t="s">
        <v>2995</v>
      </c>
      <c r="C285" s="172" t="s">
        <v>2996</v>
      </c>
      <c r="D285" s="156">
        <v>2596</v>
      </c>
      <c r="E285" s="156">
        <v>5</v>
      </c>
      <c r="F285" s="140" t="str">
        <f>VLOOKUP(B285,业态!A:G,7,0)</f>
        <v>零售购物</v>
      </c>
      <c r="G285" s="137" t="str">
        <f t="shared" si="10"/>
        <v>A</v>
      </c>
      <c r="H285" s="137" t="str">
        <f>VLOOKUP(B285,'3月6日销售'!C:D,2,0)</f>
        <v>FEXATA</v>
      </c>
      <c r="I285" s="137"/>
      <c r="J285" s="137"/>
    </row>
    <row r="286" spans="1:10" x14ac:dyDescent="0.15">
      <c r="A286" s="137">
        <f t="shared" si="11"/>
        <v>246</v>
      </c>
      <c r="B286" s="172" t="s">
        <v>2676</v>
      </c>
      <c r="C286" s="172" t="s">
        <v>534</v>
      </c>
      <c r="D286" s="156">
        <v>2438</v>
      </c>
      <c r="E286" s="156">
        <v>2</v>
      </c>
      <c r="F286" s="140" t="str">
        <f>VLOOKUP(B286,业态!A:G,7,0)</f>
        <v>零售购物</v>
      </c>
      <c r="G286" s="137" t="str">
        <f t="shared" si="10"/>
        <v>C</v>
      </c>
      <c r="H286" s="137" t="str">
        <f>VLOOKUP(B286,'3月6日销售'!C:D,2,0)</f>
        <v>CLARKS</v>
      </c>
      <c r="I286" s="137"/>
      <c r="J286" s="137"/>
    </row>
    <row r="287" spans="1:10" x14ac:dyDescent="0.15">
      <c r="A287" s="137">
        <f t="shared" si="11"/>
        <v>203</v>
      </c>
      <c r="B287" s="172" t="s">
        <v>2843</v>
      </c>
      <c r="C287" s="172" t="s">
        <v>70</v>
      </c>
      <c r="D287" s="156">
        <v>3830</v>
      </c>
      <c r="E287" s="156">
        <v>18</v>
      </c>
      <c r="F287" s="140" t="str">
        <f>VLOOKUP(B287,业态!A:G,7,0)</f>
        <v>零售购物</v>
      </c>
      <c r="G287" s="137" t="str">
        <f t="shared" si="10"/>
        <v>C</v>
      </c>
      <c r="H287" s="137" t="str">
        <f>VLOOKUP(B287,'3月6日销售'!C:D,2,0)</f>
        <v>林清轩</v>
      </c>
      <c r="I287" s="137"/>
      <c r="J287" s="137"/>
    </row>
    <row r="288" spans="1:10" x14ac:dyDescent="0.15">
      <c r="A288" s="137">
        <f t="shared" si="11"/>
        <v>335</v>
      </c>
      <c r="B288" s="172" t="s">
        <v>529</v>
      </c>
      <c r="C288" s="172" t="s">
        <v>572</v>
      </c>
      <c r="D288" s="156">
        <v>580</v>
      </c>
      <c r="E288" s="156">
        <v>1</v>
      </c>
      <c r="F288" s="140" t="str">
        <f>VLOOKUP(B288,业态!A:G,7,0)</f>
        <v>零售购物</v>
      </c>
      <c r="G288" s="137" t="str">
        <f t="shared" si="10"/>
        <v>C</v>
      </c>
      <c r="H288" s="137" t="str">
        <f>VLOOKUP(B288,'3月6日销售'!C:D,2,0)</f>
        <v>KIPLING</v>
      </c>
      <c r="I288" s="137"/>
      <c r="J288" s="137"/>
    </row>
    <row r="289" spans="1:10" x14ac:dyDescent="0.15">
      <c r="A289" s="137">
        <f t="shared" si="11"/>
        <v>278</v>
      </c>
      <c r="B289" s="172" t="s">
        <v>786</v>
      </c>
      <c r="C289" s="172" t="s">
        <v>287</v>
      </c>
      <c r="D289" s="156">
        <v>1706</v>
      </c>
      <c r="E289" s="156">
        <v>3</v>
      </c>
      <c r="F289" s="140" t="str">
        <f>VLOOKUP(B289,业态!A:G,7,0)</f>
        <v>零售购物</v>
      </c>
      <c r="G289" s="137" t="str">
        <f t="shared" si="10"/>
        <v>B</v>
      </c>
      <c r="H289" s="137" t="str">
        <f>VLOOKUP(B289,'3月6日销售'!C:D,2,0)</f>
        <v>DEVIL NUT</v>
      </c>
      <c r="I289" s="137"/>
      <c r="J289" s="137"/>
    </row>
    <row r="290" spans="1:10" x14ac:dyDescent="0.15">
      <c r="A290" s="137">
        <f t="shared" si="11"/>
        <v>275</v>
      </c>
      <c r="B290" s="172" t="s">
        <v>2528</v>
      </c>
      <c r="C290" s="172" t="s">
        <v>2529</v>
      </c>
      <c r="D290" s="156">
        <v>1754</v>
      </c>
      <c r="E290" s="156">
        <v>6</v>
      </c>
      <c r="F290" s="140" t="str">
        <f>VLOOKUP(B290,业态!A:G,7,0)</f>
        <v>零售购物</v>
      </c>
      <c r="G290" s="137" t="str">
        <f t="shared" si="10"/>
        <v>B</v>
      </c>
      <c r="H290" s="137" t="str">
        <f>VLOOKUP(B290,'3月6日销售'!C:D,2,0)</f>
        <v>CAP</v>
      </c>
      <c r="I290" s="137"/>
      <c r="J290" s="137"/>
    </row>
    <row r="291" spans="1:10" x14ac:dyDescent="0.15">
      <c r="A291" s="137">
        <f t="shared" si="11"/>
        <v>125</v>
      </c>
      <c r="B291" s="172" t="s">
        <v>600</v>
      </c>
      <c r="C291" s="172" t="s">
        <v>598</v>
      </c>
      <c r="D291" s="156">
        <v>8757.7999999999993</v>
      </c>
      <c r="E291" s="156">
        <v>303</v>
      </c>
      <c r="F291" s="140" t="str">
        <f>VLOOKUP(B291,业态!A:G,7,0)</f>
        <v>餐饮</v>
      </c>
      <c r="G291" s="137" t="str">
        <f t="shared" si="10"/>
        <v>D</v>
      </c>
      <c r="H291" s="137" t="str">
        <f>VLOOKUP(B291,'3月6日销售'!C:D,2,0)</f>
        <v>鲜芋仙</v>
      </c>
      <c r="I291" s="137"/>
      <c r="J291" s="137"/>
    </row>
    <row r="292" spans="1:10" x14ac:dyDescent="0.15">
      <c r="A292" s="137">
        <f t="shared" si="11"/>
        <v>252</v>
      </c>
      <c r="B292" s="172" t="s">
        <v>611</v>
      </c>
      <c r="C292" s="172" t="s">
        <v>612</v>
      </c>
      <c r="D292" s="156">
        <v>2273</v>
      </c>
      <c r="E292" s="156">
        <v>20</v>
      </c>
      <c r="F292" s="140" t="str">
        <f>VLOOKUP(B292,业态!A:G,7,0)</f>
        <v>餐饮</v>
      </c>
      <c r="G292" s="137" t="str">
        <f t="shared" si="10"/>
        <v>C</v>
      </c>
      <c r="H292" s="137" t="str">
        <f>VLOOKUP(B292,'3月6日销售'!C:D,2,0)</f>
        <v>蜜蜂家红茶馆</v>
      </c>
      <c r="I292" s="137"/>
      <c r="J292" s="137"/>
    </row>
    <row r="293" spans="1:10" x14ac:dyDescent="0.15">
      <c r="A293" s="137">
        <f t="shared" si="11"/>
        <v>81</v>
      </c>
      <c r="B293" s="172" t="s">
        <v>609</v>
      </c>
      <c r="C293" s="172" t="s">
        <v>610</v>
      </c>
      <c r="D293" s="156">
        <v>12747</v>
      </c>
      <c r="E293" s="156">
        <v>100</v>
      </c>
      <c r="F293" s="140" t="str">
        <f>VLOOKUP(B293,业态!A:G,7,0)</f>
        <v>餐饮</v>
      </c>
      <c r="G293" s="137" t="str">
        <f t="shared" ref="G293:G339" si="12">LEFT(B293,1)</f>
        <v>C</v>
      </c>
      <c r="H293" s="137" t="str">
        <f>VLOOKUP(B293,'3月6日销售'!C:D,2,0)</f>
        <v>南京人家</v>
      </c>
      <c r="I293" s="137"/>
      <c r="J293" s="137"/>
    </row>
    <row r="294" spans="1:10" x14ac:dyDescent="0.15">
      <c r="A294" s="137">
        <f t="shared" si="11"/>
        <v>156</v>
      </c>
      <c r="B294" s="172" t="s">
        <v>614</v>
      </c>
      <c r="C294" s="172" t="s">
        <v>615</v>
      </c>
      <c r="D294" s="156">
        <v>6239</v>
      </c>
      <c r="E294" s="156">
        <v>47</v>
      </c>
      <c r="F294" s="140" t="str">
        <f>VLOOKUP(B294,业态!A:G,7,0)</f>
        <v>餐饮</v>
      </c>
      <c r="G294" s="137" t="str">
        <f t="shared" si="12"/>
        <v>C</v>
      </c>
      <c r="H294" s="137" t="str">
        <f>VLOOKUP(B294,'3月6日销售'!C:D,2,0)</f>
        <v>日时铁板烧</v>
      </c>
      <c r="I294" s="137"/>
      <c r="J294" s="137"/>
    </row>
    <row r="295" spans="1:10" x14ac:dyDescent="0.15">
      <c r="A295" s="137">
        <f t="shared" si="11"/>
        <v>292</v>
      </c>
      <c r="B295" s="172" t="s">
        <v>562</v>
      </c>
      <c r="C295" s="172" t="s">
        <v>3234</v>
      </c>
      <c r="D295" s="156">
        <v>1517</v>
      </c>
      <c r="E295" s="156">
        <v>71</v>
      </c>
      <c r="F295" s="140" t="str">
        <f>VLOOKUP(B295,业态!A:G,7,0)</f>
        <v>餐饮</v>
      </c>
      <c r="G295" s="137" t="str">
        <f t="shared" si="12"/>
        <v>D</v>
      </c>
      <c r="H295" s="137" t="str">
        <f>VLOOKUP(B295,'3月6日销售'!C:D,2,0)</f>
        <v>吸引空间</v>
      </c>
      <c r="I295" s="137"/>
      <c r="J295" s="137"/>
    </row>
    <row r="296" spans="1:10" x14ac:dyDescent="0.15">
      <c r="A296" s="137">
        <f t="shared" si="11"/>
        <v>35</v>
      </c>
      <c r="B296" s="172" t="s">
        <v>619</v>
      </c>
      <c r="C296" s="172" t="s">
        <v>620</v>
      </c>
      <c r="D296" s="156">
        <v>23683.8</v>
      </c>
      <c r="E296" s="156">
        <v>2368</v>
      </c>
      <c r="F296" s="140" t="str">
        <f>VLOOKUP(B296,业态!A:G,7,0)</f>
        <v>餐饮</v>
      </c>
      <c r="G296" s="137" t="str">
        <f t="shared" si="12"/>
        <v>C</v>
      </c>
      <c r="H296" s="137" t="str">
        <f>VLOOKUP(B296,'3月6日销售'!C:D,2,0)</f>
        <v>亚惠美食广场</v>
      </c>
      <c r="I296" s="137"/>
      <c r="J296" s="137"/>
    </row>
    <row r="297" spans="1:10" x14ac:dyDescent="0.15">
      <c r="A297" s="137">
        <f t="shared" si="11"/>
        <v>263</v>
      </c>
      <c r="B297" s="172" t="s">
        <v>2552</v>
      </c>
      <c r="C297" s="172" t="s">
        <v>2553</v>
      </c>
      <c r="D297" s="156">
        <v>2026</v>
      </c>
      <c r="E297" s="156">
        <v>66</v>
      </c>
      <c r="F297" s="140" t="str">
        <f>VLOOKUP(B297,业态!A:G,7,0)</f>
        <v>餐饮</v>
      </c>
      <c r="G297" s="137" t="str">
        <f t="shared" si="12"/>
        <v>B</v>
      </c>
      <c r="H297" s="137" t="str">
        <f>VLOOKUP(B297,'3月6日销售'!C:D,2,0)</f>
        <v>DQ</v>
      </c>
      <c r="I297" s="137"/>
      <c r="J297" s="137"/>
    </row>
    <row r="298" spans="1:10" x14ac:dyDescent="0.15">
      <c r="A298" s="137">
        <f t="shared" si="11"/>
        <v>87</v>
      </c>
      <c r="B298" s="172" t="s">
        <v>622</v>
      </c>
      <c r="C298" s="172" t="s">
        <v>623</v>
      </c>
      <c r="D298" s="156">
        <v>11811.3</v>
      </c>
      <c r="E298" s="156">
        <v>343</v>
      </c>
      <c r="F298" s="140" t="str">
        <f>VLOOKUP(B298,业态!A:G,7,0)</f>
        <v>餐饮</v>
      </c>
      <c r="G298" s="137" t="str">
        <f t="shared" si="12"/>
        <v>C</v>
      </c>
      <c r="H298" s="137" t="str">
        <f>VLOOKUP(B298,'3月6日销售'!C:D,2,0)</f>
        <v>吉野家</v>
      </c>
      <c r="I298" s="137"/>
      <c r="J298" s="137"/>
    </row>
    <row r="299" spans="1:10" x14ac:dyDescent="0.15">
      <c r="A299" s="137">
        <f t="shared" si="11"/>
        <v>309</v>
      </c>
      <c r="B299" s="172" t="s">
        <v>2911</v>
      </c>
      <c r="C299" s="172" t="s">
        <v>2912</v>
      </c>
      <c r="D299" s="156">
        <v>1191</v>
      </c>
      <c r="E299" s="156">
        <v>5</v>
      </c>
      <c r="F299" s="140" t="str">
        <f>VLOOKUP(B299,业态!A:G,7,0)</f>
        <v>零售购物</v>
      </c>
      <c r="G299" s="137" t="str">
        <f t="shared" si="12"/>
        <v>C</v>
      </c>
      <c r="H299" s="137" t="str">
        <f>VLOOKUP(B299,'3月6日销售'!C:D,2,0)</f>
        <v>etre par lee</v>
      </c>
      <c r="I299" s="137"/>
      <c r="J299" s="137"/>
    </row>
    <row r="300" spans="1:10" x14ac:dyDescent="0.15">
      <c r="A300" s="137">
        <f t="shared" si="11"/>
        <v>127</v>
      </c>
      <c r="B300" s="172" t="s">
        <v>632</v>
      </c>
      <c r="C300" s="172" t="s">
        <v>633</v>
      </c>
      <c r="D300" s="156">
        <v>8742</v>
      </c>
      <c r="E300" s="156">
        <v>20</v>
      </c>
      <c r="F300" s="140" t="str">
        <f>VLOOKUP(B300,业态!A:G,7,0)</f>
        <v>零售购物</v>
      </c>
      <c r="G300" s="137" t="str">
        <f t="shared" si="12"/>
        <v>A</v>
      </c>
      <c r="H300" s="137" t="str">
        <f>VLOOKUP(B300,'3月6日销售'!C:D,2,0)</f>
        <v>乐町</v>
      </c>
      <c r="I300" s="137"/>
      <c r="J300" s="137"/>
    </row>
    <row r="301" spans="1:10" x14ac:dyDescent="0.15">
      <c r="A301" s="137">
        <f t="shared" si="11"/>
        <v>245</v>
      </c>
      <c r="B301" s="172" t="s">
        <v>634</v>
      </c>
      <c r="C301" s="172" t="s">
        <v>635</v>
      </c>
      <c r="D301" s="156">
        <v>2515</v>
      </c>
      <c r="E301" s="156">
        <v>81</v>
      </c>
      <c r="F301" s="140" t="str">
        <f>VLOOKUP(B301,业态!A:G,7,0)</f>
        <v>餐饮</v>
      </c>
      <c r="G301" s="137" t="str">
        <f t="shared" si="12"/>
        <v>C</v>
      </c>
      <c r="H301" s="137" t="str">
        <f>VLOOKUP(B301,'3月6日销售'!C:D,2,0)</f>
        <v>咕噜家的店</v>
      </c>
      <c r="I301" s="137"/>
      <c r="J301" s="137"/>
    </row>
    <row r="302" spans="1:10" x14ac:dyDescent="0.15">
      <c r="A302" s="137">
        <f t="shared" si="11"/>
        <v>129</v>
      </c>
      <c r="B302" s="172" t="s">
        <v>934</v>
      </c>
      <c r="C302" s="172" t="s">
        <v>278</v>
      </c>
      <c r="D302" s="156">
        <v>8679</v>
      </c>
      <c r="E302" s="156">
        <v>5</v>
      </c>
      <c r="F302" s="140" t="str">
        <f>VLOOKUP(B302,业态!A:G,7,0)</f>
        <v>零售购物</v>
      </c>
      <c r="G302" s="137" t="str">
        <f t="shared" si="12"/>
        <v>A</v>
      </c>
      <c r="H302" s="137" t="str">
        <f>VLOOKUP(B302,'3月6日销售'!C:D,2,0)</f>
        <v>LESS</v>
      </c>
      <c r="I302" s="137"/>
      <c r="J302" s="137"/>
    </row>
    <row r="303" spans="1:10" x14ac:dyDescent="0.15">
      <c r="A303" s="137">
        <f t="shared" si="11"/>
        <v>329</v>
      </c>
      <c r="B303" s="172" t="s">
        <v>639</v>
      </c>
      <c r="C303" s="172" t="s">
        <v>640</v>
      </c>
      <c r="D303" s="156">
        <v>735</v>
      </c>
      <c r="E303" s="156">
        <v>12</v>
      </c>
      <c r="F303" s="140" t="str">
        <f>VLOOKUP(B303,业态!A:G,7,0)</f>
        <v>零售购物</v>
      </c>
      <c r="G303" s="137" t="str">
        <f t="shared" si="12"/>
        <v>C</v>
      </c>
      <c r="H303" s="137" t="str">
        <f>VLOOKUP(B303,'3月6日销售'!C:D,2,0)</f>
        <v>招财猫</v>
      </c>
      <c r="I303" s="137"/>
      <c r="J303" s="137"/>
    </row>
    <row r="304" spans="1:10" x14ac:dyDescent="0.15">
      <c r="A304" s="137">
        <f t="shared" si="11"/>
        <v>181</v>
      </c>
      <c r="B304" s="172" t="s">
        <v>643</v>
      </c>
      <c r="C304" s="172" t="s">
        <v>28</v>
      </c>
      <c r="D304" s="156">
        <v>5359</v>
      </c>
      <c r="E304" s="156">
        <v>9</v>
      </c>
      <c r="F304" s="140" t="str">
        <f>VLOOKUP(B304,业态!A:G,7,0)</f>
        <v>生活服务类</v>
      </c>
      <c r="G304" s="137" t="str">
        <f t="shared" si="12"/>
        <v>A</v>
      </c>
      <c r="H304" s="137" t="str">
        <f>VLOOKUP(B304,'3月6日销售'!C:D,2,0)</f>
        <v>红人美甲</v>
      </c>
      <c r="I304" s="137"/>
      <c r="J304" s="137"/>
    </row>
    <row r="305" spans="1:11" x14ac:dyDescent="0.15">
      <c r="A305" s="137">
        <f t="shared" si="11"/>
        <v>257</v>
      </c>
      <c r="B305" s="172" t="s">
        <v>847</v>
      </c>
      <c r="C305" s="172" t="s">
        <v>848</v>
      </c>
      <c r="D305" s="156">
        <v>2214</v>
      </c>
      <c r="E305" s="156">
        <v>6</v>
      </c>
      <c r="F305" s="140" t="str">
        <f>VLOOKUP(B305,业态!A:G,7,0)</f>
        <v>生活服务类</v>
      </c>
      <c r="G305" s="137" t="str">
        <f t="shared" si="12"/>
        <v>A</v>
      </c>
      <c r="H305" s="137" t="str">
        <f>VLOOKUP(B305,'3月6日销售'!C:D,2,0)</f>
        <v>红人美睫</v>
      </c>
      <c r="I305" s="137"/>
      <c r="J305" s="137"/>
    </row>
    <row r="306" spans="1:11" x14ac:dyDescent="0.15">
      <c r="A306" s="137">
        <f t="shared" si="11"/>
        <v>237</v>
      </c>
      <c r="B306" s="172" t="s">
        <v>647</v>
      </c>
      <c r="C306" s="172" t="s">
        <v>3233</v>
      </c>
      <c r="D306" s="156">
        <v>2764</v>
      </c>
      <c r="E306" s="156">
        <v>17</v>
      </c>
      <c r="F306" s="140" t="str">
        <f>VLOOKUP(B306,业态!A:G,7,0)</f>
        <v>餐饮</v>
      </c>
      <c r="G306" s="137" t="str">
        <f t="shared" si="12"/>
        <v>D</v>
      </c>
      <c r="H306" s="137" t="str">
        <f>VLOOKUP(B306,'3月6日销售'!C:D,2,0)</f>
        <v>I'M TOAST</v>
      </c>
      <c r="I306" s="137"/>
      <c r="J306" s="137"/>
    </row>
    <row r="307" spans="1:11" x14ac:dyDescent="0.15">
      <c r="A307" s="137">
        <f t="shared" si="11"/>
        <v>98</v>
      </c>
      <c r="B307" s="172" t="s">
        <v>653</v>
      </c>
      <c r="C307" s="172" t="s">
        <v>947</v>
      </c>
      <c r="D307" s="156">
        <v>10585</v>
      </c>
      <c r="E307" s="156">
        <v>43</v>
      </c>
      <c r="F307" s="140" t="str">
        <f>VLOOKUP(B307,业态!A:G,7,0)</f>
        <v>零售购物</v>
      </c>
      <c r="G307" s="137" t="str">
        <f t="shared" si="12"/>
        <v>A</v>
      </c>
      <c r="H307" s="137" t="str">
        <f>VLOOKUP(B307,'3月6日销售'!C:D,2,0)</f>
        <v>7.modifier</v>
      </c>
      <c r="I307" s="137"/>
      <c r="J307" s="137"/>
    </row>
    <row r="308" spans="1:11" x14ac:dyDescent="0.15">
      <c r="A308" s="137">
        <f t="shared" si="11"/>
        <v>169</v>
      </c>
      <c r="B308" s="172" t="s">
        <v>656</v>
      </c>
      <c r="C308" s="172" t="s">
        <v>76</v>
      </c>
      <c r="D308" s="156">
        <v>5842</v>
      </c>
      <c r="E308" s="156">
        <v>15</v>
      </c>
      <c r="F308" s="140" t="str">
        <f>VLOOKUP(B308,业态!A:G,7,0)</f>
        <v>零售购物</v>
      </c>
      <c r="G308" s="137" t="str">
        <f t="shared" si="12"/>
        <v>A</v>
      </c>
      <c r="H308" s="137" t="str">
        <f>VLOOKUP(B308,'3月6日销售'!C:D,2,0)</f>
        <v>LAGOGO</v>
      </c>
      <c r="I308" s="137"/>
      <c r="J308" s="137"/>
    </row>
    <row r="309" spans="1:11" x14ac:dyDescent="0.15">
      <c r="A309" s="137">
        <f t="shared" si="11"/>
        <v>306</v>
      </c>
      <c r="B309" s="172" t="s">
        <v>659</v>
      </c>
      <c r="C309" s="172" t="s">
        <v>714</v>
      </c>
      <c r="D309" s="156">
        <v>1277</v>
      </c>
      <c r="E309" s="156">
        <v>15</v>
      </c>
      <c r="F309" s="140" t="str">
        <f>VLOOKUP(B309,业态!A:G,7,0)</f>
        <v>餐饮</v>
      </c>
      <c r="G309" s="137" t="str">
        <f t="shared" si="12"/>
        <v>C</v>
      </c>
      <c r="H309" s="137" t="str">
        <f>VLOOKUP(B309,'3月6日销售'!C:D,2,0)</f>
        <v>乔小姐的下午茶</v>
      </c>
      <c r="I309" s="137"/>
      <c r="J309" s="137"/>
    </row>
    <row r="310" spans="1:11" x14ac:dyDescent="0.15">
      <c r="A310" s="137">
        <f t="shared" si="11"/>
        <v>106</v>
      </c>
      <c r="B310" s="172" t="s">
        <v>662</v>
      </c>
      <c r="C310" s="172" t="s">
        <v>663</v>
      </c>
      <c r="D310" s="156">
        <v>10116</v>
      </c>
      <c r="E310" s="156">
        <v>104</v>
      </c>
      <c r="F310" s="140" t="str">
        <f>VLOOKUP(B310,业态!A:G,7,0)</f>
        <v>餐饮</v>
      </c>
      <c r="G310" s="137" t="str">
        <f t="shared" si="12"/>
        <v>C</v>
      </c>
      <c r="H310" s="137" t="str">
        <f>VLOOKUP(B310,'3月6日销售'!C:D,2,0)</f>
        <v>刘一锅</v>
      </c>
      <c r="I310" s="137"/>
      <c r="J310" s="137"/>
    </row>
    <row r="311" spans="1:11" x14ac:dyDescent="0.15">
      <c r="A311" s="137">
        <f t="shared" si="11"/>
        <v>271</v>
      </c>
      <c r="B311" s="172" t="s">
        <v>668</v>
      </c>
      <c r="C311" s="172" t="s">
        <v>669</v>
      </c>
      <c r="D311" s="156">
        <v>1889</v>
      </c>
      <c r="E311" s="156">
        <v>28</v>
      </c>
      <c r="F311" s="140" t="str">
        <f>VLOOKUP(B311,业态!A:G,7,0)</f>
        <v>餐饮</v>
      </c>
      <c r="G311" s="137" t="str">
        <f t="shared" si="12"/>
        <v>C</v>
      </c>
      <c r="H311" s="137" t="str">
        <f>VLOOKUP(B311,'3月6日销售'!C:D,2,0)</f>
        <v>妯娌鸭血粉丝</v>
      </c>
      <c r="I311" s="137"/>
      <c r="J311" s="137"/>
    </row>
    <row r="312" spans="1:11" x14ac:dyDescent="0.15">
      <c r="A312" s="137">
        <f t="shared" si="11"/>
        <v>105</v>
      </c>
      <c r="B312" s="172" t="s">
        <v>702</v>
      </c>
      <c r="C312" s="172" t="s">
        <v>959</v>
      </c>
      <c r="D312" s="156">
        <v>10156.799999999999</v>
      </c>
      <c r="E312" s="156">
        <v>61</v>
      </c>
      <c r="F312" s="140" t="str">
        <f>VLOOKUP(B312,业态!A:G,7,0)</f>
        <v>餐饮</v>
      </c>
      <c r="G312" s="137" t="str">
        <f t="shared" si="12"/>
        <v>C</v>
      </c>
      <c r="H312" s="137" t="str">
        <f>VLOOKUP(B312,'3月6日销售'!C:D,2,0)</f>
        <v>悦荟牛排</v>
      </c>
      <c r="I312" s="137"/>
      <c r="J312" s="137"/>
    </row>
    <row r="313" spans="1:11" x14ac:dyDescent="0.15">
      <c r="A313" s="137">
        <f t="shared" si="11"/>
        <v>131</v>
      </c>
      <c r="B313" s="172" t="s">
        <v>708</v>
      </c>
      <c r="C313" s="172" t="s">
        <v>709</v>
      </c>
      <c r="D313" s="156">
        <v>8389</v>
      </c>
      <c r="E313" s="156">
        <v>71</v>
      </c>
      <c r="F313" s="140" t="str">
        <f>VLOOKUP(B313,业态!A:G,7,0)</f>
        <v>餐饮</v>
      </c>
      <c r="G313" s="137" t="str">
        <f t="shared" si="12"/>
        <v>C</v>
      </c>
      <c r="H313" s="137" t="str">
        <f>VLOOKUP(B313,'3月6日销售'!C:D,2,0)</f>
        <v>乔姐的鱼</v>
      </c>
      <c r="I313" s="137"/>
      <c r="J313" s="137"/>
    </row>
    <row r="314" spans="1:11" x14ac:dyDescent="0.15">
      <c r="A314" s="137">
        <f t="shared" si="11"/>
        <v>93</v>
      </c>
      <c r="B314" s="172" t="s">
        <v>717</v>
      </c>
      <c r="C314" s="172" t="s">
        <v>718</v>
      </c>
      <c r="D314" s="156">
        <v>11224</v>
      </c>
      <c r="E314" s="156">
        <v>80</v>
      </c>
      <c r="F314" s="140" t="str">
        <f>VLOOKUP(B314,业态!A:G,7,0)</f>
        <v>餐饮</v>
      </c>
      <c r="G314" s="137" t="str">
        <f t="shared" si="12"/>
        <v>B</v>
      </c>
      <c r="H314" s="137" t="str">
        <f>VLOOKUP(B314,'3月6日销售'!C:D,2,0)</f>
        <v>第二乐章</v>
      </c>
      <c r="I314" s="137"/>
      <c r="J314" s="137"/>
    </row>
    <row r="315" spans="1:11" x14ac:dyDescent="0.15">
      <c r="A315" s="137">
        <f t="shared" si="11"/>
        <v>64</v>
      </c>
      <c r="B315" s="172" t="s">
        <v>719</v>
      </c>
      <c r="C315" s="172" t="s">
        <v>720</v>
      </c>
      <c r="D315" s="156">
        <v>16139</v>
      </c>
      <c r="E315" s="156">
        <v>62</v>
      </c>
      <c r="F315" s="140" t="str">
        <f>VLOOKUP(B315,业态!A:G,7,0)</f>
        <v>餐饮</v>
      </c>
      <c r="G315" s="137" t="str">
        <f t="shared" si="12"/>
        <v>A</v>
      </c>
      <c r="H315" s="137" t="str">
        <f>VLOOKUP(B315,'3月6日销售'!C:D,2,0)</f>
        <v>大树餐厅</v>
      </c>
      <c r="I315" s="137"/>
      <c r="J315" s="137"/>
    </row>
    <row r="316" spans="1:11" x14ac:dyDescent="0.15">
      <c r="A316" s="137">
        <f t="shared" si="11"/>
        <v>159</v>
      </c>
      <c r="B316" s="172" t="s">
        <v>729</v>
      </c>
      <c r="C316" s="172" t="s">
        <v>730</v>
      </c>
      <c r="D316" s="156">
        <v>6131</v>
      </c>
      <c r="E316" s="156">
        <v>65</v>
      </c>
      <c r="F316" s="140" t="str">
        <f>VLOOKUP(B316,业态!A:G,7,0)</f>
        <v>餐饮</v>
      </c>
      <c r="G316" s="137" t="str">
        <f t="shared" si="12"/>
        <v>B</v>
      </c>
      <c r="H316" s="137" t="str">
        <f>VLOOKUP(B316,'3月6日销售'!C:D,2,0)</f>
        <v>酷.公社</v>
      </c>
      <c r="I316" s="137"/>
      <c r="J316" s="137"/>
    </row>
    <row r="317" spans="1:11" x14ac:dyDescent="0.15">
      <c r="A317" s="137">
        <f t="shared" si="11"/>
        <v>244</v>
      </c>
      <c r="B317" s="172" t="s">
        <v>732</v>
      </c>
      <c r="C317" s="172" t="s">
        <v>733</v>
      </c>
      <c r="D317" s="156">
        <v>2542</v>
      </c>
      <c r="E317" s="156">
        <v>5</v>
      </c>
      <c r="F317" s="140" t="str">
        <f>VLOOKUP(B317,业态!A:G,7,0)</f>
        <v>零售购物</v>
      </c>
      <c r="G317" s="137" t="str">
        <f t="shared" si="12"/>
        <v>B</v>
      </c>
      <c r="H317" s="137" t="str">
        <f>VLOOKUP(B317,'3月6日销售'!C:D,2,0)</f>
        <v>K4</v>
      </c>
      <c r="I317" s="137"/>
      <c r="J317" s="137"/>
    </row>
    <row r="318" spans="1:11" x14ac:dyDescent="0.15">
      <c r="A318" s="137">
        <f t="shared" si="11"/>
        <v>305</v>
      </c>
      <c r="B318" s="172" t="s">
        <v>737</v>
      </c>
      <c r="C318" s="172" t="s">
        <v>738</v>
      </c>
      <c r="D318" s="156">
        <v>1347</v>
      </c>
      <c r="E318" s="156">
        <v>39</v>
      </c>
      <c r="F318" s="140" t="str">
        <f>VLOOKUP(B318,业态!A:G,7,0)</f>
        <v>餐饮</v>
      </c>
      <c r="G318" s="137" t="str">
        <f t="shared" si="12"/>
        <v>C</v>
      </c>
      <c r="H318" s="137" t="str">
        <f>VLOOKUP(B318,'3月6日销售'!C:D,2,0)</f>
        <v>莓西法式薄饼</v>
      </c>
      <c r="I318" s="137"/>
      <c r="J318" s="137"/>
      <c r="K318" s="137"/>
    </row>
    <row r="319" spans="1:11" x14ac:dyDescent="0.15">
      <c r="A319" s="137">
        <f t="shared" si="11"/>
        <v>76</v>
      </c>
      <c r="B319" s="172" t="s">
        <v>745</v>
      </c>
      <c r="C319" s="172" t="s">
        <v>746</v>
      </c>
      <c r="D319" s="156">
        <v>13441</v>
      </c>
      <c r="E319" s="156">
        <v>92</v>
      </c>
      <c r="F319" s="140" t="str">
        <f>VLOOKUP(B319,业态!A:G,7,0)</f>
        <v>餐饮</v>
      </c>
      <c r="G319" s="137" t="str">
        <f t="shared" si="12"/>
        <v>B</v>
      </c>
      <c r="H319" s="137" t="str">
        <f>VLOOKUP(B319,'3月6日销售'!C:D,2,0)</f>
        <v>小乔回转寿司</v>
      </c>
      <c r="I319" s="137"/>
      <c r="J319" s="137"/>
      <c r="K319" s="137"/>
    </row>
    <row r="320" spans="1:11" x14ac:dyDescent="0.15">
      <c r="A320" s="137">
        <f t="shared" si="11"/>
        <v>57</v>
      </c>
      <c r="B320" s="172" t="s">
        <v>773</v>
      </c>
      <c r="C320" s="172" t="s">
        <v>963</v>
      </c>
      <c r="D320" s="156">
        <v>17000</v>
      </c>
      <c r="E320" s="156">
        <v>3</v>
      </c>
      <c r="F320" s="140" t="str">
        <f>VLOOKUP(B320,业态!A:G,7,0)</f>
        <v>休闲娱乐类</v>
      </c>
      <c r="G320" s="137" t="str">
        <f t="shared" si="12"/>
        <v>C</v>
      </c>
      <c r="H320" s="137" t="str">
        <f>VLOOKUP(B320,'3月6日销售'!C:D,2,0)</f>
        <v>梵森印象</v>
      </c>
      <c r="I320" s="137"/>
      <c r="J320" s="137"/>
      <c r="K320" s="137"/>
    </row>
    <row r="321" spans="1:11" x14ac:dyDescent="0.15">
      <c r="A321" s="137">
        <f t="shared" si="11"/>
        <v>152</v>
      </c>
      <c r="B321" s="172" t="s">
        <v>776</v>
      </c>
      <c r="C321" s="172" t="s">
        <v>777</v>
      </c>
      <c r="D321" s="156">
        <v>6391</v>
      </c>
      <c r="E321" s="156">
        <v>40</v>
      </c>
      <c r="F321" s="140" t="str">
        <f>VLOOKUP(B321,业态!A:G,7,0)</f>
        <v>零售购物</v>
      </c>
      <c r="G321" s="137" t="str">
        <f t="shared" si="12"/>
        <v>C</v>
      </c>
      <c r="H321" s="137" t="str">
        <f>VLOOKUP(B321,'3月6日销售'!C:D,2,0)</f>
        <v>膜法世家1908</v>
      </c>
      <c r="I321" s="137"/>
      <c r="J321" s="137"/>
      <c r="K321" s="137"/>
    </row>
    <row r="322" spans="1:11" x14ac:dyDescent="0.15">
      <c r="A322" s="137">
        <f t="shared" ref="A322:A363" si="13">RANK(D322,D:D,0)</f>
        <v>334</v>
      </c>
      <c r="B322" s="172" t="s">
        <v>2631</v>
      </c>
      <c r="C322" s="172" t="s">
        <v>342</v>
      </c>
      <c r="D322" s="156">
        <v>589</v>
      </c>
      <c r="E322" s="156">
        <v>8</v>
      </c>
      <c r="F322" s="140" t="str">
        <f>VLOOKUP(B322,业态!A:G,7,0)</f>
        <v>生活服务类</v>
      </c>
      <c r="G322" s="137" t="str">
        <f t="shared" si="12"/>
        <v>C</v>
      </c>
      <c r="H322" s="137" t="str">
        <f>VLOOKUP(B322,'3月6日销售'!C:D,2,0)</f>
        <v>竟源美甲</v>
      </c>
      <c r="I322" s="137"/>
      <c r="J322" s="137"/>
      <c r="K322" s="137"/>
    </row>
    <row r="323" spans="1:11" x14ac:dyDescent="0.15">
      <c r="A323" s="137">
        <f t="shared" si="13"/>
        <v>30</v>
      </c>
      <c r="B323" s="172" t="s">
        <v>796</v>
      </c>
      <c r="C323" s="172" t="s">
        <v>797</v>
      </c>
      <c r="D323" s="156">
        <v>27636</v>
      </c>
      <c r="E323" s="156">
        <v>2</v>
      </c>
      <c r="F323" s="140" t="str">
        <f>VLOOKUP(B323,业态!A:G,7,0)</f>
        <v>休闲娱乐类</v>
      </c>
      <c r="G323" s="137" t="str">
        <f t="shared" si="12"/>
        <v>C</v>
      </c>
      <c r="H323" s="137" t="str">
        <f>VLOOKUP(B323,'3月6日销售'!C:D,2,0)</f>
        <v>亲亲袋鼠</v>
      </c>
      <c r="I323" s="137"/>
      <c r="J323" s="137"/>
      <c r="K323" s="137"/>
    </row>
    <row r="324" spans="1:11" x14ac:dyDescent="0.15">
      <c r="A324" s="137">
        <f t="shared" si="13"/>
        <v>202</v>
      </c>
      <c r="B324" s="172" t="s">
        <v>798</v>
      </c>
      <c r="C324" s="172" t="s">
        <v>799</v>
      </c>
      <c r="D324" s="156">
        <v>3832</v>
      </c>
      <c r="E324" s="156">
        <v>4</v>
      </c>
      <c r="F324" s="140" t="str">
        <f>VLOOKUP(B324,业态!A:G,7,0)</f>
        <v>零售购物</v>
      </c>
      <c r="G324" s="137" t="str">
        <f t="shared" si="12"/>
        <v>B</v>
      </c>
      <c r="H324" s="137" t="str">
        <f>VLOOKUP(B324,'3月6日销售'!C:D,2,0)</f>
        <v>FILA斐乐</v>
      </c>
      <c r="I324" s="137"/>
      <c r="J324" s="137"/>
      <c r="K324" s="137"/>
    </row>
    <row r="325" spans="1:11" x14ac:dyDescent="0.15">
      <c r="A325" s="137">
        <f t="shared" si="13"/>
        <v>258</v>
      </c>
      <c r="B325" s="172" t="s">
        <v>411</v>
      </c>
      <c r="C325" s="172" t="s">
        <v>412</v>
      </c>
      <c r="D325" s="156">
        <v>2211</v>
      </c>
      <c r="E325" s="156">
        <v>56</v>
      </c>
      <c r="F325" s="140" t="str">
        <f>VLOOKUP(B325,业态!A:G,7,0)</f>
        <v>休闲娱乐类</v>
      </c>
      <c r="G325" s="137" t="str">
        <f t="shared" si="12"/>
        <v>D</v>
      </c>
      <c r="H325" s="137" t="str">
        <f>VLOOKUP(B325,'3月6日销售'!C:D,2,0)</f>
        <v>璇转台球</v>
      </c>
      <c r="I325" s="137"/>
      <c r="J325" s="137"/>
      <c r="K325" s="137"/>
    </row>
    <row r="326" spans="1:11" x14ac:dyDescent="0.15">
      <c r="A326" s="137">
        <f t="shared" si="13"/>
        <v>248</v>
      </c>
      <c r="B326" s="173" t="s">
        <v>2759</v>
      </c>
      <c r="C326" s="173" t="s">
        <v>315</v>
      </c>
      <c r="D326" s="173">
        <v>2381</v>
      </c>
      <c r="E326" s="156">
        <v>129</v>
      </c>
      <c r="F326" s="140" t="str">
        <f>VLOOKUP(B326,业态!A:G,7,0)</f>
        <v>餐饮</v>
      </c>
      <c r="G326" s="137" t="str">
        <f t="shared" si="12"/>
        <v>B</v>
      </c>
      <c r="H326" s="137" t="str">
        <f>VLOOKUP(B326,'3月6日销售'!C:D,2,0)</f>
        <v>鲜果时间</v>
      </c>
      <c r="I326" s="137"/>
      <c r="J326" s="137"/>
      <c r="K326" s="137"/>
    </row>
    <row r="327" spans="1:11" x14ac:dyDescent="0.15">
      <c r="A327" s="137">
        <f t="shared" si="13"/>
        <v>172</v>
      </c>
      <c r="B327" s="172" t="s">
        <v>813</v>
      </c>
      <c r="C327" s="172" t="s">
        <v>814</v>
      </c>
      <c r="D327" s="156">
        <v>5518</v>
      </c>
      <c r="E327" s="156">
        <v>67</v>
      </c>
      <c r="F327" s="140" t="str">
        <f>VLOOKUP(B327,业态!A:G,7,0)</f>
        <v>零售购物</v>
      </c>
      <c r="G327" s="137" t="str">
        <f t="shared" si="12"/>
        <v>C</v>
      </c>
      <c r="H327" s="137" t="str">
        <f>VLOOKUP(B327,'3月6日销售'!C:D,2,0)</f>
        <v>朴坊</v>
      </c>
      <c r="I327" s="137"/>
      <c r="J327" s="137"/>
      <c r="K327" s="137"/>
    </row>
    <row r="328" spans="1:11" x14ac:dyDescent="0.15">
      <c r="A328" s="137">
        <f t="shared" si="13"/>
        <v>239</v>
      </c>
      <c r="B328" s="172" t="s">
        <v>819</v>
      </c>
      <c r="C328" s="172" t="s">
        <v>820</v>
      </c>
      <c r="D328" s="156">
        <v>2673</v>
      </c>
      <c r="E328" s="156">
        <v>3</v>
      </c>
      <c r="F328" s="140" t="str">
        <f>VLOOKUP(B328,业态!A:G,7,0)</f>
        <v>零售购物</v>
      </c>
      <c r="G328" s="137" t="str">
        <f t="shared" si="12"/>
        <v>C</v>
      </c>
      <c r="H328" s="137" t="str">
        <f>VLOOKUP(B328,'3月6日销售'!C:D,2,0)</f>
        <v>昂格</v>
      </c>
      <c r="I328" s="137"/>
      <c r="J328" s="137"/>
      <c r="K328" s="137"/>
    </row>
    <row r="329" spans="1:11" x14ac:dyDescent="0.15">
      <c r="A329" s="137">
        <f t="shared" si="13"/>
        <v>148</v>
      </c>
      <c r="B329" s="172" t="s">
        <v>817</v>
      </c>
      <c r="C329" s="172" t="s">
        <v>818</v>
      </c>
      <c r="D329" s="156">
        <v>6573</v>
      </c>
      <c r="E329" s="156">
        <v>24</v>
      </c>
      <c r="F329" s="140" t="str">
        <f>VLOOKUP(B329,业态!A:G,7,0)</f>
        <v>零售购物</v>
      </c>
      <c r="G329" s="137" t="str">
        <f t="shared" si="12"/>
        <v>A</v>
      </c>
      <c r="H329" s="137" t="str">
        <f>VLOOKUP(B329,'3月6日销售'!C:D,2,0)</f>
        <v>希多蜜</v>
      </c>
      <c r="I329" s="137"/>
      <c r="J329" s="137"/>
    </row>
    <row r="330" spans="1:11" x14ac:dyDescent="0.15">
      <c r="A330" s="137">
        <f t="shared" si="13"/>
        <v>310</v>
      </c>
      <c r="B330" s="172" t="s">
        <v>822</v>
      </c>
      <c r="C330" s="172" t="s">
        <v>118</v>
      </c>
      <c r="D330" s="156">
        <v>1189</v>
      </c>
      <c r="E330" s="156">
        <v>6</v>
      </c>
      <c r="F330" s="140" t="str">
        <f>VLOOKUP(B330,业态!A:G,7,0)</f>
        <v>餐饮</v>
      </c>
      <c r="G330" s="137" t="str">
        <f t="shared" si="12"/>
        <v>C</v>
      </c>
      <c r="H330" s="137" t="str">
        <f>VLOOKUP(B330,'3月6日销售'!C:D,2,0)</f>
        <v>蜜蜂家</v>
      </c>
      <c r="I330" s="137"/>
      <c r="J330" s="137"/>
    </row>
    <row r="331" spans="1:11" x14ac:dyDescent="0.15">
      <c r="A331" s="137">
        <f t="shared" si="13"/>
        <v>165</v>
      </c>
      <c r="B331" s="172" t="s">
        <v>3193</v>
      </c>
      <c r="C331" s="172" t="s">
        <v>3194</v>
      </c>
      <c r="D331" s="156">
        <v>5965</v>
      </c>
      <c r="E331" s="156">
        <v>8</v>
      </c>
      <c r="F331" s="140" t="str">
        <f>VLOOKUP(B331,业态!A:G,7,0)</f>
        <v>零售购物</v>
      </c>
      <c r="G331" s="137" t="str">
        <f t="shared" si="12"/>
        <v>C</v>
      </c>
      <c r="H331" s="137" t="str">
        <f>VLOOKUP(B331,'3月6日销售'!C:D,2,0)</f>
        <v>谜底</v>
      </c>
      <c r="I331" s="137"/>
      <c r="J331" s="137"/>
    </row>
    <row r="332" spans="1:11" x14ac:dyDescent="0.15">
      <c r="A332" s="137">
        <f t="shared" si="13"/>
        <v>168</v>
      </c>
      <c r="B332" s="172" t="s">
        <v>825</v>
      </c>
      <c r="C332" s="172" t="s">
        <v>826</v>
      </c>
      <c r="D332" s="156">
        <v>5857</v>
      </c>
      <c r="E332" s="156">
        <v>7</v>
      </c>
      <c r="F332" s="140" t="str">
        <f>VLOOKUP(B332,业态!A:G,7,0)</f>
        <v>零售购物</v>
      </c>
      <c r="G332" s="137" t="str">
        <f t="shared" si="12"/>
        <v>C</v>
      </c>
      <c r="H332" s="137" t="str">
        <f>VLOOKUP(B332,'3月6日销售'!C:D,2,0)</f>
        <v>达衣岩</v>
      </c>
      <c r="I332" s="137"/>
      <c r="J332" s="137"/>
    </row>
    <row r="333" spans="1:11" x14ac:dyDescent="0.15">
      <c r="A333" s="137">
        <f t="shared" si="13"/>
        <v>222</v>
      </c>
      <c r="B333" s="172" t="s">
        <v>2792</v>
      </c>
      <c r="C333" s="172" t="s">
        <v>824</v>
      </c>
      <c r="D333" s="156">
        <v>3115</v>
      </c>
      <c r="E333" s="156">
        <v>23</v>
      </c>
      <c r="F333" s="140" t="str">
        <f>VLOOKUP(B333,业态!A:G,7,0)</f>
        <v>零售购物</v>
      </c>
      <c r="G333" s="137" t="str">
        <f t="shared" si="12"/>
        <v>C</v>
      </c>
      <c r="H333" s="137" t="str">
        <f>VLOOKUP(B333,'3月6日销售'!C:D,2,0)</f>
        <v>港汇版仔护理品</v>
      </c>
      <c r="I333" s="137"/>
      <c r="J333" s="137"/>
    </row>
    <row r="334" spans="1:11" x14ac:dyDescent="0.15">
      <c r="A334" s="137">
        <f t="shared" si="13"/>
        <v>337</v>
      </c>
      <c r="B334" s="172" t="s">
        <v>829</v>
      </c>
      <c r="C334" s="172" t="s">
        <v>820</v>
      </c>
      <c r="D334" s="156">
        <v>539</v>
      </c>
      <c r="E334" s="156">
        <v>4</v>
      </c>
      <c r="F334" s="140" t="str">
        <f>VLOOKUP(B334,业态!A:G,7,0)</f>
        <v>零售购物</v>
      </c>
      <c r="G334" s="137" t="str">
        <f t="shared" si="12"/>
        <v>A</v>
      </c>
      <c r="H334" s="137" t="str">
        <f>VLOOKUP(B334,'3月6日销售'!C:D,2,0)</f>
        <v>昂格</v>
      </c>
      <c r="I334" s="137"/>
      <c r="J334" s="137"/>
    </row>
    <row r="335" spans="1:11" x14ac:dyDescent="0.15">
      <c r="A335" s="137">
        <f t="shared" si="13"/>
        <v>178</v>
      </c>
      <c r="B335" s="172" t="s">
        <v>815</v>
      </c>
      <c r="C335" s="172" t="s">
        <v>816</v>
      </c>
      <c r="D335" s="156">
        <v>5420.3</v>
      </c>
      <c r="E335" s="156">
        <v>52</v>
      </c>
      <c r="F335" s="140" t="str">
        <f>VLOOKUP(B335,业态!A:G,7,0)</f>
        <v>休闲娱乐类</v>
      </c>
      <c r="G335" s="137" t="str">
        <f t="shared" si="12"/>
        <v>C</v>
      </c>
      <c r="H335" s="137" t="str">
        <f>VLOOKUP(B335,'3月6日销售'!C:D,2,0)</f>
        <v>艾米影院</v>
      </c>
      <c r="I335" s="137"/>
      <c r="J335" s="137"/>
    </row>
    <row r="336" spans="1:11" x14ac:dyDescent="0.15">
      <c r="A336" s="137">
        <f t="shared" si="13"/>
        <v>3</v>
      </c>
      <c r="B336" s="172" t="s">
        <v>120</v>
      </c>
      <c r="C336" s="172" t="s">
        <v>121</v>
      </c>
      <c r="D336" s="156">
        <v>186000</v>
      </c>
      <c r="E336" s="156">
        <v>1476</v>
      </c>
      <c r="F336" s="140" t="str">
        <f>VLOOKUP(B336,业态!A:G,7,0)</f>
        <v>餐饮</v>
      </c>
      <c r="G336" s="137" t="str">
        <f t="shared" si="12"/>
        <v>C</v>
      </c>
      <c r="H336" s="137" t="str">
        <f>VLOOKUP(B336,'3月6日销售'!C:D,2,0)</f>
        <v>汉巴味德</v>
      </c>
      <c r="I336" s="137"/>
      <c r="J336" s="137"/>
    </row>
    <row r="337" spans="1:10" x14ac:dyDescent="0.15">
      <c r="A337" s="137">
        <f t="shared" si="13"/>
        <v>67</v>
      </c>
      <c r="B337" s="172" t="s">
        <v>130</v>
      </c>
      <c r="C337" s="172" t="s">
        <v>131</v>
      </c>
      <c r="D337" s="156">
        <v>15346.68</v>
      </c>
      <c r="E337" s="156">
        <v>252</v>
      </c>
      <c r="F337" s="140" t="str">
        <f>VLOOKUP(B337,业态!A:G,7,0)</f>
        <v>零售购物</v>
      </c>
      <c r="G337" s="137" t="str">
        <f t="shared" si="12"/>
        <v>C</v>
      </c>
      <c r="H337" s="137" t="str">
        <f>VLOOKUP(B337,'3月6日销售'!C:D,2,0)</f>
        <v>屈臣氏</v>
      </c>
      <c r="I337" s="137"/>
      <c r="J337" s="137"/>
    </row>
    <row r="338" spans="1:10" x14ac:dyDescent="0.15">
      <c r="A338" s="137">
        <f t="shared" si="13"/>
        <v>256</v>
      </c>
      <c r="B338" s="172" t="s">
        <v>413</v>
      </c>
      <c r="C338" s="172" t="s">
        <v>414</v>
      </c>
      <c r="D338" s="156">
        <v>2226</v>
      </c>
      <c r="E338" s="156">
        <v>22</v>
      </c>
      <c r="F338" s="140" t="str">
        <f>VLOOKUP(B338,业态!A:G,7,0)</f>
        <v>零售购物</v>
      </c>
      <c r="G338" s="137" t="str">
        <f t="shared" si="12"/>
        <v>C</v>
      </c>
      <c r="H338" s="137" t="str">
        <f>VLOOKUP(B338,'3月6日销售'!C:D,2,0)</f>
        <v>TUTUANNA</v>
      </c>
      <c r="I338" s="137"/>
      <c r="J338" s="137"/>
    </row>
    <row r="339" spans="1:10" x14ac:dyDescent="0.15">
      <c r="A339" s="137">
        <f t="shared" si="13"/>
        <v>48</v>
      </c>
      <c r="B339" s="172" t="s">
        <v>444</v>
      </c>
      <c r="C339" s="172" t="s">
        <v>30</v>
      </c>
      <c r="D339" s="156">
        <v>20249</v>
      </c>
      <c r="E339" s="156">
        <v>24</v>
      </c>
      <c r="F339" s="140" t="str">
        <f>VLOOKUP(B339,业态!A:G,7,0)</f>
        <v>零售购物</v>
      </c>
      <c r="G339" s="137" t="str">
        <f t="shared" si="12"/>
        <v>B</v>
      </c>
      <c r="H339" s="137" t="str">
        <f>VLOOKUP(B339,'3月6日销售'!C:D,2,0)</f>
        <v>LEVIS</v>
      </c>
      <c r="I339" s="137"/>
      <c r="J339" s="137"/>
    </row>
    <row r="340" spans="1:10" x14ac:dyDescent="0.15">
      <c r="A340" s="137">
        <f t="shared" si="13"/>
        <v>279</v>
      </c>
      <c r="B340" s="172" t="s">
        <v>167</v>
      </c>
      <c r="C340" s="172" t="s">
        <v>168</v>
      </c>
      <c r="D340" s="156">
        <v>1704</v>
      </c>
      <c r="E340" s="156">
        <v>20</v>
      </c>
      <c r="F340" s="140" t="str">
        <f>VLOOKUP(B340,业态!A:G,7,0)</f>
        <v>餐饮</v>
      </c>
      <c r="G340" s="137" t="str">
        <f t="shared" ref="G340:G343" si="14">LEFT(B340,1)</f>
        <v>C</v>
      </c>
      <c r="H340" s="137" t="str">
        <f>VLOOKUP(B340,'3月6日销售'!C:D,2,0)</f>
        <v>东方饺子王</v>
      </c>
      <c r="I340" s="137"/>
      <c r="J340" s="137"/>
    </row>
    <row r="341" spans="1:10" x14ac:dyDescent="0.15">
      <c r="A341" s="137">
        <f t="shared" si="13"/>
        <v>154</v>
      </c>
      <c r="B341" s="172" t="s">
        <v>2261</v>
      </c>
      <c r="C341" s="172" t="s">
        <v>84</v>
      </c>
      <c r="D341" s="156">
        <v>6348</v>
      </c>
      <c r="E341" s="156">
        <v>82</v>
      </c>
      <c r="F341" s="140" t="str">
        <f>VLOOKUP(B341,业态!A:G,7,0)</f>
        <v>餐饮</v>
      </c>
      <c r="G341" s="137" t="str">
        <f t="shared" si="14"/>
        <v>B</v>
      </c>
      <c r="H341" s="137" t="str">
        <f>VLOOKUP(B341,'3月6日销售'!C:D,2,0)</f>
        <v>川人百味</v>
      </c>
      <c r="I341" s="137"/>
      <c r="J341" s="137"/>
    </row>
    <row r="342" spans="1:10" x14ac:dyDescent="0.15">
      <c r="A342" s="137">
        <f t="shared" si="13"/>
        <v>225</v>
      </c>
      <c r="B342" s="172" t="s">
        <v>280</v>
      </c>
      <c r="C342" s="172" t="s">
        <v>281</v>
      </c>
      <c r="D342" s="156">
        <v>3027</v>
      </c>
      <c r="E342" s="156">
        <v>34</v>
      </c>
      <c r="F342" s="140" t="str">
        <f>VLOOKUP(B342,业态!A:G,7,0)</f>
        <v>餐饮</v>
      </c>
      <c r="G342" s="137" t="str">
        <f t="shared" si="14"/>
        <v>D</v>
      </c>
      <c r="H342" s="137" t="str">
        <f>VLOOKUP(B342,'3月6日销售'!C:D,2,0)</f>
        <v>查理布朗</v>
      </c>
      <c r="I342" s="137"/>
      <c r="J342" s="137"/>
    </row>
    <row r="343" spans="1:10" x14ac:dyDescent="0.15">
      <c r="A343" s="137">
        <f t="shared" si="13"/>
        <v>243</v>
      </c>
      <c r="B343" s="172" t="s">
        <v>456</v>
      </c>
      <c r="C343" s="172" t="s">
        <v>166</v>
      </c>
      <c r="D343" s="156">
        <v>2587.35</v>
      </c>
      <c r="E343" s="156">
        <v>98</v>
      </c>
      <c r="F343" s="140" t="str">
        <f>VLOOKUP(B343,业态!A:G,7,0)</f>
        <v>休闲娱乐类</v>
      </c>
      <c r="G343" s="137" t="str">
        <f t="shared" si="14"/>
        <v>D</v>
      </c>
      <c r="H343" s="137" t="str">
        <f>VLOOKUP(B343,'3月6日销售'!C:D,2,0)</f>
        <v>三联书店</v>
      </c>
      <c r="I343" s="137"/>
      <c r="J343" s="137"/>
    </row>
    <row r="344" spans="1:10" x14ac:dyDescent="0.15">
      <c r="A344" s="137">
        <f t="shared" si="13"/>
        <v>356</v>
      </c>
      <c r="B344" s="140" t="s">
        <v>784</v>
      </c>
      <c r="C344" s="140" t="s">
        <v>785</v>
      </c>
      <c r="D344" s="140">
        <v>115</v>
      </c>
      <c r="E344" s="140">
        <v>2</v>
      </c>
      <c r="F344" s="140" t="str">
        <f>VLOOKUP(B344,业态!A:G,7,0)</f>
        <v>休闲娱乐类</v>
      </c>
      <c r="G344" s="137" t="str">
        <f t="shared" ref="G344:G363" si="15">LEFT(B344,1)</f>
        <v>D</v>
      </c>
      <c r="H344" s="137" t="str">
        <f>VLOOKUP(B344,'3月6日销售'!C:D,2,0)</f>
        <v>趣趣屋</v>
      </c>
      <c r="I344" s="137"/>
      <c r="J344" s="137"/>
    </row>
    <row r="345" spans="1:10" x14ac:dyDescent="0.15">
      <c r="A345" s="137">
        <f t="shared" si="13"/>
        <v>259</v>
      </c>
      <c r="B345" s="140" t="s">
        <v>285</v>
      </c>
      <c r="C345" s="140" t="s">
        <v>286</v>
      </c>
      <c r="D345" s="140">
        <v>2207</v>
      </c>
      <c r="E345" s="140">
        <v>35</v>
      </c>
      <c r="F345" s="140" t="str">
        <f>VLOOKUP(B345,业态!A:G,7,0)</f>
        <v>餐饮</v>
      </c>
      <c r="G345" s="137" t="str">
        <f t="shared" si="15"/>
        <v>C</v>
      </c>
      <c r="H345" s="137" t="str">
        <f>VLOOKUP(B345,'3月6日销售'!C:D,2,0)</f>
        <v>街角咖啡</v>
      </c>
    </row>
    <row r="346" spans="1:10" x14ac:dyDescent="0.15">
      <c r="A346" s="137">
        <f t="shared" si="13"/>
        <v>236</v>
      </c>
      <c r="B346" s="140" t="s">
        <v>654</v>
      </c>
      <c r="C346" s="140" t="s">
        <v>655</v>
      </c>
      <c r="D346" s="140">
        <v>2773.6</v>
      </c>
      <c r="E346" s="140">
        <v>15</v>
      </c>
      <c r="F346" s="140" t="str">
        <f>VLOOKUP(B346,业态!A:G,7,0)</f>
        <v>零售购物</v>
      </c>
      <c r="G346" s="137" t="str">
        <f t="shared" si="15"/>
        <v>C</v>
      </c>
      <c r="H346" s="137" t="str">
        <f>VLOOKUP(B346,'3月6日销售'!C:D,2,0)</f>
        <v>阪织屋</v>
      </c>
    </row>
    <row r="347" spans="1:10" x14ac:dyDescent="0.15">
      <c r="A347" s="137">
        <f t="shared" si="13"/>
        <v>9</v>
      </c>
      <c r="B347" s="140" t="s">
        <v>127</v>
      </c>
      <c r="C347" s="140" t="s">
        <v>128</v>
      </c>
      <c r="D347" s="140">
        <v>80814</v>
      </c>
      <c r="E347" s="140">
        <v>549</v>
      </c>
      <c r="F347" s="140" t="str">
        <f>VLOOKUP(B347,业态!A:G,7,0)</f>
        <v>餐饮</v>
      </c>
      <c r="G347" s="137" t="str">
        <f t="shared" si="15"/>
        <v>C</v>
      </c>
      <c r="H347" s="137" t="str">
        <f>VLOOKUP(B347,'3月6日销售'!C:D,2,0)</f>
        <v>外婆家</v>
      </c>
    </row>
    <row r="348" spans="1:10" x14ac:dyDescent="0.15">
      <c r="A348" s="137">
        <f t="shared" si="13"/>
        <v>234</v>
      </c>
      <c r="B348" s="140" t="s">
        <v>496</v>
      </c>
      <c r="C348" s="140" t="s">
        <v>497</v>
      </c>
      <c r="D348" s="140">
        <v>2838</v>
      </c>
      <c r="E348" s="140">
        <v>4</v>
      </c>
      <c r="F348" s="140" t="str">
        <f>VLOOKUP(B348,业态!A:G,7,0)</f>
        <v>零售购物</v>
      </c>
      <c r="G348" s="137" t="str">
        <f t="shared" si="15"/>
        <v>C</v>
      </c>
      <c r="H348" s="137" t="str">
        <f>VLOOKUP(B348,'3月6日销售'!C:D,2,0)</f>
        <v>AVVN</v>
      </c>
    </row>
    <row r="349" spans="1:10" x14ac:dyDescent="0.15">
      <c r="A349" s="137">
        <f t="shared" si="13"/>
        <v>91</v>
      </c>
      <c r="B349" s="140" t="s">
        <v>498</v>
      </c>
      <c r="C349" s="140" t="s">
        <v>499</v>
      </c>
      <c r="D349" s="140">
        <v>11468</v>
      </c>
      <c r="E349" s="140">
        <v>15</v>
      </c>
      <c r="F349" s="140" t="str">
        <f>VLOOKUP(B349,业态!A:G,7,0)</f>
        <v>零售购物</v>
      </c>
      <c r="G349" s="137" t="str">
        <f t="shared" si="15"/>
        <v>C</v>
      </c>
      <c r="H349" s="137" t="str">
        <f>VLOOKUP(B349,'3月6日销售'!C:D,2,0)</f>
        <v>GXG</v>
      </c>
    </row>
    <row r="350" spans="1:10" x14ac:dyDescent="0.15">
      <c r="A350" s="137">
        <f t="shared" si="13"/>
        <v>223</v>
      </c>
      <c r="B350" s="140" t="s">
        <v>510</v>
      </c>
      <c r="C350" s="140" t="s">
        <v>511</v>
      </c>
      <c r="D350" s="140">
        <v>3047</v>
      </c>
      <c r="E350" s="140">
        <v>3</v>
      </c>
      <c r="F350" s="140" t="str">
        <f>VLOOKUP(B350,业态!A:G,7,0)</f>
        <v>零售购物</v>
      </c>
      <c r="G350" s="137" t="str">
        <f t="shared" si="15"/>
        <v>C</v>
      </c>
      <c r="H350" s="137" t="str">
        <f>VLOOKUP(B350,'3月6日销售'!C:D,2,0)</f>
        <v>ONE MORE</v>
      </c>
    </row>
    <row r="351" spans="1:10" x14ac:dyDescent="0.15">
      <c r="A351" s="137">
        <f t="shared" si="13"/>
        <v>47</v>
      </c>
      <c r="B351" s="140" t="s">
        <v>537</v>
      </c>
      <c r="C351" s="140" t="s">
        <v>538</v>
      </c>
      <c r="D351" s="140">
        <v>20429.099999999999</v>
      </c>
      <c r="E351" s="140">
        <v>100</v>
      </c>
      <c r="F351" s="140" t="str">
        <f>VLOOKUP(B351,业态!A:G,7,0)</f>
        <v>零售购物</v>
      </c>
      <c r="G351" s="137" t="str">
        <f t="shared" si="15"/>
        <v>C</v>
      </c>
      <c r="H351" s="137" t="str">
        <f>VLOOKUP(B351,'3月6日销售'!C:D,2,0)</f>
        <v>西遇</v>
      </c>
    </row>
    <row r="352" spans="1:10" x14ac:dyDescent="0.15">
      <c r="A352" s="137">
        <f t="shared" si="13"/>
        <v>209</v>
      </c>
      <c r="B352" s="140" t="s">
        <v>736</v>
      </c>
      <c r="C352" s="140" t="s">
        <v>637</v>
      </c>
      <c r="D352" s="140">
        <v>3632.8</v>
      </c>
      <c r="E352" s="140">
        <v>18</v>
      </c>
      <c r="F352" s="140" t="str">
        <f>VLOOKUP(B352,业态!A:G,7,0)</f>
        <v>零售购物</v>
      </c>
      <c r="G352" s="137" t="str">
        <f t="shared" si="15"/>
        <v>C</v>
      </c>
      <c r="H352" s="137" t="str">
        <f>VLOOKUP(B352,'3月6日销售'!C:D,2,0)</f>
        <v>EMOI</v>
      </c>
    </row>
    <row r="353" spans="1:8" x14ac:dyDescent="0.15">
      <c r="A353" s="137">
        <f t="shared" si="13"/>
        <v>32</v>
      </c>
      <c r="B353" s="140" t="s">
        <v>145</v>
      </c>
      <c r="C353" s="140" t="s">
        <v>146</v>
      </c>
      <c r="D353" s="140">
        <v>25635</v>
      </c>
      <c r="E353" s="140">
        <v>534</v>
      </c>
      <c r="F353" s="140" t="str">
        <f>VLOOKUP(B353,业态!A:G,7,0)</f>
        <v>休闲娱乐类</v>
      </c>
      <c r="G353" s="137" t="str">
        <f t="shared" si="15"/>
        <v>D</v>
      </c>
      <c r="H353" s="137" t="str">
        <f>VLOOKUP(B353,'3月6日销售'!C:D,2,0)</f>
        <v>星美影院</v>
      </c>
    </row>
    <row r="354" spans="1:8" x14ac:dyDescent="0.15">
      <c r="A354" s="137">
        <f t="shared" si="13"/>
        <v>29</v>
      </c>
      <c r="B354" s="140" t="s">
        <v>2909</v>
      </c>
      <c r="C354" s="140" t="s">
        <v>2910</v>
      </c>
      <c r="D354" s="140">
        <v>27944</v>
      </c>
      <c r="E354" s="140">
        <v>200</v>
      </c>
      <c r="F354" s="140" t="str">
        <f>VLOOKUP(B354,业态!A:G,7,0)</f>
        <v>零售购物</v>
      </c>
      <c r="G354" s="137" t="str">
        <f t="shared" si="15"/>
        <v>C</v>
      </c>
      <c r="H354" s="137" t="str">
        <f>VLOOKUP(B354,'3月6日销售'!C:D,2,0)</f>
        <v>6IXTY8IGHT</v>
      </c>
    </row>
    <row r="355" spans="1:8" x14ac:dyDescent="0.15">
      <c r="A355" s="137">
        <f t="shared" si="13"/>
        <v>177</v>
      </c>
      <c r="B355" s="140" t="s">
        <v>2650</v>
      </c>
      <c r="C355" s="140" t="s">
        <v>2651</v>
      </c>
      <c r="D355" s="140">
        <v>5431.5</v>
      </c>
      <c r="E355" s="140">
        <v>18</v>
      </c>
      <c r="F355" s="140" t="str">
        <f>VLOOKUP(B355,业态!A:G,7,0)</f>
        <v>餐饮</v>
      </c>
      <c r="G355" s="137" t="str">
        <f t="shared" si="15"/>
        <v>C</v>
      </c>
      <c r="H355" s="137" t="str">
        <f>VLOOKUP(B355,'3月6日销售'!C:D,2,0)</f>
        <v>GODIVA</v>
      </c>
    </row>
    <row r="356" spans="1:8" x14ac:dyDescent="0.15">
      <c r="A356" s="137">
        <f t="shared" si="13"/>
        <v>111</v>
      </c>
      <c r="B356" s="140" t="s">
        <v>919</v>
      </c>
      <c r="C356" s="140" t="s">
        <v>499</v>
      </c>
      <c r="D356" s="140">
        <v>9708</v>
      </c>
      <c r="E356" s="140">
        <v>13</v>
      </c>
      <c r="F356" s="140" t="str">
        <f>VLOOKUP(B356,业态!A:G,7,0)</f>
        <v>零售购物</v>
      </c>
      <c r="G356" s="137" t="str">
        <f t="shared" si="15"/>
        <v>B</v>
      </c>
      <c r="H356" s="137" t="str">
        <f>VLOOKUP(B356,'3月6日销售'!C:D,2,0)</f>
        <v>GXG</v>
      </c>
    </row>
    <row r="357" spans="1:8" x14ac:dyDescent="0.15">
      <c r="A357" s="137">
        <f t="shared" si="13"/>
        <v>344</v>
      </c>
      <c r="B357" s="140" t="s">
        <v>521</v>
      </c>
      <c r="C357" s="140" t="s">
        <v>3230</v>
      </c>
      <c r="D357" s="140">
        <v>394</v>
      </c>
      <c r="E357" s="140">
        <v>1</v>
      </c>
      <c r="F357" s="140" t="str">
        <f>VLOOKUP(B357,业态!A:G,7,0)</f>
        <v>零售购物</v>
      </c>
      <c r="G357" s="137" t="str">
        <f t="shared" si="15"/>
        <v>C</v>
      </c>
      <c r="H357" s="137" t="str">
        <f>VLOOKUP(B357,'3月6日销售'!C:D,2,0)</f>
        <v>AZONA AO2</v>
      </c>
    </row>
    <row r="358" spans="1:8" x14ac:dyDescent="0.15">
      <c r="A358" s="137">
        <f t="shared" si="13"/>
        <v>231</v>
      </c>
      <c r="B358" s="140" t="s">
        <v>419</v>
      </c>
      <c r="C358" s="140" t="s">
        <v>420</v>
      </c>
      <c r="D358" s="140">
        <v>2886</v>
      </c>
      <c r="E358" s="140">
        <v>6</v>
      </c>
      <c r="F358" s="140" t="str">
        <f>VLOOKUP(B358,业态!A:G,7,0)</f>
        <v>休闲娱乐类</v>
      </c>
      <c r="G358" s="137" t="str">
        <f t="shared" si="15"/>
        <v>D</v>
      </c>
      <c r="H358" s="137" t="str">
        <f>VLOOKUP(B358,'3月6日销售'!C:D,2,0)</f>
        <v>悠游堂</v>
      </c>
    </row>
    <row r="359" spans="1:8" x14ac:dyDescent="0.15">
      <c r="A359" s="137">
        <f t="shared" si="13"/>
        <v>186</v>
      </c>
      <c r="B359" s="140" t="s">
        <v>1784</v>
      </c>
      <c r="C359" s="140" t="s">
        <v>1785</v>
      </c>
      <c r="D359" s="140">
        <v>5001</v>
      </c>
      <c r="E359" s="140">
        <v>4</v>
      </c>
      <c r="F359" s="140" t="str">
        <f>VLOOKUP(B359,业态!A:G,7,0)</f>
        <v>零售购物</v>
      </c>
      <c r="G359" s="137" t="str">
        <f t="shared" si="15"/>
        <v>C</v>
      </c>
      <c r="H359" s="137" t="str">
        <f>VLOOKUP(B359,'3月6日销售'!C:D,2,0)</f>
        <v>单农</v>
      </c>
    </row>
    <row r="360" spans="1:8" x14ac:dyDescent="0.15">
      <c r="A360" s="137">
        <f t="shared" si="13"/>
        <v>272</v>
      </c>
      <c r="B360" s="140" t="s">
        <v>2861</v>
      </c>
      <c r="C360" s="140" t="s">
        <v>2862</v>
      </c>
      <c r="D360" s="140">
        <v>1888</v>
      </c>
      <c r="E360" s="140">
        <v>17</v>
      </c>
      <c r="F360" s="140" t="str">
        <f>VLOOKUP(B360,业态!A:G,7,0)</f>
        <v>零售购物</v>
      </c>
      <c r="G360" s="137" t="str">
        <f t="shared" si="15"/>
        <v>C</v>
      </c>
      <c r="H360" s="137" t="str">
        <f>VLOOKUP(B360,'3月6日销售'!C:D,2,0)</f>
        <v>EUHO</v>
      </c>
    </row>
    <row r="361" spans="1:8" x14ac:dyDescent="0.15">
      <c r="A361" s="137"/>
      <c r="G361" s="137"/>
      <c r="H361" s="137"/>
    </row>
    <row r="362" spans="1:8" x14ac:dyDescent="0.15">
      <c r="A362" s="137"/>
      <c r="G362" s="137"/>
      <c r="H362" s="137"/>
    </row>
    <row r="363" spans="1:8" x14ac:dyDescent="0.15">
      <c r="A363" s="137"/>
      <c r="G363" s="137"/>
      <c r="H363" s="137"/>
    </row>
    <row r="364" spans="1:8" x14ac:dyDescent="0.15">
      <c r="A364" s="137"/>
      <c r="G364" s="137"/>
      <c r="H364" s="137"/>
    </row>
    <row r="365" spans="1:8" x14ac:dyDescent="0.15">
      <c r="A365" s="137"/>
      <c r="G365" s="137"/>
      <c r="H365" s="137"/>
    </row>
    <row r="366" spans="1:8" x14ac:dyDescent="0.15">
      <c r="A366" s="137"/>
      <c r="G366" s="137"/>
      <c r="H366" s="137"/>
    </row>
    <row r="367" spans="1:8" x14ac:dyDescent="0.15">
      <c r="A367" s="137"/>
      <c r="G367" s="137"/>
      <c r="H367" s="137"/>
    </row>
    <row r="368" spans="1:8" x14ac:dyDescent="0.15">
      <c r="A368" s="137"/>
      <c r="G368" s="137"/>
      <c r="H368" s="137"/>
    </row>
    <row r="369" spans="1:8" x14ac:dyDescent="0.15">
      <c r="A369" s="137"/>
      <c r="G369" s="137"/>
      <c r="H369" s="137"/>
    </row>
    <row r="370" spans="1:8" x14ac:dyDescent="0.15">
      <c r="A370" s="137"/>
      <c r="G370" s="137"/>
      <c r="H370" s="137"/>
    </row>
    <row r="371" spans="1:8" x14ac:dyDescent="0.15">
      <c r="A371" s="137"/>
      <c r="G371" s="137"/>
      <c r="H371" s="137"/>
    </row>
    <row r="372" spans="1:8" x14ac:dyDescent="0.15">
      <c r="A372" s="137"/>
      <c r="G372" s="137"/>
      <c r="H372" s="137"/>
    </row>
    <row r="373" spans="1:8" x14ac:dyDescent="0.15">
      <c r="A373" s="137"/>
      <c r="G373" s="137"/>
      <c r="H373" s="137"/>
    </row>
    <row r="374" spans="1:8" x14ac:dyDescent="0.15">
      <c r="A374" s="137"/>
      <c r="G374" s="137"/>
      <c r="H374" s="137"/>
    </row>
    <row r="375" spans="1:8" x14ac:dyDescent="0.15">
      <c r="A375" s="137"/>
      <c r="G375" s="137"/>
      <c r="H375" s="137"/>
    </row>
    <row r="376" spans="1:8" x14ac:dyDescent="0.15">
      <c r="A376" s="137"/>
      <c r="G376" s="137"/>
      <c r="H376" s="137"/>
    </row>
    <row r="377" spans="1:8" x14ac:dyDescent="0.15">
      <c r="A377" s="137"/>
      <c r="G377" s="137"/>
      <c r="H377" s="137"/>
    </row>
    <row r="378" spans="1:8" x14ac:dyDescent="0.15">
      <c r="A378" s="137"/>
      <c r="G378" s="137"/>
      <c r="H378" s="137"/>
    </row>
    <row r="379" spans="1:8" x14ac:dyDescent="0.15">
      <c r="A379" s="137"/>
      <c r="G379" s="137"/>
      <c r="H379" s="137"/>
    </row>
    <row r="380" spans="1:8" x14ac:dyDescent="0.15">
      <c r="A380" s="137"/>
      <c r="G380" s="137"/>
      <c r="H380" s="137"/>
    </row>
    <row r="381" spans="1:8" x14ac:dyDescent="0.15">
      <c r="A381" s="137"/>
      <c r="G381" s="137"/>
      <c r="H381" s="137"/>
    </row>
    <row r="382" spans="1:8" x14ac:dyDescent="0.15">
      <c r="A382" s="137"/>
      <c r="G382" s="137"/>
      <c r="H382" s="137"/>
    </row>
    <row r="383" spans="1:8" x14ac:dyDescent="0.15">
      <c r="A383" s="137"/>
      <c r="G383" s="137"/>
      <c r="H383" s="137"/>
    </row>
    <row r="384" spans="1:8" x14ac:dyDescent="0.15">
      <c r="A384" s="137"/>
      <c r="G384" s="137"/>
      <c r="H384" s="137"/>
    </row>
    <row r="385" spans="1:8" x14ac:dyDescent="0.15">
      <c r="A385" s="137"/>
      <c r="G385" s="137"/>
      <c r="H385" s="137"/>
    </row>
    <row r="386" spans="1:8" x14ac:dyDescent="0.15">
      <c r="A386" s="137"/>
      <c r="G386" s="137"/>
      <c r="H386" s="137"/>
    </row>
    <row r="387" spans="1:8" x14ac:dyDescent="0.15">
      <c r="A387" s="137"/>
      <c r="G387" s="137"/>
      <c r="H387" s="137"/>
    </row>
    <row r="388" spans="1:8" x14ac:dyDescent="0.15">
      <c r="A388" s="137"/>
      <c r="G388" s="137"/>
      <c r="H388" s="137"/>
    </row>
    <row r="389" spans="1:8" x14ac:dyDescent="0.15">
      <c r="A389" s="137"/>
      <c r="G389" s="137"/>
      <c r="H389" s="137"/>
    </row>
    <row r="390" spans="1:8" x14ac:dyDescent="0.15">
      <c r="A390" s="137"/>
      <c r="G390" s="137"/>
      <c r="H390" s="137"/>
    </row>
    <row r="391" spans="1:8" x14ac:dyDescent="0.15">
      <c r="A391" s="137"/>
      <c r="G391" s="137"/>
      <c r="H391" s="137"/>
    </row>
    <row r="392" spans="1:8" x14ac:dyDescent="0.15">
      <c r="A392" s="137"/>
      <c r="G392" s="137"/>
      <c r="H392" s="137"/>
    </row>
    <row r="393" spans="1:8" x14ac:dyDescent="0.15">
      <c r="A393" s="137"/>
      <c r="G393" s="137"/>
      <c r="H393" s="137"/>
    </row>
    <row r="394" spans="1:8" x14ac:dyDescent="0.15">
      <c r="A394" s="137"/>
      <c r="G394" s="137"/>
      <c r="H394" s="137"/>
    </row>
    <row r="395" spans="1:8" x14ac:dyDescent="0.15">
      <c r="A395" s="137"/>
      <c r="G395" s="137"/>
      <c r="H395" s="137"/>
    </row>
    <row r="396" spans="1:8" x14ac:dyDescent="0.15">
      <c r="A396" s="137"/>
      <c r="G396" s="137"/>
      <c r="H396" s="137"/>
    </row>
    <row r="397" spans="1:8" x14ac:dyDescent="0.15">
      <c r="A397" s="137"/>
      <c r="G397" s="137"/>
      <c r="H397" s="137"/>
    </row>
    <row r="398" spans="1:8" x14ac:dyDescent="0.15">
      <c r="A398" s="137"/>
      <c r="G398" s="137"/>
      <c r="H398" s="137"/>
    </row>
    <row r="399" spans="1:8" x14ac:dyDescent="0.15">
      <c r="A399" s="137"/>
      <c r="G399" s="137"/>
      <c r="H399" s="137"/>
    </row>
    <row r="400" spans="1:8" x14ac:dyDescent="0.15">
      <c r="A400" s="137"/>
      <c r="G400" s="137"/>
      <c r="H400" s="137"/>
    </row>
    <row r="401" spans="1:8" x14ac:dyDescent="0.15">
      <c r="A401" s="137"/>
      <c r="G401" s="137"/>
      <c r="H401" s="137"/>
    </row>
    <row r="402" spans="1:8" x14ac:dyDescent="0.15">
      <c r="A402" s="137"/>
      <c r="G402" s="137"/>
      <c r="H402" s="137"/>
    </row>
    <row r="403" spans="1:8" x14ac:dyDescent="0.15">
      <c r="A403" s="137"/>
      <c r="G403" s="137"/>
      <c r="H403" s="137"/>
    </row>
    <row r="404" spans="1:8" x14ac:dyDescent="0.15">
      <c r="A404" s="137"/>
      <c r="G404" s="137"/>
      <c r="H404" s="137"/>
    </row>
    <row r="405" spans="1:8" x14ac:dyDescent="0.15">
      <c r="A405" s="137"/>
      <c r="G405" s="137"/>
      <c r="H405" s="137"/>
    </row>
    <row r="406" spans="1:8" x14ac:dyDescent="0.15">
      <c r="A406" s="137"/>
      <c r="G406" s="137"/>
      <c r="H406" s="137"/>
    </row>
    <row r="407" spans="1:8" x14ac:dyDescent="0.15">
      <c r="A407" s="137"/>
      <c r="G407" s="137"/>
      <c r="H407" s="137"/>
    </row>
    <row r="408" spans="1:8" x14ac:dyDescent="0.15">
      <c r="A408" s="137"/>
      <c r="G408" s="137"/>
      <c r="H408" s="137"/>
    </row>
    <row r="409" spans="1:8" x14ac:dyDescent="0.15">
      <c r="A409" s="137"/>
      <c r="G409" s="137"/>
      <c r="H409" s="137"/>
    </row>
    <row r="410" spans="1:8" x14ac:dyDescent="0.15">
      <c r="A410" s="137"/>
      <c r="G410" s="137"/>
      <c r="H410" s="137"/>
    </row>
    <row r="411" spans="1:8" x14ac:dyDescent="0.15">
      <c r="A411" s="137"/>
      <c r="G411" s="137"/>
      <c r="H411" s="137"/>
    </row>
    <row r="412" spans="1:8" x14ac:dyDescent="0.15">
      <c r="A412" s="137"/>
      <c r="G412" s="137"/>
      <c r="H412" s="137"/>
    </row>
    <row r="413" spans="1:8" x14ac:dyDescent="0.15">
      <c r="A413" s="137"/>
      <c r="G413" s="137"/>
      <c r="H413" s="137"/>
    </row>
    <row r="414" spans="1:8" x14ac:dyDescent="0.15">
      <c r="A414" s="137"/>
      <c r="G414" s="137"/>
      <c r="H414" s="137"/>
    </row>
    <row r="415" spans="1:8" x14ac:dyDescent="0.15">
      <c r="A415" s="137"/>
      <c r="G415" s="137"/>
      <c r="H415" s="137"/>
    </row>
    <row r="416" spans="1:8" x14ac:dyDescent="0.15">
      <c r="A416" s="137"/>
      <c r="G416" s="137"/>
      <c r="H416" s="137"/>
    </row>
    <row r="417" spans="1:8" x14ac:dyDescent="0.15">
      <c r="A417" s="137"/>
      <c r="G417" s="137"/>
      <c r="H417" s="137"/>
    </row>
    <row r="418" spans="1:8" x14ac:dyDescent="0.15">
      <c r="A418" s="137"/>
      <c r="G418" s="137"/>
      <c r="H418" s="137"/>
    </row>
    <row r="419" spans="1:8" x14ac:dyDescent="0.15">
      <c r="A419" s="137"/>
      <c r="G419" s="137"/>
      <c r="H419" s="137"/>
    </row>
    <row r="420" spans="1:8" x14ac:dyDescent="0.15">
      <c r="A420" s="137"/>
      <c r="G420" s="137"/>
      <c r="H420" s="137"/>
    </row>
    <row r="421" spans="1:8" x14ac:dyDescent="0.15">
      <c r="A421" s="137"/>
      <c r="G421" s="137"/>
      <c r="H421" s="137"/>
    </row>
    <row r="422" spans="1:8" x14ac:dyDescent="0.15">
      <c r="A422" s="137"/>
      <c r="G422" s="137"/>
      <c r="H422" s="137"/>
    </row>
    <row r="423" spans="1:8" x14ac:dyDescent="0.15">
      <c r="A423" s="137"/>
      <c r="G423" s="137"/>
      <c r="H423" s="137"/>
    </row>
    <row r="424" spans="1:8" x14ac:dyDescent="0.15">
      <c r="A424" s="137"/>
      <c r="G424" s="137"/>
      <c r="H424" s="137"/>
    </row>
    <row r="425" spans="1:8" x14ac:dyDescent="0.15">
      <c r="A425" s="137"/>
      <c r="G425" s="137"/>
      <c r="H425" s="137"/>
    </row>
    <row r="426" spans="1:8" x14ac:dyDescent="0.15">
      <c r="A426" s="137"/>
      <c r="G426" s="137"/>
      <c r="H426" s="137"/>
    </row>
    <row r="427" spans="1:8" x14ac:dyDescent="0.15">
      <c r="A427" s="137"/>
      <c r="G427" s="137"/>
      <c r="H427" s="137"/>
    </row>
    <row r="428" spans="1:8" x14ac:dyDescent="0.15">
      <c r="A428" s="137"/>
      <c r="G428" s="137"/>
      <c r="H428" s="137"/>
    </row>
    <row r="429" spans="1:8" x14ac:dyDescent="0.15">
      <c r="A429" s="137"/>
      <c r="G429" s="137"/>
      <c r="H429" s="137"/>
    </row>
    <row r="430" spans="1:8" x14ac:dyDescent="0.15">
      <c r="A430" s="137"/>
      <c r="G430" s="137"/>
      <c r="H430" s="137"/>
    </row>
    <row r="431" spans="1:8" x14ac:dyDescent="0.15">
      <c r="A431" s="137"/>
      <c r="G431" s="137"/>
      <c r="H431" s="137"/>
    </row>
    <row r="432" spans="1:8" x14ac:dyDescent="0.15">
      <c r="A432" s="137"/>
      <c r="G432" s="137"/>
      <c r="H432" s="137"/>
    </row>
    <row r="433" spans="1:8" x14ac:dyDescent="0.15">
      <c r="A433" s="137"/>
      <c r="G433" s="137"/>
      <c r="H433" s="137"/>
    </row>
    <row r="434" spans="1:8" x14ac:dyDescent="0.15">
      <c r="A434" s="137"/>
      <c r="G434" s="137"/>
      <c r="H434" s="137"/>
    </row>
    <row r="435" spans="1:8" x14ac:dyDescent="0.15">
      <c r="A435" s="137"/>
      <c r="G435" s="137"/>
      <c r="H435" s="137"/>
    </row>
    <row r="436" spans="1:8" x14ac:dyDescent="0.15">
      <c r="A436" s="137"/>
      <c r="G436" s="137"/>
      <c r="H436" s="137"/>
    </row>
    <row r="437" spans="1:8" x14ac:dyDescent="0.15">
      <c r="A437" s="137"/>
      <c r="G437" s="137"/>
      <c r="H437" s="137"/>
    </row>
    <row r="438" spans="1:8" x14ac:dyDescent="0.15">
      <c r="A438" s="137"/>
      <c r="G438" s="137"/>
      <c r="H438" s="137"/>
    </row>
    <row r="439" spans="1:8" x14ac:dyDescent="0.15">
      <c r="A439" s="137"/>
      <c r="G439" s="137"/>
      <c r="H439" s="137"/>
    </row>
    <row r="440" spans="1:8" x14ac:dyDescent="0.15">
      <c r="A440" s="137"/>
      <c r="G440" s="137"/>
      <c r="H440" s="137"/>
    </row>
    <row r="441" spans="1:8" x14ac:dyDescent="0.15">
      <c r="A441" s="137"/>
      <c r="G441" s="137"/>
      <c r="H441" s="137"/>
    </row>
    <row r="442" spans="1:8" x14ac:dyDescent="0.15">
      <c r="A442" s="137"/>
      <c r="G442" s="137"/>
      <c r="H442" s="137"/>
    </row>
    <row r="443" spans="1:8" x14ac:dyDescent="0.15">
      <c r="A443" s="137"/>
      <c r="G443" s="137"/>
      <c r="H443" s="137"/>
    </row>
    <row r="444" spans="1:8" x14ac:dyDescent="0.15">
      <c r="A444" s="137"/>
      <c r="G444" s="137"/>
      <c r="H444" s="137"/>
    </row>
    <row r="445" spans="1:8" x14ac:dyDescent="0.15">
      <c r="A445" s="137"/>
      <c r="G445" s="137"/>
      <c r="H445" s="137"/>
    </row>
    <row r="446" spans="1:8" x14ac:dyDescent="0.15">
      <c r="A446" s="137"/>
      <c r="G446" s="137"/>
      <c r="H446" s="137"/>
    </row>
    <row r="447" spans="1:8" x14ac:dyDescent="0.15">
      <c r="A447" s="137"/>
      <c r="G447" s="137"/>
      <c r="H447" s="137"/>
    </row>
    <row r="448" spans="1:8" x14ac:dyDescent="0.15">
      <c r="A448" s="137"/>
      <c r="G448" s="137"/>
      <c r="H448" s="137"/>
    </row>
    <row r="449" spans="1:8" x14ac:dyDescent="0.15">
      <c r="A449" s="137"/>
      <c r="G449" s="137"/>
      <c r="H449" s="137"/>
    </row>
    <row r="450" spans="1:8" x14ac:dyDescent="0.15">
      <c r="A450" s="137"/>
      <c r="G450" s="137"/>
      <c r="H450" s="137"/>
    </row>
    <row r="451" spans="1:8" x14ac:dyDescent="0.15">
      <c r="A451" s="137"/>
      <c r="G451" s="137"/>
      <c r="H451" s="137"/>
    </row>
    <row r="452" spans="1:8" x14ac:dyDescent="0.15">
      <c r="A452" s="137"/>
      <c r="G452" s="137"/>
      <c r="H452" s="137"/>
    </row>
    <row r="453" spans="1:8" x14ac:dyDescent="0.15">
      <c r="A453" s="137"/>
      <c r="G453" s="137"/>
      <c r="H453" s="137"/>
    </row>
    <row r="454" spans="1:8" x14ac:dyDescent="0.15">
      <c r="A454" s="137"/>
      <c r="G454" s="137"/>
      <c r="H454" s="137"/>
    </row>
    <row r="455" spans="1:8" x14ac:dyDescent="0.15">
      <c r="A455" s="137"/>
      <c r="G455" s="137"/>
      <c r="H455" s="137"/>
    </row>
    <row r="456" spans="1:8" x14ac:dyDescent="0.15">
      <c r="A456" s="137"/>
      <c r="G456" s="137"/>
      <c r="H456" s="137"/>
    </row>
    <row r="457" spans="1:8" x14ac:dyDescent="0.15">
      <c r="A457" s="137"/>
      <c r="G457" s="137"/>
      <c r="H457" s="137"/>
    </row>
    <row r="458" spans="1:8" x14ac:dyDescent="0.15">
      <c r="A458" s="137"/>
      <c r="G458" s="137"/>
      <c r="H458" s="137"/>
    </row>
    <row r="459" spans="1:8" x14ac:dyDescent="0.15">
      <c r="A459" s="137"/>
      <c r="G459" s="137"/>
      <c r="H459" s="137"/>
    </row>
    <row r="460" spans="1:8" x14ac:dyDescent="0.15">
      <c r="A460" s="137"/>
      <c r="G460" s="137"/>
      <c r="H460" s="137"/>
    </row>
    <row r="461" spans="1:8" x14ac:dyDescent="0.15">
      <c r="A461" s="137"/>
      <c r="G461" s="137"/>
      <c r="H461" s="137"/>
    </row>
    <row r="462" spans="1:8" x14ac:dyDescent="0.15">
      <c r="A462" s="137"/>
      <c r="G462" s="137"/>
      <c r="H462" s="137"/>
    </row>
    <row r="463" spans="1:8" x14ac:dyDescent="0.15">
      <c r="A463" s="137"/>
      <c r="G463" s="137"/>
      <c r="H463" s="137"/>
    </row>
    <row r="464" spans="1:8" x14ac:dyDescent="0.15">
      <c r="A464" s="137"/>
      <c r="G464" s="137"/>
      <c r="H464" s="137"/>
    </row>
    <row r="465" spans="1:8" x14ac:dyDescent="0.15">
      <c r="A465" s="137"/>
      <c r="G465" s="137"/>
      <c r="H465" s="137"/>
    </row>
    <row r="466" spans="1:8" x14ac:dyDescent="0.15">
      <c r="A466" s="137"/>
      <c r="G466" s="137"/>
      <c r="H466" s="137"/>
    </row>
    <row r="467" spans="1:8" x14ac:dyDescent="0.15">
      <c r="A467" s="137"/>
      <c r="G467" s="137"/>
      <c r="H467" s="137"/>
    </row>
    <row r="468" spans="1:8" x14ac:dyDescent="0.15">
      <c r="A468" s="137"/>
      <c r="G468" s="137"/>
      <c r="H468" s="137"/>
    </row>
    <row r="469" spans="1:8" x14ac:dyDescent="0.15">
      <c r="A469" s="137"/>
      <c r="G469" s="137"/>
      <c r="H469" s="137"/>
    </row>
    <row r="470" spans="1:8" x14ac:dyDescent="0.15">
      <c r="A470" s="137"/>
      <c r="G470" s="137"/>
      <c r="H470" s="137"/>
    </row>
    <row r="471" spans="1:8" x14ac:dyDescent="0.15">
      <c r="A471" s="137"/>
      <c r="G471" s="137"/>
      <c r="H471" s="137"/>
    </row>
    <row r="472" spans="1:8" x14ac:dyDescent="0.15">
      <c r="A472" s="137"/>
      <c r="G472" s="137"/>
      <c r="H472" s="137"/>
    </row>
    <row r="473" spans="1:8" x14ac:dyDescent="0.15">
      <c r="A473" s="137"/>
      <c r="G473" s="137"/>
      <c r="H473" s="137"/>
    </row>
    <row r="474" spans="1:8" x14ac:dyDescent="0.15">
      <c r="A474" s="137"/>
      <c r="G474" s="137"/>
      <c r="H474" s="137"/>
    </row>
    <row r="475" spans="1:8" x14ac:dyDescent="0.15">
      <c r="A475" s="137"/>
      <c r="G475" s="137"/>
      <c r="H475" s="137"/>
    </row>
    <row r="476" spans="1:8" x14ac:dyDescent="0.15">
      <c r="A476" s="137"/>
      <c r="G476" s="137"/>
      <c r="H476" s="137"/>
    </row>
    <row r="477" spans="1:8" x14ac:dyDescent="0.15">
      <c r="A477" s="137"/>
      <c r="G477" s="137"/>
      <c r="H477" s="137"/>
    </row>
    <row r="478" spans="1:8" x14ac:dyDescent="0.15">
      <c r="A478" s="137"/>
      <c r="G478" s="137"/>
      <c r="H478" s="137"/>
    </row>
    <row r="479" spans="1:8" x14ac:dyDescent="0.15">
      <c r="A479" s="137"/>
      <c r="G479" s="137"/>
      <c r="H479" s="137"/>
    </row>
    <row r="480" spans="1:8" x14ac:dyDescent="0.15">
      <c r="A480" s="137"/>
      <c r="G480" s="137"/>
      <c r="H480" s="137"/>
    </row>
    <row r="481" spans="1:8" x14ac:dyDescent="0.15">
      <c r="A481" s="137"/>
      <c r="G481" s="137"/>
      <c r="H481" s="137"/>
    </row>
    <row r="482" spans="1:8" x14ac:dyDescent="0.15">
      <c r="A482" s="137"/>
      <c r="G482" s="137"/>
      <c r="H482" s="137"/>
    </row>
    <row r="483" spans="1:8" x14ac:dyDescent="0.15">
      <c r="A483" s="137"/>
      <c r="G483" s="137"/>
      <c r="H483" s="137"/>
    </row>
    <row r="484" spans="1:8" x14ac:dyDescent="0.15">
      <c r="A484" s="137"/>
      <c r="G484" s="137"/>
      <c r="H484" s="137"/>
    </row>
    <row r="485" spans="1:8" x14ac:dyDescent="0.15">
      <c r="A485" s="137"/>
      <c r="G485" s="137"/>
      <c r="H485" s="137"/>
    </row>
    <row r="486" spans="1:8" x14ac:dyDescent="0.15">
      <c r="A486" s="137"/>
      <c r="G486" s="137"/>
      <c r="H486" s="137"/>
    </row>
    <row r="487" spans="1:8" x14ac:dyDescent="0.15">
      <c r="A487" s="137"/>
      <c r="G487" s="137"/>
      <c r="H487" s="137"/>
    </row>
    <row r="488" spans="1:8" x14ac:dyDescent="0.15">
      <c r="A488" s="137"/>
      <c r="G488" s="137"/>
      <c r="H488" s="137"/>
    </row>
    <row r="489" spans="1:8" x14ac:dyDescent="0.15">
      <c r="A489" s="137"/>
      <c r="G489" s="137"/>
      <c r="H489" s="137"/>
    </row>
    <row r="490" spans="1:8" x14ac:dyDescent="0.15">
      <c r="A490" s="137"/>
      <c r="G490" s="137"/>
      <c r="H490" s="137"/>
    </row>
    <row r="491" spans="1:8" x14ac:dyDescent="0.15">
      <c r="A491" s="137"/>
      <c r="G491" s="137"/>
      <c r="H491" s="137"/>
    </row>
    <row r="492" spans="1:8" x14ac:dyDescent="0.15">
      <c r="A492" s="137"/>
      <c r="G492" s="137"/>
      <c r="H492" s="137"/>
    </row>
    <row r="493" spans="1:8" x14ac:dyDescent="0.15">
      <c r="A493" s="137"/>
      <c r="G493" s="137"/>
      <c r="H493" s="137"/>
    </row>
    <row r="494" spans="1:8" x14ac:dyDescent="0.15">
      <c r="A494" s="137"/>
      <c r="G494" s="137"/>
      <c r="H494" s="137"/>
    </row>
    <row r="495" spans="1:8" x14ac:dyDescent="0.15">
      <c r="A495" s="137"/>
      <c r="G495" s="137"/>
      <c r="H495" s="137"/>
    </row>
    <row r="496" spans="1:8" x14ac:dyDescent="0.15">
      <c r="A496" s="137"/>
      <c r="G496" s="137"/>
      <c r="H496" s="137"/>
    </row>
    <row r="497" spans="1:8" x14ac:dyDescent="0.15">
      <c r="A497" s="137"/>
      <c r="G497" s="137"/>
      <c r="H497" s="137"/>
    </row>
    <row r="498" spans="1:8" x14ac:dyDescent="0.15">
      <c r="A498" s="137"/>
      <c r="G498" s="137"/>
      <c r="H498" s="137"/>
    </row>
    <row r="499" spans="1:8" x14ac:dyDescent="0.15">
      <c r="A499" s="137"/>
      <c r="G499" s="137"/>
      <c r="H499" s="137"/>
    </row>
    <row r="500" spans="1:8" x14ac:dyDescent="0.15">
      <c r="A500" s="137"/>
      <c r="G500" s="137"/>
      <c r="H500" s="137"/>
    </row>
    <row r="501" spans="1:8" x14ac:dyDescent="0.15">
      <c r="A501" s="137"/>
      <c r="G501" s="137"/>
      <c r="H501" s="137"/>
    </row>
    <row r="502" spans="1:8" x14ac:dyDescent="0.15">
      <c r="A502" s="137"/>
      <c r="G502" s="137"/>
      <c r="H502" s="137"/>
    </row>
    <row r="503" spans="1:8" x14ac:dyDescent="0.15">
      <c r="A503" s="137"/>
      <c r="G503" s="137"/>
      <c r="H503" s="137"/>
    </row>
    <row r="504" spans="1:8" x14ac:dyDescent="0.15">
      <c r="A504" s="137"/>
      <c r="G504" s="137"/>
      <c r="H504" s="137"/>
    </row>
    <row r="505" spans="1:8" x14ac:dyDescent="0.15">
      <c r="A505" s="137"/>
      <c r="G505" s="137"/>
      <c r="H505" s="137"/>
    </row>
    <row r="506" spans="1:8" x14ac:dyDescent="0.15">
      <c r="A506" s="137"/>
      <c r="G506" s="137"/>
      <c r="H506" s="137"/>
    </row>
    <row r="507" spans="1:8" x14ac:dyDescent="0.15">
      <c r="A507" s="137"/>
      <c r="G507" s="137"/>
      <c r="H507" s="137"/>
    </row>
    <row r="508" spans="1:8" x14ac:dyDescent="0.15">
      <c r="A508" s="137"/>
      <c r="G508" s="137"/>
      <c r="H508" s="137"/>
    </row>
    <row r="509" spans="1:8" x14ac:dyDescent="0.15">
      <c r="A509" s="137"/>
      <c r="G509" s="137"/>
      <c r="H509" s="137"/>
    </row>
    <row r="510" spans="1:8" x14ac:dyDescent="0.15">
      <c r="A510" s="137"/>
      <c r="G510" s="137"/>
      <c r="H510" s="137"/>
    </row>
    <row r="511" spans="1:8" x14ac:dyDescent="0.15">
      <c r="A511" s="137"/>
      <c r="G511" s="137"/>
      <c r="H511" s="137"/>
    </row>
    <row r="512" spans="1:8" x14ac:dyDescent="0.15">
      <c r="A512" s="137"/>
      <c r="G512" s="137"/>
      <c r="H512" s="137"/>
    </row>
    <row r="513" spans="1:8" x14ac:dyDescent="0.15">
      <c r="A513" s="137"/>
      <c r="G513" s="137"/>
      <c r="H513" s="137"/>
    </row>
    <row r="514" spans="1:8" x14ac:dyDescent="0.15">
      <c r="A514" s="137"/>
      <c r="G514" s="137"/>
      <c r="H514" s="137"/>
    </row>
    <row r="515" spans="1:8" x14ac:dyDescent="0.15">
      <c r="A515" s="137"/>
      <c r="G515" s="137"/>
      <c r="H515" s="137"/>
    </row>
    <row r="516" spans="1:8" x14ac:dyDescent="0.15">
      <c r="A516" s="137"/>
      <c r="G516" s="137"/>
      <c r="H516" s="137"/>
    </row>
    <row r="517" spans="1:8" x14ac:dyDescent="0.15">
      <c r="A517" s="137"/>
      <c r="G517" s="137"/>
      <c r="H517" s="137"/>
    </row>
    <row r="518" spans="1:8" x14ac:dyDescent="0.15">
      <c r="A518" s="137"/>
      <c r="G518" s="137"/>
      <c r="H518" s="137"/>
    </row>
    <row r="519" spans="1:8" x14ac:dyDescent="0.15">
      <c r="A519" s="137"/>
      <c r="G519" s="137"/>
      <c r="H519" s="137"/>
    </row>
    <row r="520" spans="1:8" x14ac:dyDescent="0.15">
      <c r="A520" s="137"/>
      <c r="G520" s="137"/>
      <c r="H520" s="137"/>
    </row>
    <row r="521" spans="1:8" x14ac:dyDescent="0.15">
      <c r="A521" s="137"/>
      <c r="G521" s="137"/>
      <c r="H521" s="137"/>
    </row>
    <row r="522" spans="1:8" x14ac:dyDescent="0.15">
      <c r="A522" s="137"/>
      <c r="G522" s="137"/>
      <c r="H522" s="137"/>
    </row>
    <row r="523" spans="1:8" x14ac:dyDescent="0.15">
      <c r="A523" s="137"/>
      <c r="G523" s="137"/>
      <c r="H523" s="137"/>
    </row>
    <row r="524" spans="1:8" x14ac:dyDescent="0.15">
      <c r="A524" s="137"/>
      <c r="G524" s="137"/>
      <c r="H524" s="137"/>
    </row>
    <row r="525" spans="1:8" x14ac:dyDescent="0.15">
      <c r="A525" s="137"/>
      <c r="G525" s="137"/>
      <c r="H525" s="137"/>
    </row>
    <row r="526" spans="1:8" x14ac:dyDescent="0.15">
      <c r="A526" s="137"/>
      <c r="G526" s="137"/>
      <c r="H526" s="137"/>
    </row>
    <row r="527" spans="1:8" x14ac:dyDescent="0.15">
      <c r="A527" s="137"/>
      <c r="G527" s="137"/>
      <c r="H527" s="137"/>
    </row>
    <row r="528" spans="1:8" x14ac:dyDescent="0.15">
      <c r="A528" s="137"/>
      <c r="G528" s="137"/>
      <c r="H528" s="137"/>
    </row>
    <row r="529" spans="1:8" x14ac:dyDescent="0.15">
      <c r="A529" s="137"/>
      <c r="G529" s="137"/>
      <c r="H529" s="137"/>
    </row>
    <row r="530" spans="1:8" x14ac:dyDescent="0.15">
      <c r="A530" s="137"/>
      <c r="G530" s="137"/>
      <c r="H530" s="137"/>
    </row>
    <row r="531" spans="1:8" x14ac:dyDescent="0.15">
      <c r="A531" s="137"/>
      <c r="G531" s="137"/>
      <c r="H531" s="137"/>
    </row>
    <row r="532" spans="1:8" x14ac:dyDescent="0.15">
      <c r="A532" s="137"/>
      <c r="G532" s="137"/>
      <c r="H532" s="137"/>
    </row>
    <row r="533" spans="1:8" x14ac:dyDescent="0.15">
      <c r="A533" s="137"/>
      <c r="G533" s="137"/>
      <c r="H533" s="137"/>
    </row>
    <row r="534" spans="1:8" x14ac:dyDescent="0.15">
      <c r="A534" s="137"/>
      <c r="G534" s="137"/>
      <c r="H534" s="137"/>
    </row>
    <row r="535" spans="1:8" x14ac:dyDescent="0.15">
      <c r="A535" s="137"/>
      <c r="G535" s="137"/>
      <c r="H535" s="137"/>
    </row>
    <row r="536" spans="1:8" x14ac:dyDescent="0.15">
      <c r="A536" s="137"/>
      <c r="G536" s="137"/>
      <c r="H536" s="137"/>
    </row>
    <row r="537" spans="1:8" x14ac:dyDescent="0.15">
      <c r="A537" s="137"/>
      <c r="G537" s="137"/>
      <c r="H537" s="137"/>
    </row>
    <row r="538" spans="1:8" x14ac:dyDescent="0.15">
      <c r="A538" s="137"/>
      <c r="G538" s="137"/>
      <c r="H538" s="137"/>
    </row>
    <row r="539" spans="1:8" x14ac:dyDescent="0.15">
      <c r="A539" s="137"/>
      <c r="G539" s="137"/>
      <c r="H539" s="137"/>
    </row>
    <row r="540" spans="1:8" x14ac:dyDescent="0.15">
      <c r="A540" s="137"/>
      <c r="G540" s="137"/>
      <c r="H540" s="137"/>
    </row>
    <row r="541" spans="1:8" x14ac:dyDescent="0.15">
      <c r="A541" s="137"/>
      <c r="G541" s="137"/>
      <c r="H541" s="137"/>
    </row>
    <row r="542" spans="1:8" x14ac:dyDescent="0.15">
      <c r="A542" s="137"/>
      <c r="G542" s="137"/>
      <c r="H542" s="137"/>
    </row>
    <row r="543" spans="1:8" x14ac:dyDescent="0.15">
      <c r="A543" s="137"/>
      <c r="G543" s="137"/>
      <c r="H543" s="137"/>
    </row>
    <row r="544" spans="1:8" x14ac:dyDescent="0.15">
      <c r="A544" s="137"/>
      <c r="G544" s="137"/>
      <c r="H544" s="137"/>
    </row>
    <row r="545" spans="1:8" x14ac:dyDescent="0.15">
      <c r="A545" s="137"/>
      <c r="G545" s="137"/>
      <c r="H545" s="137"/>
    </row>
    <row r="546" spans="1:8" x14ac:dyDescent="0.15">
      <c r="A546" s="137"/>
      <c r="G546" s="137"/>
      <c r="H546" s="137"/>
    </row>
    <row r="547" spans="1:8" x14ac:dyDescent="0.15">
      <c r="A547" s="137"/>
      <c r="G547" s="137"/>
      <c r="H547" s="137"/>
    </row>
    <row r="548" spans="1:8" x14ac:dyDescent="0.15">
      <c r="A548" s="137"/>
      <c r="G548" s="137"/>
      <c r="H548" s="137"/>
    </row>
    <row r="549" spans="1:8" x14ac:dyDescent="0.15">
      <c r="A549" s="137"/>
      <c r="G549" s="137"/>
      <c r="H549" s="137"/>
    </row>
    <row r="550" spans="1:8" x14ac:dyDescent="0.15">
      <c r="A550" s="137"/>
      <c r="G550" s="137"/>
      <c r="H550" s="137"/>
    </row>
    <row r="551" spans="1:8" x14ac:dyDescent="0.15">
      <c r="A551" s="137"/>
      <c r="G551" s="137"/>
      <c r="H551" s="137"/>
    </row>
    <row r="552" spans="1:8" x14ac:dyDescent="0.15">
      <c r="A552" s="137"/>
      <c r="G552" s="137"/>
      <c r="H552" s="137"/>
    </row>
    <row r="553" spans="1:8" x14ac:dyDescent="0.15">
      <c r="A553" s="137"/>
      <c r="G553" s="137"/>
      <c r="H553" s="137"/>
    </row>
    <row r="554" spans="1:8" x14ac:dyDescent="0.15">
      <c r="A554" s="137"/>
      <c r="G554" s="137"/>
      <c r="H554" s="137"/>
    </row>
    <row r="555" spans="1:8" x14ac:dyDescent="0.15">
      <c r="A555" s="137"/>
      <c r="G555" s="137"/>
      <c r="H555" s="137"/>
    </row>
    <row r="556" spans="1:8" x14ac:dyDescent="0.15">
      <c r="A556" s="137"/>
      <c r="G556" s="137"/>
      <c r="H556" s="137"/>
    </row>
    <row r="557" spans="1:8" x14ac:dyDescent="0.15">
      <c r="A557" s="137"/>
      <c r="G557" s="137"/>
      <c r="H557" s="137"/>
    </row>
    <row r="558" spans="1:8" x14ac:dyDescent="0.15">
      <c r="A558" s="137"/>
      <c r="G558" s="137"/>
      <c r="H558" s="137"/>
    </row>
    <row r="559" spans="1:8" x14ac:dyDescent="0.15">
      <c r="A559" s="137"/>
      <c r="G559" s="137"/>
      <c r="H559" s="137"/>
    </row>
    <row r="560" spans="1:8" x14ac:dyDescent="0.15">
      <c r="A560" s="137"/>
      <c r="G560" s="137"/>
      <c r="H560" s="137"/>
    </row>
    <row r="561" spans="1:8" x14ac:dyDescent="0.15">
      <c r="A561" s="137"/>
      <c r="G561" s="137"/>
      <c r="H561" s="137"/>
    </row>
    <row r="562" spans="1:8" x14ac:dyDescent="0.15">
      <c r="A562" s="137"/>
      <c r="G562" s="137"/>
      <c r="H562" s="137"/>
    </row>
    <row r="563" spans="1:8" x14ac:dyDescent="0.15">
      <c r="A563" s="137"/>
      <c r="G563" s="137"/>
      <c r="H563" s="137"/>
    </row>
    <row r="564" spans="1:8" x14ac:dyDescent="0.15">
      <c r="A564" s="137"/>
      <c r="G564" s="137"/>
      <c r="H564" s="137"/>
    </row>
    <row r="565" spans="1:8" x14ac:dyDescent="0.15">
      <c r="A565" s="137"/>
      <c r="G565" s="137"/>
      <c r="H565" s="137"/>
    </row>
    <row r="566" spans="1:8" x14ac:dyDescent="0.15">
      <c r="A566" s="137"/>
      <c r="G566" s="137"/>
      <c r="H566" s="137"/>
    </row>
    <row r="567" spans="1:8" x14ac:dyDescent="0.15">
      <c r="A567" s="137"/>
      <c r="G567" s="137"/>
      <c r="H567" s="137"/>
    </row>
    <row r="568" spans="1:8" x14ac:dyDescent="0.15">
      <c r="A568" s="137"/>
      <c r="G568" s="137"/>
      <c r="H568" s="137"/>
    </row>
    <row r="569" spans="1:8" x14ac:dyDescent="0.15">
      <c r="A569" s="137"/>
      <c r="G569" s="137"/>
      <c r="H569" s="137"/>
    </row>
    <row r="570" spans="1:8" x14ac:dyDescent="0.15">
      <c r="A570" s="137"/>
      <c r="G570" s="137"/>
      <c r="H570" s="137"/>
    </row>
    <row r="571" spans="1:8" x14ac:dyDescent="0.15">
      <c r="A571" s="137"/>
      <c r="G571" s="137"/>
      <c r="H571" s="137"/>
    </row>
    <row r="572" spans="1:8" x14ac:dyDescent="0.15">
      <c r="A572" s="137"/>
      <c r="G572" s="137"/>
      <c r="H572" s="137"/>
    </row>
    <row r="573" spans="1:8" x14ac:dyDescent="0.15">
      <c r="A573" s="137"/>
      <c r="G573" s="137"/>
      <c r="H573" s="137"/>
    </row>
    <row r="574" spans="1:8" x14ac:dyDescent="0.15">
      <c r="A574" s="137"/>
      <c r="G574" s="137"/>
      <c r="H574" s="137"/>
    </row>
    <row r="575" spans="1:8" x14ac:dyDescent="0.15">
      <c r="A575" s="137"/>
      <c r="G575" s="137"/>
      <c r="H575" s="137"/>
    </row>
    <row r="576" spans="1:8" x14ac:dyDescent="0.15">
      <c r="A576" s="137"/>
      <c r="G576" s="137"/>
      <c r="H576" s="137"/>
    </row>
    <row r="577" spans="1:8" x14ac:dyDescent="0.15">
      <c r="A577" s="137"/>
      <c r="G577" s="137"/>
      <c r="H577" s="137"/>
    </row>
    <row r="578" spans="1:8" x14ac:dyDescent="0.15">
      <c r="A578" s="137"/>
      <c r="G578" s="137"/>
      <c r="H578" s="137"/>
    </row>
    <row r="579" spans="1:8" x14ac:dyDescent="0.15">
      <c r="A579" s="137"/>
      <c r="G579" s="137"/>
      <c r="H579" s="137"/>
    </row>
    <row r="580" spans="1:8" x14ac:dyDescent="0.15">
      <c r="A580" s="137"/>
      <c r="G580" s="137"/>
      <c r="H580" s="137"/>
    </row>
    <row r="581" spans="1:8" x14ac:dyDescent="0.15">
      <c r="A581" s="137"/>
      <c r="G581" s="137"/>
      <c r="H581" s="137"/>
    </row>
    <row r="582" spans="1:8" x14ac:dyDescent="0.15">
      <c r="A582" s="137"/>
      <c r="G582" s="137"/>
      <c r="H582" s="137"/>
    </row>
    <row r="583" spans="1:8" x14ac:dyDescent="0.15">
      <c r="A583" s="137"/>
      <c r="G583" s="137"/>
      <c r="H583" s="137"/>
    </row>
    <row r="584" spans="1:8" x14ac:dyDescent="0.15">
      <c r="A584" s="137"/>
      <c r="G584" s="137"/>
      <c r="H584" s="137"/>
    </row>
    <row r="585" spans="1:8" x14ac:dyDescent="0.15">
      <c r="A585" s="137"/>
      <c r="G585" s="137"/>
      <c r="H585" s="137"/>
    </row>
    <row r="586" spans="1:8" x14ac:dyDescent="0.15">
      <c r="A586" s="137"/>
      <c r="G586" s="137"/>
      <c r="H586" s="137"/>
    </row>
    <row r="587" spans="1:8" x14ac:dyDescent="0.15">
      <c r="A587" s="137"/>
      <c r="G587" s="137"/>
      <c r="H587" s="137"/>
    </row>
    <row r="588" spans="1:8" x14ac:dyDescent="0.15">
      <c r="A588" s="137"/>
      <c r="G588" s="137"/>
      <c r="H588" s="137"/>
    </row>
    <row r="589" spans="1:8" x14ac:dyDescent="0.15">
      <c r="A589" s="137"/>
      <c r="G589" s="137"/>
      <c r="H589" s="137"/>
    </row>
    <row r="590" spans="1:8" x14ac:dyDescent="0.15">
      <c r="A590" s="137"/>
      <c r="G590" s="137"/>
      <c r="H590" s="137"/>
    </row>
    <row r="591" spans="1:8" x14ac:dyDescent="0.15">
      <c r="A591" s="137"/>
      <c r="G591" s="137"/>
      <c r="H591" s="137"/>
    </row>
    <row r="592" spans="1:8" x14ac:dyDescent="0.15">
      <c r="A592" s="137"/>
      <c r="G592" s="137"/>
      <c r="H592" s="137"/>
    </row>
    <row r="593" spans="1:8" x14ac:dyDescent="0.15">
      <c r="A593" s="137"/>
      <c r="G593" s="137"/>
      <c r="H593" s="137"/>
    </row>
    <row r="594" spans="1:8" x14ac:dyDescent="0.15">
      <c r="A594" s="137"/>
      <c r="G594" s="137"/>
      <c r="H594" s="137"/>
    </row>
    <row r="595" spans="1:8" x14ac:dyDescent="0.15">
      <c r="A595" s="137"/>
      <c r="G595" s="137"/>
      <c r="H595" s="137"/>
    </row>
    <row r="596" spans="1:8" x14ac:dyDescent="0.15">
      <c r="A596" s="137"/>
      <c r="G596" s="137"/>
      <c r="H596" s="137"/>
    </row>
    <row r="597" spans="1:8" x14ac:dyDescent="0.15">
      <c r="A597" s="137"/>
      <c r="G597" s="137"/>
      <c r="H597" s="137"/>
    </row>
    <row r="598" spans="1:8" x14ac:dyDescent="0.15">
      <c r="A598" s="137"/>
      <c r="G598" s="137"/>
      <c r="H598" s="137"/>
    </row>
    <row r="599" spans="1:8" x14ac:dyDescent="0.15">
      <c r="A599" s="137"/>
      <c r="G599" s="137"/>
      <c r="H599" s="137"/>
    </row>
    <row r="600" spans="1:8" x14ac:dyDescent="0.15">
      <c r="A600" s="137"/>
      <c r="G600" s="137"/>
      <c r="H600" s="137"/>
    </row>
    <row r="601" spans="1:8" x14ac:dyDescent="0.15">
      <c r="A601" s="137"/>
      <c r="G601" s="137"/>
      <c r="H601" s="137"/>
    </row>
    <row r="602" spans="1:8" x14ac:dyDescent="0.15">
      <c r="A602" s="137"/>
      <c r="G602" s="137"/>
      <c r="H602" s="137"/>
    </row>
    <row r="603" spans="1:8" x14ac:dyDescent="0.15">
      <c r="A603" s="137"/>
      <c r="G603" s="137"/>
      <c r="H603" s="137"/>
    </row>
    <row r="604" spans="1:8" x14ac:dyDescent="0.15">
      <c r="A604" s="137"/>
      <c r="G604" s="137"/>
      <c r="H604" s="137"/>
    </row>
    <row r="605" spans="1:8" x14ac:dyDescent="0.15">
      <c r="A605" s="137"/>
      <c r="G605" s="137"/>
      <c r="H605" s="137"/>
    </row>
    <row r="606" spans="1:8" x14ac:dyDescent="0.15">
      <c r="A606" s="137"/>
      <c r="G606" s="137"/>
      <c r="H606" s="137"/>
    </row>
    <row r="607" spans="1:8" x14ac:dyDescent="0.15">
      <c r="A607" s="137"/>
      <c r="G607" s="137"/>
      <c r="H607" s="137"/>
    </row>
    <row r="608" spans="1:8" x14ac:dyDescent="0.15">
      <c r="A608" s="137"/>
      <c r="G608" s="137"/>
      <c r="H608" s="137"/>
    </row>
    <row r="609" spans="1:8" x14ac:dyDescent="0.15">
      <c r="A609" s="137"/>
      <c r="G609" s="137"/>
      <c r="H609" s="137"/>
    </row>
    <row r="610" spans="1:8" x14ac:dyDescent="0.15">
      <c r="A610" s="137"/>
      <c r="G610" s="137"/>
      <c r="H610" s="137"/>
    </row>
    <row r="611" spans="1:8" x14ac:dyDescent="0.15">
      <c r="A611" s="137"/>
      <c r="G611" s="137"/>
      <c r="H611" s="137"/>
    </row>
    <row r="612" spans="1:8" x14ac:dyDescent="0.15">
      <c r="A612" s="137"/>
      <c r="G612" s="137"/>
      <c r="H612" s="137"/>
    </row>
    <row r="613" spans="1:8" x14ac:dyDescent="0.15">
      <c r="A613" s="137"/>
      <c r="G613" s="137"/>
      <c r="H613" s="137"/>
    </row>
    <row r="614" spans="1:8" x14ac:dyDescent="0.15">
      <c r="A614" s="137"/>
      <c r="G614" s="137"/>
      <c r="H614" s="137"/>
    </row>
    <row r="615" spans="1:8" x14ac:dyDescent="0.15">
      <c r="A615" s="137"/>
      <c r="G615" s="137"/>
      <c r="H615" s="137"/>
    </row>
    <row r="616" spans="1:8" x14ac:dyDescent="0.15">
      <c r="A616" s="137"/>
      <c r="G616" s="137"/>
      <c r="H616" s="137"/>
    </row>
    <row r="617" spans="1:8" x14ac:dyDescent="0.15">
      <c r="A617" s="137"/>
      <c r="G617" s="137"/>
      <c r="H617" s="137"/>
    </row>
    <row r="618" spans="1:8" x14ac:dyDescent="0.15">
      <c r="A618" s="137"/>
      <c r="G618" s="137"/>
      <c r="H618" s="137"/>
    </row>
    <row r="619" spans="1:8" x14ac:dyDescent="0.15">
      <c r="A619" s="137"/>
      <c r="G619" s="137"/>
      <c r="H619" s="137"/>
    </row>
    <row r="620" spans="1:8" x14ac:dyDescent="0.15">
      <c r="A620" s="137"/>
      <c r="G620" s="137"/>
      <c r="H620" s="137"/>
    </row>
    <row r="621" spans="1:8" x14ac:dyDescent="0.15">
      <c r="A621" s="137"/>
      <c r="G621" s="137"/>
      <c r="H621" s="137"/>
    </row>
    <row r="622" spans="1:8" x14ac:dyDescent="0.15">
      <c r="A622" s="137"/>
      <c r="G622" s="137"/>
      <c r="H622" s="137"/>
    </row>
    <row r="623" spans="1:8" x14ac:dyDescent="0.15">
      <c r="A623" s="137"/>
      <c r="G623" s="137"/>
      <c r="H623" s="137"/>
    </row>
    <row r="624" spans="1:8" x14ac:dyDescent="0.15">
      <c r="A624" s="137"/>
      <c r="G624" s="137"/>
      <c r="H624" s="137"/>
    </row>
    <row r="625" spans="1:8" x14ac:dyDescent="0.15">
      <c r="A625" s="137"/>
      <c r="G625" s="137"/>
      <c r="H625" s="137"/>
    </row>
    <row r="626" spans="1:8" x14ac:dyDescent="0.15">
      <c r="A626" s="137"/>
      <c r="G626" s="137"/>
      <c r="H626" s="137"/>
    </row>
    <row r="627" spans="1:8" x14ac:dyDescent="0.15">
      <c r="A627" s="137"/>
      <c r="G627" s="137"/>
      <c r="H627" s="137"/>
    </row>
    <row r="628" spans="1:8" x14ac:dyDescent="0.15">
      <c r="A628" s="137"/>
      <c r="G628" s="137"/>
      <c r="H628" s="137"/>
    </row>
    <row r="629" spans="1:8" x14ac:dyDescent="0.15">
      <c r="A629" s="137"/>
      <c r="G629" s="137"/>
      <c r="H629" s="137"/>
    </row>
    <row r="630" spans="1:8" x14ac:dyDescent="0.15">
      <c r="A630" s="137"/>
      <c r="G630" s="137"/>
      <c r="H630" s="137"/>
    </row>
    <row r="631" spans="1:8" x14ac:dyDescent="0.15">
      <c r="A631" s="137"/>
      <c r="G631" s="137"/>
      <c r="H631" s="137"/>
    </row>
    <row r="632" spans="1:8" x14ac:dyDescent="0.15">
      <c r="A632" s="137"/>
      <c r="G632" s="137"/>
      <c r="H632" s="137"/>
    </row>
    <row r="633" spans="1:8" x14ac:dyDescent="0.15">
      <c r="A633" s="137"/>
      <c r="G633" s="137"/>
      <c r="H633" s="137"/>
    </row>
    <row r="634" spans="1:8" x14ac:dyDescent="0.15">
      <c r="A634" s="137"/>
      <c r="G634" s="137"/>
      <c r="H634" s="137"/>
    </row>
    <row r="635" spans="1:8" x14ac:dyDescent="0.15">
      <c r="A635" s="137"/>
      <c r="G635" s="137"/>
      <c r="H635" s="137"/>
    </row>
    <row r="636" spans="1:8" x14ac:dyDescent="0.15">
      <c r="A636" s="137"/>
      <c r="G636" s="137"/>
      <c r="H636" s="137"/>
    </row>
    <row r="637" spans="1:8" x14ac:dyDescent="0.15">
      <c r="A637" s="137"/>
      <c r="G637" s="137"/>
      <c r="H637" s="137"/>
    </row>
    <row r="638" spans="1:8" x14ac:dyDescent="0.15">
      <c r="A638" s="137"/>
      <c r="G638" s="137"/>
      <c r="H638" s="137"/>
    </row>
    <row r="639" spans="1:8" x14ac:dyDescent="0.15">
      <c r="A639" s="137"/>
      <c r="G639" s="137"/>
      <c r="H639" s="137"/>
    </row>
    <row r="640" spans="1:8" x14ac:dyDescent="0.15">
      <c r="A640" s="137"/>
      <c r="G640" s="137"/>
      <c r="H640" s="137"/>
    </row>
    <row r="641" spans="1:8" x14ac:dyDescent="0.15">
      <c r="A641" s="137"/>
      <c r="G641" s="137"/>
      <c r="H641" s="137"/>
    </row>
    <row r="642" spans="1:8" x14ac:dyDescent="0.15">
      <c r="A642" s="137"/>
      <c r="G642" s="137"/>
      <c r="H642" s="137"/>
    </row>
    <row r="643" spans="1:8" x14ac:dyDescent="0.15">
      <c r="A643" s="137"/>
      <c r="G643" s="137"/>
      <c r="H643" s="137"/>
    </row>
    <row r="644" spans="1:8" x14ac:dyDescent="0.15">
      <c r="A644" s="137"/>
      <c r="G644" s="137"/>
      <c r="H644" s="137"/>
    </row>
    <row r="645" spans="1:8" x14ac:dyDescent="0.15">
      <c r="A645" s="137"/>
      <c r="G645" s="137"/>
      <c r="H645" s="137"/>
    </row>
    <row r="646" spans="1:8" x14ac:dyDescent="0.15">
      <c r="A646" s="137"/>
      <c r="G646" s="137"/>
      <c r="H646" s="137"/>
    </row>
    <row r="647" spans="1:8" x14ac:dyDescent="0.15">
      <c r="A647" s="137"/>
      <c r="G647" s="137"/>
      <c r="H647" s="137"/>
    </row>
    <row r="648" spans="1:8" x14ac:dyDescent="0.15">
      <c r="A648" s="137"/>
      <c r="G648" s="137"/>
      <c r="H648" s="137"/>
    </row>
    <row r="649" spans="1:8" x14ac:dyDescent="0.15">
      <c r="A649" s="137"/>
      <c r="G649" s="137"/>
      <c r="H649" s="137"/>
    </row>
    <row r="650" spans="1:8" x14ac:dyDescent="0.15">
      <c r="A650" s="137"/>
      <c r="G650" s="137"/>
      <c r="H650" s="137"/>
    </row>
    <row r="651" spans="1:8" x14ac:dyDescent="0.15">
      <c r="A651" s="137"/>
      <c r="G651" s="137"/>
      <c r="H651" s="137"/>
    </row>
    <row r="652" spans="1:8" x14ac:dyDescent="0.15">
      <c r="A652" s="137"/>
      <c r="G652" s="137"/>
      <c r="H652" s="137"/>
    </row>
    <row r="653" spans="1:8" x14ac:dyDescent="0.15">
      <c r="A653" s="137"/>
      <c r="G653" s="137"/>
      <c r="H653" s="137"/>
    </row>
    <row r="654" spans="1:8" x14ac:dyDescent="0.15">
      <c r="A654" s="137"/>
      <c r="G654" s="137"/>
      <c r="H654" s="137"/>
    </row>
    <row r="655" spans="1:8" x14ac:dyDescent="0.15">
      <c r="A655" s="137"/>
      <c r="G655" s="137"/>
      <c r="H655" s="137"/>
    </row>
    <row r="656" spans="1:8" x14ac:dyDescent="0.15">
      <c r="A656" s="137"/>
      <c r="G656" s="137"/>
      <c r="H656" s="137"/>
    </row>
    <row r="657" spans="1:8" x14ac:dyDescent="0.15">
      <c r="A657" s="137"/>
      <c r="G657" s="137"/>
      <c r="H657" s="137"/>
    </row>
    <row r="658" spans="1:8" x14ac:dyDescent="0.15">
      <c r="A658" s="137"/>
      <c r="G658" s="137"/>
      <c r="H658" s="137"/>
    </row>
    <row r="659" spans="1:8" x14ac:dyDescent="0.15">
      <c r="A659" s="137"/>
      <c r="G659" s="137"/>
      <c r="H659" s="137"/>
    </row>
    <row r="660" spans="1:8" x14ac:dyDescent="0.15">
      <c r="A660" s="137"/>
      <c r="G660" s="137"/>
      <c r="H660" s="137"/>
    </row>
    <row r="661" spans="1:8" x14ac:dyDescent="0.15">
      <c r="A661" s="137"/>
      <c r="G661" s="137"/>
      <c r="H661" s="137"/>
    </row>
    <row r="662" spans="1:8" x14ac:dyDescent="0.15">
      <c r="A662" s="137"/>
      <c r="G662" s="137"/>
      <c r="H662" s="137"/>
    </row>
    <row r="663" spans="1:8" x14ac:dyDescent="0.15">
      <c r="A663" s="137"/>
      <c r="G663" s="137"/>
      <c r="H663" s="137"/>
    </row>
    <row r="664" spans="1:8" x14ac:dyDescent="0.15">
      <c r="A664" s="137"/>
      <c r="G664" s="137"/>
      <c r="H664" s="137"/>
    </row>
    <row r="665" spans="1:8" x14ac:dyDescent="0.15">
      <c r="A665" s="137"/>
      <c r="G665" s="137"/>
      <c r="H665" s="137"/>
    </row>
    <row r="666" spans="1:8" x14ac:dyDescent="0.15">
      <c r="A666" s="137"/>
      <c r="G666" s="137"/>
      <c r="H666" s="137"/>
    </row>
    <row r="667" spans="1:8" x14ac:dyDescent="0.15">
      <c r="A667" s="137"/>
      <c r="G667" s="137"/>
      <c r="H667" s="137"/>
    </row>
    <row r="668" spans="1:8" x14ac:dyDescent="0.15">
      <c r="A668" s="137"/>
      <c r="G668" s="137"/>
      <c r="H668" s="137"/>
    </row>
    <row r="669" spans="1:8" x14ac:dyDescent="0.15">
      <c r="A669" s="137"/>
      <c r="G669" s="137"/>
      <c r="H669" s="137"/>
    </row>
    <row r="670" spans="1:8" x14ac:dyDescent="0.15">
      <c r="A670" s="137"/>
      <c r="G670" s="137"/>
      <c r="H670" s="137"/>
    </row>
    <row r="671" spans="1:8" x14ac:dyDescent="0.15">
      <c r="A671" s="137"/>
      <c r="G671" s="137"/>
      <c r="H671" s="137"/>
    </row>
    <row r="672" spans="1:8" x14ac:dyDescent="0.15">
      <c r="A672" s="137"/>
      <c r="G672" s="137"/>
      <c r="H672" s="137"/>
    </row>
    <row r="673" spans="1:8" x14ac:dyDescent="0.15">
      <c r="A673" s="137"/>
      <c r="G673" s="137"/>
      <c r="H673" s="137"/>
    </row>
    <row r="674" spans="1:8" x14ac:dyDescent="0.15">
      <c r="A674" s="137"/>
      <c r="G674" s="137"/>
      <c r="H674" s="137"/>
    </row>
    <row r="675" spans="1:8" x14ac:dyDescent="0.15">
      <c r="A675" s="137"/>
      <c r="G675" s="137"/>
      <c r="H675" s="137"/>
    </row>
    <row r="676" spans="1:8" x14ac:dyDescent="0.15">
      <c r="A676" s="137"/>
      <c r="G676" s="137"/>
      <c r="H676" s="137"/>
    </row>
    <row r="677" spans="1:8" x14ac:dyDescent="0.15">
      <c r="A677" s="137"/>
      <c r="G677" s="137"/>
      <c r="H677" s="137"/>
    </row>
    <row r="678" spans="1:8" x14ac:dyDescent="0.15">
      <c r="A678" s="137"/>
      <c r="G678" s="137"/>
      <c r="H678" s="137"/>
    </row>
    <row r="679" spans="1:8" x14ac:dyDescent="0.15">
      <c r="A679" s="137"/>
      <c r="G679" s="137"/>
      <c r="H679" s="137"/>
    </row>
    <row r="680" spans="1:8" x14ac:dyDescent="0.15">
      <c r="A680" s="137"/>
      <c r="G680" s="137"/>
      <c r="H680" s="137"/>
    </row>
    <row r="681" spans="1:8" x14ac:dyDescent="0.15">
      <c r="A681" s="137"/>
      <c r="G681" s="137"/>
      <c r="H681" s="137"/>
    </row>
    <row r="682" spans="1:8" x14ac:dyDescent="0.15">
      <c r="A682" s="137"/>
      <c r="G682" s="137"/>
      <c r="H682" s="137"/>
    </row>
    <row r="683" spans="1:8" x14ac:dyDescent="0.15">
      <c r="A683" s="137"/>
      <c r="G683" s="137"/>
      <c r="H683" s="137"/>
    </row>
    <row r="684" spans="1:8" x14ac:dyDescent="0.15">
      <c r="A684" s="137"/>
      <c r="G684" s="137"/>
      <c r="H684" s="137"/>
    </row>
    <row r="685" spans="1:8" x14ac:dyDescent="0.15">
      <c r="A685" s="137"/>
      <c r="G685" s="137"/>
      <c r="H685" s="137"/>
    </row>
    <row r="686" spans="1:8" x14ac:dyDescent="0.15">
      <c r="A686" s="137"/>
      <c r="G686" s="137"/>
      <c r="H686" s="137"/>
    </row>
    <row r="687" spans="1:8" x14ac:dyDescent="0.15">
      <c r="A687" s="137"/>
      <c r="G687" s="137"/>
      <c r="H687" s="137"/>
    </row>
    <row r="688" spans="1:8" x14ac:dyDescent="0.15">
      <c r="A688" s="137"/>
      <c r="G688" s="137"/>
      <c r="H688" s="137"/>
    </row>
    <row r="689" spans="1:8" x14ac:dyDescent="0.15">
      <c r="A689" s="137"/>
      <c r="G689" s="137"/>
      <c r="H689" s="137"/>
    </row>
    <row r="690" spans="1:8" x14ac:dyDescent="0.15">
      <c r="A690" s="137"/>
      <c r="G690" s="137"/>
      <c r="H690" s="137"/>
    </row>
    <row r="691" spans="1:8" x14ac:dyDescent="0.15">
      <c r="A691" s="137"/>
      <c r="G691" s="137"/>
      <c r="H691" s="137"/>
    </row>
    <row r="692" spans="1:8" x14ac:dyDescent="0.15">
      <c r="A692" s="137"/>
      <c r="G692" s="137"/>
      <c r="H692" s="137"/>
    </row>
    <row r="693" spans="1:8" x14ac:dyDescent="0.15">
      <c r="A693" s="137"/>
      <c r="G693" s="137"/>
      <c r="H693" s="137"/>
    </row>
    <row r="694" spans="1:8" x14ac:dyDescent="0.15">
      <c r="A694" s="137"/>
      <c r="G694" s="137"/>
      <c r="H694" s="137"/>
    </row>
    <row r="695" spans="1:8" x14ac:dyDescent="0.15">
      <c r="A695" s="137"/>
      <c r="G695" s="137"/>
      <c r="H695" s="137"/>
    </row>
    <row r="696" spans="1:8" x14ac:dyDescent="0.15">
      <c r="A696" s="137"/>
      <c r="G696" s="137"/>
      <c r="H696" s="137"/>
    </row>
    <row r="697" spans="1:8" x14ac:dyDescent="0.15">
      <c r="A697" s="137"/>
      <c r="G697" s="137"/>
      <c r="H697" s="137"/>
    </row>
    <row r="698" spans="1:8" x14ac:dyDescent="0.15">
      <c r="A698" s="137"/>
      <c r="G698" s="137"/>
      <c r="H698" s="137"/>
    </row>
    <row r="699" spans="1:8" x14ac:dyDescent="0.15">
      <c r="A699" s="137"/>
      <c r="G699" s="137"/>
      <c r="H699" s="137"/>
    </row>
    <row r="700" spans="1:8" x14ac:dyDescent="0.15">
      <c r="A700" s="137"/>
      <c r="G700" s="137"/>
      <c r="H700" s="137"/>
    </row>
    <row r="701" spans="1:8" x14ac:dyDescent="0.15">
      <c r="A701" s="137"/>
      <c r="G701" s="137"/>
      <c r="H701" s="137"/>
    </row>
    <row r="702" spans="1:8" x14ac:dyDescent="0.15">
      <c r="A702" s="137"/>
      <c r="G702" s="137"/>
      <c r="H702" s="137"/>
    </row>
    <row r="703" spans="1:8" x14ac:dyDescent="0.15">
      <c r="A703" s="137"/>
      <c r="G703" s="137"/>
      <c r="H703" s="137"/>
    </row>
    <row r="704" spans="1:8" x14ac:dyDescent="0.15">
      <c r="A704" s="137"/>
      <c r="G704" s="137"/>
      <c r="H704" s="137"/>
    </row>
    <row r="705" spans="1:8" x14ac:dyDescent="0.15">
      <c r="A705" s="137"/>
      <c r="G705" s="137"/>
      <c r="H705" s="137"/>
    </row>
    <row r="706" spans="1:8" x14ac:dyDescent="0.15">
      <c r="A706" s="137"/>
      <c r="G706" s="137"/>
      <c r="H706" s="137"/>
    </row>
    <row r="707" spans="1:8" x14ac:dyDescent="0.15">
      <c r="A707" s="137"/>
      <c r="G707" s="137"/>
      <c r="H707" s="137"/>
    </row>
    <row r="708" spans="1:8" x14ac:dyDescent="0.15">
      <c r="A708" s="137"/>
      <c r="G708" s="137"/>
      <c r="H708" s="137"/>
    </row>
    <row r="709" spans="1:8" x14ac:dyDescent="0.15">
      <c r="A709" s="137"/>
      <c r="G709" s="137"/>
      <c r="H709" s="137"/>
    </row>
    <row r="710" spans="1:8" x14ac:dyDescent="0.15">
      <c r="A710" s="137"/>
      <c r="G710" s="137"/>
      <c r="H710" s="137"/>
    </row>
    <row r="711" spans="1:8" x14ac:dyDescent="0.15">
      <c r="A711" s="137"/>
      <c r="G711" s="137"/>
      <c r="H711" s="137"/>
    </row>
    <row r="712" spans="1:8" x14ac:dyDescent="0.15">
      <c r="A712" s="137"/>
      <c r="G712" s="137"/>
      <c r="H712" s="137"/>
    </row>
    <row r="713" spans="1:8" x14ac:dyDescent="0.15">
      <c r="A713" s="137"/>
      <c r="G713" s="137"/>
      <c r="H713" s="137"/>
    </row>
    <row r="714" spans="1:8" x14ac:dyDescent="0.15">
      <c r="A714" s="137"/>
      <c r="G714" s="137"/>
      <c r="H714" s="137"/>
    </row>
    <row r="715" spans="1:8" x14ac:dyDescent="0.15">
      <c r="A715" s="137"/>
      <c r="G715" s="137"/>
      <c r="H715" s="137"/>
    </row>
    <row r="716" spans="1:8" x14ac:dyDescent="0.15">
      <c r="A716" s="137"/>
      <c r="G716" s="137"/>
      <c r="H716" s="137"/>
    </row>
    <row r="717" spans="1:8" x14ac:dyDescent="0.15">
      <c r="A717" s="137"/>
      <c r="G717" s="137"/>
      <c r="H717" s="137"/>
    </row>
    <row r="718" spans="1:8" x14ac:dyDescent="0.15">
      <c r="A718" s="137"/>
      <c r="G718" s="137"/>
      <c r="H718" s="137"/>
    </row>
    <row r="719" spans="1:8" x14ac:dyDescent="0.15">
      <c r="A719" s="137"/>
      <c r="G719" s="137"/>
      <c r="H719" s="137"/>
    </row>
    <row r="720" spans="1:8" x14ac:dyDescent="0.15">
      <c r="A720" s="137"/>
      <c r="G720" s="137"/>
      <c r="H720" s="137"/>
    </row>
    <row r="721" spans="1:8" x14ac:dyDescent="0.15">
      <c r="A721" s="137"/>
      <c r="G721" s="137"/>
      <c r="H721" s="137"/>
    </row>
    <row r="722" spans="1:8" x14ac:dyDescent="0.15">
      <c r="A722" s="137"/>
      <c r="G722" s="137"/>
      <c r="H722" s="137"/>
    </row>
    <row r="723" spans="1:8" x14ac:dyDescent="0.15">
      <c r="A723" s="137"/>
      <c r="G723" s="137"/>
      <c r="H723" s="137"/>
    </row>
    <row r="724" spans="1:8" x14ac:dyDescent="0.15">
      <c r="A724" s="137"/>
      <c r="G724" s="137"/>
      <c r="H724" s="137"/>
    </row>
    <row r="725" spans="1:8" x14ac:dyDescent="0.15">
      <c r="A725" s="137"/>
      <c r="G725" s="137"/>
      <c r="H725" s="137"/>
    </row>
    <row r="726" spans="1:8" x14ac:dyDescent="0.15">
      <c r="A726" s="137"/>
      <c r="G726" s="137"/>
      <c r="H726" s="137"/>
    </row>
    <row r="727" spans="1:8" x14ac:dyDescent="0.15">
      <c r="A727" s="137"/>
      <c r="G727" s="137"/>
      <c r="H727" s="137"/>
    </row>
    <row r="728" spans="1:8" x14ac:dyDescent="0.15">
      <c r="A728" s="137"/>
      <c r="G728" s="137"/>
      <c r="H728" s="137"/>
    </row>
    <row r="729" spans="1:8" x14ac:dyDescent="0.15">
      <c r="A729" s="137"/>
      <c r="G729" s="137"/>
      <c r="H729" s="137"/>
    </row>
    <row r="730" spans="1:8" x14ac:dyDescent="0.15">
      <c r="A730" s="137"/>
      <c r="G730" s="137"/>
      <c r="H730" s="137"/>
    </row>
    <row r="731" spans="1:8" x14ac:dyDescent="0.15">
      <c r="A731" s="137"/>
      <c r="G731" s="137"/>
      <c r="H731" s="137"/>
    </row>
    <row r="732" spans="1:8" x14ac:dyDescent="0.15">
      <c r="A732" s="137"/>
      <c r="G732" s="137"/>
      <c r="H732" s="137"/>
    </row>
    <row r="733" spans="1:8" x14ac:dyDescent="0.15">
      <c r="A733" s="137"/>
      <c r="G733" s="137"/>
      <c r="H733" s="137"/>
    </row>
    <row r="734" spans="1:8" x14ac:dyDescent="0.15">
      <c r="A734" s="137"/>
      <c r="G734" s="137"/>
      <c r="H734" s="137"/>
    </row>
    <row r="735" spans="1:8" x14ac:dyDescent="0.15">
      <c r="A735" s="137"/>
      <c r="G735" s="137"/>
      <c r="H735" s="137"/>
    </row>
    <row r="736" spans="1:8" x14ac:dyDescent="0.15">
      <c r="A736" s="137"/>
      <c r="G736" s="137"/>
      <c r="H736" s="137"/>
    </row>
    <row r="737" spans="1:8" x14ac:dyDescent="0.15">
      <c r="A737" s="137"/>
      <c r="G737" s="137"/>
      <c r="H737" s="137"/>
    </row>
    <row r="738" spans="1:8" x14ac:dyDescent="0.15">
      <c r="A738" s="137"/>
      <c r="G738" s="137"/>
      <c r="H738" s="137"/>
    </row>
    <row r="739" spans="1:8" x14ac:dyDescent="0.15">
      <c r="A739" s="137"/>
      <c r="G739" s="137"/>
      <c r="H739" s="137"/>
    </row>
    <row r="740" spans="1:8" x14ac:dyDescent="0.15">
      <c r="A740" s="137"/>
      <c r="G740" s="137"/>
      <c r="H740" s="137"/>
    </row>
    <row r="741" spans="1:8" x14ac:dyDescent="0.15">
      <c r="A741" s="137"/>
      <c r="G741" s="137"/>
      <c r="H741" s="137"/>
    </row>
    <row r="742" spans="1:8" x14ac:dyDescent="0.15">
      <c r="A742" s="137"/>
      <c r="G742" s="137"/>
      <c r="H742" s="137"/>
    </row>
    <row r="743" spans="1:8" x14ac:dyDescent="0.15">
      <c r="A743" s="137"/>
      <c r="G743" s="137"/>
      <c r="H743" s="137"/>
    </row>
    <row r="744" spans="1:8" x14ac:dyDescent="0.15">
      <c r="A744" s="137"/>
      <c r="G744" s="137"/>
      <c r="H744" s="137"/>
    </row>
    <row r="745" spans="1:8" x14ac:dyDescent="0.15">
      <c r="A745" s="137"/>
      <c r="G745" s="137"/>
      <c r="H745" s="137"/>
    </row>
    <row r="746" spans="1:8" x14ac:dyDescent="0.15">
      <c r="A746" s="137"/>
      <c r="G746" s="137"/>
      <c r="H746" s="137"/>
    </row>
    <row r="747" spans="1:8" x14ac:dyDescent="0.15">
      <c r="A747" s="137"/>
      <c r="G747" s="137"/>
      <c r="H747" s="137"/>
    </row>
    <row r="748" spans="1:8" x14ac:dyDescent="0.15">
      <c r="A748" s="137"/>
      <c r="G748" s="137"/>
      <c r="H748" s="137"/>
    </row>
    <row r="749" spans="1:8" x14ac:dyDescent="0.15">
      <c r="A749" s="137"/>
      <c r="G749" s="137"/>
      <c r="H749" s="137"/>
    </row>
    <row r="750" spans="1:8" x14ac:dyDescent="0.15">
      <c r="A750" s="137"/>
      <c r="G750" s="137"/>
      <c r="H750" s="137"/>
    </row>
    <row r="751" spans="1:8" x14ac:dyDescent="0.15">
      <c r="A751" s="137"/>
      <c r="G751" s="137"/>
      <c r="H751" s="137"/>
    </row>
    <row r="752" spans="1:8" x14ac:dyDescent="0.15">
      <c r="A752" s="137"/>
      <c r="G752" s="137"/>
      <c r="H752" s="137"/>
    </row>
    <row r="753" spans="1:8" x14ac:dyDescent="0.15">
      <c r="A753" s="137"/>
      <c r="G753" s="137"/>
      <c r="H753" s="137"/>
    </row>
    <row r="754" spans="1:8" x14ac:dyDescent="0.15">
      <c r="A754" s="137"/>
      <c r="G754" s="137"/>
      <c r="H754" s="137"/>
    </row>
    <row r="755" spans="1:8" x14ac:dyDescent="0.15">
      <c r="A755" s="137"/>
      <c r="G755" s="137"/>
      <c r="H755" s="137"/>
    </row>
    <row r="756" spans="1:8" x14ac:dyDescent="0.15">
      <c r="A756" s="137"/>
      <c r="G756" s="137"/>
      <c r="H756" s="137"/>
    </row>
    <row r="757" spans="1:8" x14ac:dyDescent="0.15">
      <c r="A757" s="137"/>
      <c r="G757" s="137"/>
      <c r="H757" s="137"/>
    </row>
    <row r="758" spans="1:8" x14ac:dyDescent="0.15">
      <c r="A758" s="137"/>
      <c r="G758" s="137"/>
      <c r="H758" s="137"/>
    </row>
    <row r="759" spans="1:8" x14ac:dyDescent="0.15">
      <c r="A759" s="137"/>
      <c r="G759" s="137"/>
      <c r="H759" s="137"/>
    </row>
    <row r="760" spans="1:8" x14ac:dyDescent="0.15">
      <c r="A760" s="137"/>
      <c r="G760" s="137"/>
      <c r="H760" s="137"/>
    </row>
    <row r="761" spans="1:8" x14ac:dyDescent="0.15">
      <c r="A761" s="137"/>
      <c r="G761" s="137"/>
      <c r="H761" s="137"/>
    </row>
    <row r="762" spans="1:8" x14ac:dyDescent="0.15">
      <c r="A762" s="137"/>
      <c r="G762" s="137"/>
      <c r="H762" s="137"/>
    </row>
    <row r="763" spans="1:8" x14ac:dyDescent="0.15">
      <c r="A763" s="137"/>
      <c r="G763" s="137"/>
      <c r="H763" s="137"/>
    </row>
    <row r="764" spans="1:8" x14ac:dyDescent="0.15">
      <c r="A764" s="137"/>
      <c r="G764" s="137"/>
      <c r="H764" s="137"/>
    </row>
    <row r="765" spans="1:8" x14ac:dyDescent="0.15">
      <c r="A765" s="137"/>
      <c r="G765" s="137"/>
      <c r="H765" s="137"/>
    </row>
    <row r="766" spans="1:8" x14ac:dyDescent="0.15">
      <c r="A766" s="137"/>
      <c r="G766" s="137"/>
      <c r="H766" s="137"/>
    </row>
    <row r="767" spans="1:8" x14ac:dyDescent="0.15">
      <c r="A767" s="137"/>
      <c r="G767" s="137"/>
      <c r="H767" s="137"/>
    </row>
    <row r="768" spans="1:8" x14ac:dyDescent="0.15">
      <c r="A768" s="137"/>
      <c r="G768" s="137"/>
      <c r="H768" s="137"/>
    </row>
    <row r="769" spans="1:8" x14ac:dyDescent="0.15">
      <c r="A769" s="137"/>
      <c r="G769" s="137"/>
      <c r="H769" s="137"/>
    </row>
    <row r="770" spans="1:8" x14ac:dyDescent="0.15">
      <c r="A770" s="137"/>
      <c r="G770" s="137"/>
      <c r="H770" s="137"/>
    </row>
    <row r="771" spans="1:8" x14ac:dyDescent="0.15">
      <c r="A771" s="137"/>
      <c r="G771" s="137"/>
      <c r="H771" s="137"/>
    </row>
    <row r="772" spans="1:8" x14ac:dyDescent="0.15">
      <c r="A772" s="137"/>
      <c r="G772" s="137"/>
      <c r="H772" s="137"/>
    </row>
    <row r="773" spans="1:8" x14ac:dyDescent="0.15">
      <c r="A773" s="137"/>
      <c r="G773" s="137"/>
      <c r="H773" s="137"/>
    </row>
    <row r="774" spans="1:8" x14ac:dyDescent="0.15">
      <c r="A774" s="137"/>
      <c r="G774" s="137"/>
      <c r="H774" s="137"/>
    </row>
    <row r="775" spans="1:8" x14ac:dyDescent="0.15">
      <c r="A775" s="137"/>
      <c r="G775" s="137"/>
      <c r="H775" s="137"/>
    </row>
    <row r="776" spans="1:8" x14ac:dyDescent="0.15">
      <c r="A776" s="137"/>
      <c r="G776" s="137"/>
      <c r="H776" s="137"/>
    </row>
    <row r="777" spans="1:8" x14ac:dyDescent="0.15">
      <c r="A777" s="137"/>
      <c r="G777" s="137"/>
      <c r="H777" s="137"/>
    </row>
    <row r="778" spans="1:8" x14ac:dyDescent="0.15">
      <c r="A778" s="137"/>
      <c r="G778" s="137"/>
      <c r="H778" s="137"/>
    </row>
    <row r="779" spans="1:8" x14ac:dyDescent="0.15">
      <c r="A779" s="137"/>
      <c r="G779" s="137"/>
      <c r="H779" s="137"/>
    </row>
    <row r="780" spans="1:8" x14ac:dyDescent="0.15">
      <c r="A780" s="137"/>
      <c r="G780" s="137"/>
      <c r="H780" s="137"/>
    </row>
    <row r="781" spans="1:8" x14ac:dyDescent="0.15">
      <c r="A781" s="137"/>
      <c r="G781" s="137"/>
      <c r="H781" s="137"/>
    </row>
    <row r="782" spans="1:8" x14ac:dyDescent="0.15">
      <c r="A782" s="137"/>
      <c r="G782" s="137"/>
      <c r="H782" s="137"/>
    </row>
    <row r="783" spans="1:8" x14ac:dyDescent="0.15">
      <c r="A783" s="137"/>
      <c r="G783" s="137"/>
      <c r="H783" s="137"/>
    </row>
    <row r="784" spans="1:8" x14ac:dyDescent="0.15">
      <c r="A784" s="137"/>
      <c r="G784" s="137"/>
      <c r="H784" s="137"/>
    </row>
    <row r="785" spans="1:8" x14ac:dyDescent="0.15">
      <c r="A785" s="137"/>
      <c r="G785" s="137"/>
      <c r="H785" s="137"/>
    </row>
    <row r="786" spans="1:8" x14ac:dyDescent="0.15">
      <c r="A786" s="137"/>
      <c r="G786" s="137"/>
      <c r="H786" s="137"/>
    </row>
    <row r="787" spans="1:8" x14ac:dyDescent="0.15">
      <c r="A787" s="137"/>
      <c r="G787" s="137"/>
      <c r="H787" s="137"/>
    </row>
    <row r="788" spans="1:8" x14ac:dyDescent="0.15">
      <c r="A788" s="137"/>
      <c r="G788" s="137"/>
      <c r="H788" s="137"/>
    </row>
    <row r="789" spans="1:8" x14ac:dyDescent="0.15">
      <c r="A789" s="137"/>
      <c r="G789" s="137"/>
      <c r="H789" s="137"/>
    </row>
    <row r="790" spans="1:8" x14ac:dyDescent="0.15">
      <c r="A790" s="137"/>
      <c r="G790" s="137"/>
      <c r="H790" s="137"/>
    </row>
    <row r="791" spans="1:8" x14ac:dyDescent="0.15">
      <c r="A791" s="137"/>
      <c r="G791" s="137"/>
      <c r="H791" s="137"/>
    </row>
    <row r="792" spans="1:8" x14ac:dyDescent="0.15">
      <c r="A792" s="137"/>
      <c r="G792" s="137"/>
      <c r="H792" s="137"/>
    </row>
    <row r="793" spans="1:8" x14ac:dyDescent="0.15">
      <c r="A793" s="137"/>
      <c r="G793" s="137"/>
      <c r="H793" s="137"/>
    </row>
    <row r="794" spans="1:8" x14ac:dyDescent="0.15">
      <c r="A794" s="137"/>
      <c r="G794" s="137"/>
      <c r="H794" s="137"/>
    </row>
    <row r="795" spans="1:8" x14ac:dyDescent="0.15">
      <c r="A795" s="137"/>
      <c r="G795" s="137"/>
      <c r="H795" s="137"/>
    </row>
    <row r="796" spans="1:8" x14ac:dyDescent="0.15">
      <c r="A796" s="137"/>
      <c r="G796" s="137"/>
      <c r="H796" s="137"/>
    </row>
    <row r="797" spans="1:8" x14ac:dyDescent="0.15">
      <c r="A797" s="137"/>
      <c r="G797" s="137"/>
      <c r="H797" s="137"/>
    </row>
    <row r="798" spans="1:8" x14ac:dyDescent="0.15">
      <c r="A798" s="137"/>
      <c r="G798" s="137"/>
      <c r="H798" s="137"/>
    </row>
    <row r="799" spans="1:8" x14ac:dyDescent="0.15">
      <c r="A799" s="137"/>
      <c r="G799" s="137"/>
      <c r="H799" s="137"/>
    </row>
    <row r="800" spans="1:8" x14ac:dyDescent="0.15">
      <c r="A800" s="137"/>
      <c r="G800" s="137"/>
      <c r="H800" s="137"/>
    </row>
    <row r="801" spans="1:8" x14ac:dyDescent="0.15">
      <c r="A801" s="137"/>
      <c r="G801" s="137"/>
      <c r="H801" s="137"/>
    </row>
    <row r="802" spans="1:8" x14ac:dyDescent="0.15">
      <c r="A802" s="137"/>
      <c r="G802" s="137"/>
      <c r="H802" s="137"/>
    </row>
    <row r="803" spans="1:8" x14ac:dyDescent="0.15">
      <c r="A803" s="137"/>
      <c r="G803" s="137"/>
      <c r="H803" s="137"/>
    </row>
    <row r="804" spans="1:8" x14ac:dyDescent="0.15">
      <c r="A804" s="137"/>
      <c r="G804" s="137"/>
      <c r="H804" s="137"/>
    </row>
    <row r="805" spans="1:8" x14ac:dyDescent="0.15">
      <c r="A805" s="137"/>
      <c r="G805" s="137"/>
      <c r="H805" s="137"/>
    </row>
    <row r="806" spans="1:8" x14ac:dyDescent="0.15">
      <c r="A806" s="137"/>
      <c r="G806" s="137"/>
      <c r="H806" s="137"/>
    </row>
    <row r="807" spans="1:8" x14ac:dyDescent="0.15">
      <c r="A807" s="137"/>
      <c r="G807" s="137"/>
      <c r="H807" s="137"/>
    </row>
    <row r="808" spans="1:8" x14ac:dyDescent="0.15">
      <c r="A808" s="137"/>
      <c r="G808" s="137"/>
      <c r="H808" s="137"/>
    </row>
    <row r="809" spans="1:8" x14ac:dyDescent="0.15">
      <c r="A809" s="137"/>
      <c r="G809" s="137"/>
      <c r="H809" s="137"/>
    </row>
    <row r="810" spans="1:8" x14ac:dyDescent="0.15">
      <c r="A810" s="137"/>
      <c r="G810" s="137"/>
      <c r="H810" s="137"/>
    </row>
    <row r="811" spans="1:8" x14ac:dyDescent="0.15">
      <c r="A811" s="137"/>
      <c r="G811" s="137"/>
      <c r="H811" s="137"/>
    </row>
    <row r="812" spans="1:8" x14ac:dyDescent="0.15">
      <c r="A812" s="137"/>
      <c r="G812" s="137"/>
      <c r="H812" s="137"/>
    </row>
    <row r="813" spans="1:8" x14ac:dyDescent="0.15">
      <c r="A813" s="137"/>
      <c r="G813" s="137"/>
      <c r="H813" s="137"/>
    </row>
    <row r="814" spans="1:8" x14ac:dyDescent="0.15">
      <c r="A814" s="137"/>
      <c r="G814" s="137"/>
      <c r="H814" s="137"/>
    </row>
    <row r="815" spans="1:8" x14ac:dyDescent="0.15">
      <c r="A815" s="137"/>
      <c r="G815" s="137"/>
      <c r="H815" s="137"/>
    </row>
    <row r="816" spans="1:8" x14ac:dyDescent="0.15">
      <c r="A816" s="137"/>
      <c r="G816" s="137"/>
      <c r="H816" s="137"/>
    </row>
    <row r="817" spans="1:8" x14ac:dyDescent="0.15">
      <c r="A817" s="137"/>
      <c r="G817" s="137"/>
      <c r="H817" s="137"/>
    </row>
    <row r="818" spans="1:8" x14ac:dyDescent="0.15">
      <c r="A818" s="137"/>
      <c r="G818" s="137"/>
      <c r="H818" s="137"/>
    </row>
    <row r="819" spans="1:8" x14ac:dyDescent="0.15">
      <c r="A819" s="137"/>
      <c r="G819" s="137"/>
      <c r="H819" s="137"/>
    </row>
    <row r="820" spans="1:8" x14ac:dyDescent="0.15">
      <c r="A820" s="137"/>
      <c r="G820" s="137"/>
      <c r="H820" s="137"/>
    </row>
    <row r="821" spans="1:8" x14ac:dyDescent="0.15">
      <c r="A821" s="137"/>
      <c r="G821" s="137"/>
      <c r="H821" s="137"/>
    </row>
    <row r="822" spans="1:8" x14ac:dyDescent="0.15">
      <c r="A822" s="137"/>
      <c r="G822" s="137"/>
      <c r="H822" s="137"/>
    </row>
    <row r="823" spans="1:8" x14ac:dyDescent="0.15">
      <c r="A823" s="137"/>
      <c r="G823" s="137"/>
      <c r="H823" s="137"/>
    </row>
    <row r="824" spans="1:8" x14ac:dyDescent="0.15">
      <c r="A824" s="137"/>
      <c r="G824" s="137"/>
      <c r="H824" s="137"/>
    </row>
    <row r="825" spans="1:8" x14ac:dyDescent="0.15">
      <c r="A825" s="137"/>
      <c r="G825" s="137"/>
      <c r="H825" s="137"/>
    </row>
    <row r="826" spans="1:8" x14ac:dyDescent="0.15">
      <c r="A826" s="137"/>
      <c r="G826" s="137"/>
      <c r="H826" s="137"/>
    </row>
    <row r="827" spans="1:8" x14ac:dyDescent="0.15">
      <c r="A827" s="137"/>
      <c r="G827" s="137"/>
      <c r="H827" s="137"/>
    </row>
    <row r="828" spans="1:8" x14ac:dyDescent="0.15">
      <c r="A828" s="137"/>
      <c r="G828" s="137"/>
      <c r="H828" s="137"/>
    </row>
    <row r="829" spans="1:8" x14ac:dyDescent="0.15">
      <c r="A829" s="137"/>
      <c r="G829" s="137"/>
      <c r="H829" s="137"/>
    </row>
    <row r="830" spans="1:8" x14ac:dyDescent="0.15">
      <c r="A830" s="137"/>
      <c r="G830" s="137"/>
      <c r="H830" s="137"/>
    </row>
    <row r="831" spans="1:8" x14ac:dyDescent="0.15">
      <c r="A831" s="137"/>
      <c r="G831" s="137"/>
      <c r="H831" s="137"/>
    </row>
    <row r="832" spans="1:8" x14ac:dyDescent="0.15">
      <c r="A832" s="137"/>
      <c r="G832" s="137"/>
      <c r="H832" s="137"/>
    </row>
    <row r="833" spans="1:8" x14ac:dyDescent="0.15">
      <c r="A833" s="137"/>
      <c r="G833" s="137"/>
      <c r="H833" s="137"/>
    </row>
    <row r="834" spans="1:8" x14ac:dyDescent="0.15">
      <c r="A834" s="137"/>
      <c r="G834" s="137"/>
      <c r="H834" s="137"/>
    </row>
    <row r="835" spans="1:8" x14ac:dyDescent="0.15">
      <c r="A835" s="137"/>
      <c r="G835" s="137"/>
      <c r="H835" s="137"/>
    </row>
    <row r="836" spans="1:8" x14ac:dyDescent="0.15">
      <c r="A836" s="137"/>
      <c r="G836" s="137"/>
      <c r="H836" s="137"/>
    </row>
    <row r="837" spans="1:8" x14ac:dyDescent="0.15">
      <c r="A837" s="137"/>
      <c r="G837" s="137"/>
      <c r="H837" s="137"/>
    </row>
    <row r="838" spans="1:8" x14ac:dyDescent="0.15">
      <c r="A838" s="137"/>
      <c r="G838" s="137"/>
      <c r="H838" s="137"/>
    </row>
    <row r="839" spans="1:8" x14ac:dyDescent="0.15">
      <c r="A839" s="137"/>
      <c r="G839" s="137"/>
      <c r="H839" s="137"/>
    </row>
    <row r="840" spans="1:8" x14ac:dyDescent="0.15">
      <c r="A840" s="137"/>
      <c r="G840" s="137"/>
      <c r="H840" s="137"/>
    </row>
    <row r="841" spans="1:8" x14ac:dyDescent="0.15">
      <c r="A841" s="137"/>
      <c r="G841" s="137"/>
      <c r="H841" s="137"/>
    </row>
    <row r="842" spans="1:8" x14ac:dyDescent="0.15">
      <c r="A842" s="137"/>
      <c r="G842" s="137"/>
      <c r="H842" s="137"/>
    </row>
    <row r="843" spans="1:8" x14ac:dyDescent="0.15">
      <c r="A843" s="137"/>
      <c r="G843" s="137"/>
      <c r="H843" s="137"/>
    </row>
    <row r="844" spans="1:8" x14ac:dyDescent="0.15">
      <c r="A844" s="137"/>
      <c r="G844" s="137"/>
      <c r="H844" s="137"/>
    </row>
    <row r="845" spans="1:8" x14ac:dyDescent="0.15">
      <c r="A845" s="137"/>
      <c r="G845" s="137"/>
      <c r="H845" s="137"/>
    </row>
    <row r="846" spans="1:8" x14ac:dyDescent="0.15">
      <c r="A846" s="137"/>
      <c r="G846" s="137"/>
      <c r="H846" s="137"/>
    </row>
    <row r="847" spans="1:8" x14ac:dyDescent="0.15">
      <c r="A847" s="137"/>
      <c r="G847" s="137"/>
      <c r="H847" s="137"/>
    </row>
    <row r="848" spans="1:8" x14ac:dyDescent="0.15">
      <c r="A848" s="137"/>
      <c r="G848" s="137"/>
      <c r="H848" s="137"/>
    </row>
    <row r="849" spans="1:8" x14ac:dyDescent="0.15">
      <c r="A849" s="137"/>
      <c r="G849" s="137"/>
      <c r="H849" s="137"/>
    </row>
    <row r="850" spans="1:8" x14ac:dyDescent="0.15">
      <c r="A850" s="137"/>
      <c r="G850" s="137"/>
      <c r="H850" s="137"/>
    </row>
    <row r="851" spans="1:8" x14ac:dyDescent="0.15">
      <c r="A851" s="137"/>
      <c r="G851" s="137"/>
      <c r="H851" s="137"/>
    </row>
    <row r="852" spans="1:8" x14ac:dyDescent="0.15">
      <c r="A852" s="137"/>
      <c r="G852" s="137"/>
      <c r="H852" s="137"/>
    </row>
    <row r="853" spans="1:8" x14ac:dyDescent="0.15">
      <c r="A853" s="137"/>
      <c r="G853" s="137"/>
      <c r="H853" s="137"/>
    </row>
    <row r="854" spans="1:8" x14ac:dyDescent="0.15">
      <c r="A854" s="137"/>
      <c r="G854" s="137"/>
      <c r="H854" s="137"/>
    </row>
    <row r="855" spans="1:8" x14ac:dyDescent="0.15">
      <c r="A855" s="137"/>
      <c r="G855" s="137"/>
      <c r="H855" s="137"/>
    </row>
    <row r="856" spans="1:8" x14ac:dyDescent="0.15">
      <c r="A856" s="137"/>
      <c r="G856" s="137"/>
      <c r="H856" s="137"/>
    </row>
    <row r="857" spans="1:8" x14ac:dyDescent="0.15">
      <c r="A857" s="137"/>
      <c r="G857" s="137"/>
      <c r="H857" s="137"/>
    </row>
    <row r="858" spans="1:8" x14ac:dyDescent="0.15">
      <c r="A858" s="137"/>
      <c r="G858" s="137"/>
      <c r="H858" s="137"/>
    </row>
    <row r="859" spans="1:8" x14ac:dyDescent="0.15">
      <c r="A859" s="137"/>
      <c r="G859" s="137"/>
      <c r="H859" s="137"/>
    </row>
    <row r="860" spans="1:8" x14ac:dyDescent="0.15">
      <c r="A860" s="137"/>
      <c r="G860" s="137"/>
      <c r="H860" s="137"/>
    </row>
    <row r="861" spans="1:8" x14ac:dyDescent="0.15">
      <c r="A861" s="137"/>
      <c r="G861" s="137"/>
      <c r="H861" s="137"/>
    </row>
    <row r="862" spans="1:8" x14ac:dyDescent="0.15">
      <c r="A862" s="137"/>
      <c r="G862" s="137"/>
      <c r="H862" s="137"/>
    </row>
    <row r="863" spans="1:8" x14ac:dyDescent="0.15">
      <c r="A863" s="137"/>
      <c r="G863" s="137"/>
      <c r="H863" s="137"/>
    </row>
    <row r="864" spans="1:8" x14ac:dyDescent="0.15">
      <c r="A864" s="137"/>
      <c r="G864" s="137"/>
      <c r="H864" s="137"/>
    </row>
    <row r="865" spans="1:8" x14ac:dyDescent="0.15">
      <c r="A865" s="137"/>
      <c r="G865" s="137"/>
      <c r="H865" s="137"/>
    </row>
    <row r="866" spans="1:8" x14ac:dyDescent="0.15">
      <c r="A866" s="137"/>
      <c r="G866" s="137"/>
      <c r="H866" s="137"/>
    </row>
    <row r="867" spans="1:8" x14ac:dyDescent="0.15">
      <c r="A867" s="137"/>
      <c r="G867" s="137"/>
      <c r="H867" s="137"/>
    </row>
    <row r="868" spans="1:8" x14ac:dyDescent="0.15">
      <c r="A868" s="137"/>
      <c r="G868" s="137"/>
      <c r="H868" s="137"/>
    </row>
    <row r="869" spans="1:8" x14ac:dyDescent="0.15">
      <c r="A869" s="137"/>
      <c r="G869" s="137"/>
      <c r="H869" s="137"/>
    </row>
    <row r="870" spans="1:8" x14ac:dyDescent="0.15">
      <c r="A870" s="137"/>
      <c r="G870" s="137"/>
      <c r="H870" s="137"/>
    </row>
    <row r="871" spans="1:8" x14ac:dyDescent="0.15">
      <c r="A871" s="137"/>
      <c r="G871" s="137"/>
      <c r="H871" s="137"/>
    </row>
    <row r="872" spans="1:8" x14ac:dyDescent="0.15">
      <c r="A872" s="137"/>
      <c r="G872" s="137"/>
      <c r="H872" s="137"/>
    </row>
    <row r="873" spans="1:8" x14ac:dyDescent="0.15">
      <c r="A873" s="137"/>
      <c r="G873" s="137"/>
      <c r="H873" s="137"/>
    </row>
    <row r="874" spans="1:8" x14ac:dyDescent="0.15">
      <c r="A874" s="137"/>
      <c r="G874" s="137"/>
      <c r="H874" s="137"/>
    </row>
    <row r="875" spans="1:8" x14ac:dyDescent="0.15">
      <c r="A875" s="137"/>
      <c r="G875" s="137"/>
      <c r="H875" s="137"/>
    </row>
    <row r="876" spans="1:8" x14ac:dyDescent="0.15">
      <c r="A876" s="137"/>
      <c r="G876" s="137"/>
      <c r="H876" s="137"/>
    </row>
    <row r="877" spans="1:8" x14ac:dyDescent="0.15">
      <c r="A877" s="137"/>
      <c r="G877" s="137"/>
      <c r="H877" s="137"/>
    </row>
    <row r="878" spans="1:8" x14ac:dyDescent="0.15">
      <c r="A878" s="137"/>
      <c r="G878" s="137"/>
      <c r="H878" s="137"/>
    </row>
    <row r="879" spans="1:8" x14ac:dyDescent="0.15">
      <c r="A879" s="137"/>
      <c r="G879" s="137"/>
      <c r="H879" s="137"/>
    </row>
    <row r="880" spans="1:8" x14ac:dyDescent="0.15">
      <c r="A880" s="137"/>
      <c r="G880" s="137"/>
      <c r="H880" s="137"/>
    </row>
    <row r="881" spans="1:8" x14ac:dyDescent="0.15">
      <c r="A881" s="137"/>
      <c r="G881" s="137"/>
      <c r="H881" s="137"/>
    </row>
    <row r="882" spans="1:8" x14ac:dyDescent="0.15">
      <c r="A882" s="137"/>
      <c r="G882" s="137"/>
      <c r="H882" s="137"/>
    </row>
    <row r="883" spans="1:8" x14ac:dyDescent="0.15">
      <c r="A883" s="137"/>
      <c r="G883" s="137"/>
      <c r="H883" s="137"/>
    </row>
    <row r="884" spans="1:8" x14ac:dyDescent="0.15">
      <c r="A884" s="137"/>
      <c r="G884" s="137"/>
      <c r="H884" s="137"/>
    </row>
    <row r="885" spans="1:8" x14ac:dyDescent="0.15">
      <c r="A885" s="137"/>
      <c r="G885" s="137"/>
      <c r="H885" s="137"/>
    </row>
    <row r="886" spans="1:8" x14ac:dyDescent="0.15">
      <c r="A886" s="137"/>
      <c r="G886" s="137"/>
      <c r="H886" s="137"/>
    </row>
    <row r="887" spans="1:8" x14ac:dyDescent="0.15">
      <c r="A887" s="137"/>
      <c r="G887" s="137"/>
      <c r="H887" s="137"/>
    </row>
    <row r="888" spans="1:8" x14ac:dyDescent="0.15">
      <c r="A888" s="137"/>
      <c r="G888" s="137"/>
      <c r="H888" s="137"/>
    </row>
    <row r="889" spans="1:8" x14ac:dyDescent="0.15">
      <c r="A889" s="137"/>
      <c r="G889" s="137"/>
      <c r="H889" s="137"/>
    </row>
    <row r="890" spans="1:8" x14ac:dyDescent="0.15">
      <c r="A890" s="137"/>
      <c r="G890" s="137"/>
      <c r="H890" s="137"/>
    </row>
    <row r="891" spans="1:8" x14ac:dyDescent="0.15">
      <c r="A891" s="137"/>
      <c r="G891" s="137"/>
      <c r="H891" s="137"/>
    </row>
    <row r="892" spans="1:8" x14ac:dyDescent="0.15">
      <c r="A892" s="137"/>
      <c r="G892" s="137"/>
      <c r="H892" s="137"/>
    </row>
    <row r="893" spans="1:8" x14ac:dyDescent="0.15">
      <c r="A893" s="137"/>
      <c r="G893" s="137"/>
      <c r="H893" s="137"/>
    </row>
    <row r="894" spans="1:8" x14ac:dyDescent="0.15">
      <c r="A894" s="137"/>
      <c r="G894" s="137"/>
      <c r="H894" s="137"/>
    </row>
    <row r="895" spans="1:8" x14ac:dyDescent="0.15">
      <c r="A895" s="137"/>
      <c r="G895" s="137"/>
      <c r="H895" s="137"/>
    </row>
    <row r="896" spans="1:8" x14ac:dyDescent="0.15">
      <c r="A896" s="137"/>
      <c r="G896" s="137"/>
      <c r="H896" s="137"/>
    </row>
    <row r="897" spans="1:8" x14ac:dyDescent="0.15">
      <c r="A897" s="137"/>
      <c r="G897" s="137"/>
      <c r="H897" s="137"/>
    </row>
    <row r="898" spans="1:8" x14ac:dyDescent="0.15">
      <c r="A898" s="137"/>
      <c r="G898" s="137"/>
      <c r="H898" s="137"/>
    </row>
    <row r="899" spans="1:8" x14ac:dyDescent="0.15">
      <c r="A899" s="137"/>
      <c r="G899" s="137"/>
      <c r="H899" s="137"/>
    </row>
    <row r="900" spans="1:8" x14ac:dyDescent="0.15">
      <c r="A900" s="137"/>
      <c r="G900" s="137"/>
      <c r="H900" s="137"/>
    </row>
    <row r="901" spans="1:8" x14ac:dyDescent="0.15">
      <c r="A901" s="137"/>
      <c r="G901" s="137"/>
      <c r="H901" s="137"/>
    </row>
    <row r="902" spans="1:8" x14ac:dyDescent="0.15">
      <c r="A902" s="137"/>
      <c r="G902" s="137"/>
      <c r="H902" s="137"/>
    </row>
    <row r="903" spans="1:8" x14ac:dyDescent="0.15">
      <c r="A903" s="137"/>
      <c r="G903" s="137"/>
      <c r="H903" s="137"/>
    </row>
    <row r="904" spans="1:8" x14ac:dyDescent="0.15">
      <c r="A904" s="137"/>
      <c r="G904" s="137"/>
      <c r="H904" s="137"/>
    </row>
    <row r="905" spans="1:8" x14ac:dyDescent="0.15">
      <c r="A905" s="137"/>
      <c r="G905" s="137"/>
      <c r="H905" s="137"/>
    </row>
    <row r="906" spans="1:8" x14ac:dyDescent="0.15">
      <c r="A906" s="137"/>
      <c r="G906" s="137"/>
      <c r="H906" s="137"/>
    </row>
    <row r="907" spans="1:8" x14ac:dyDescent="0.15">
      <c r="A907" s="137"/>
      <c r="G907" s="137"/>
      <c r="H907" s="137"/>
    </row>
    <row r="908" spans="1:8" x14ac:dyDescent="0.15">
      <c r="A908" s="137"/>
      <c r="G908" s="137"/>
      <c r="H908" s="137"/>
    </row>
    <row r="909" spans="1:8" x14ac:dyDescent="0.15">
      <c r="A909" s="137"/>
      <c r="G909" s="137"/>
      <c r="H909" s="137"/>
    </row>
    <row r="910" spans="1:8" x14ac:dyDescent="0.15">
      <c r="A910" s="137"/>
      <c r="G910" s="137"/>
      <c r="H910" s="137"/>
    </row>
    <row r="911" spans="1:8" x14ac:dyDescent="0.15">
      <c r="A911" s="137"/>
      <c r="G911" s="137"/>
      <c r="H911" s="137"/>
    </row>
    <row r="912" spans="1:8" x14ac:dyDescent="0.15">
      <c r="A912" s="137"/>
      <c r="G912" s="137"/>
      <c r="H912" s="137"/>
    </row>
    <row r="913" spans="1:8" x14ac:dyDescent="0.15">
      <c r="A913" s="137"/>
      <c r="G913" s="137"/>
      <c r="H913" s="137"/>
    </row>
    <row r="914" spans="1:8" x14ac:dyDescent="0.15">
      <c r="A914" s="137"/>
      <c r="G914" s="137"/>
      <c r="H914" s="137"/>
    </row>
    <row r="915" spans="1:8" x14ac:dyDescent="0.15">
      <c r="A915" s="137"/>
      <c r="G915" s="137"/>
      <c r="H915" s="137"/>
    </row>
    <row r="916" spans="1:8" x14ac:dyDescent="0.15">
      <c r="A916" s="137"/>
      <c r="G916" s="137"/>
      <c r="H916" s="137"/>
    </row>
    <row r="917" spans="1:8" x14ac:dyDescent="0.15">
      <c r="A917" s="137"/>
      <c r="G917" s="137"/>
      <c r="H917" s="137"/>
    </row>
    <row r="918" spans="1:8" x14ac:dyDescent="0.15">
      <c r="A918" s="137"/>
      <c r="G918" s="137"/>
      <c r="H918" s="137"/>
    </row>
    <row r="919" spans="1:8" x14ac:dyDescent="0.15">
      <c r="A919" s="137"/>
      <c r="G919" s="137"/>
      <c r="H919" s="137"/>
    </row>
    <row r="920" spans="1:8" x14ac:dyDescent="0.15">
      <c r="A920" s="137"/>
      <c r="G920" s="137"/>
      <c r="H920" s="137"/>
    </row>
    <row r="921" spans="1:8" x14ac:dyDescent="0.15">
      <c r="A921" s="137"/>
      <c r="G921" s="137"/>
      <c r="H921" s="137"/>
    </row>
    <row r="922" spans="1:8" x14ac:dyDescent="0.15">
      <c r="A922" s="137"/>
      <c r="G922" s="137"/>
      <c r="H922" s="137"/>
    </row>
    <row r="923" spans="1:8" x14ac:dyDescent="0.15">
      <c r="A923" s="137"/>
      <c r="G923" s="137"/>
      <c r="H923" s="137"/>
    </row>
    <row r="924" spans="1:8" x14ac:dyDescent="0.15">
      <c r="A924" s="137"/>
      <c r="G924" s="137"/>
      <c r="H924" s="137"/>
    </row>
    <row r="925" spans="1:8" x14ac:dyDescent="0.15">
      <c r="A925" s="137"/>
      <c r="G925" s="137"/>
      <c r="H925" s="137"/>
    </row>
    <row r="926" spans="1:8" x14ac:dyDescent="0.15">
      <c r="A926" s="137"/>
      <c r="G926" s="137"/>
      <c r="H926" s="137"/>
    </row>
    <row r="927" spans="1:8" x14ac:dyDescent="0.15">
      <c r="A927" s="137"/>
      <c r="G927" s="137"/>
      <c r="H927" s="137"/>
    </row>
    <row r="928" spans="1:8" x14ac:dyDescent="0.15">
      <c r="A928" s="137"/>
      <c r="G928" s="137"/>
      <c r="H928" s="137"/>
    </row>
    <row r="929" spans="1:8" x14ac:dyDescent="0.15">
      <c r="A929" s="137"/>
      <c r="G929" s="137"/>
      <c r="H929" s="137"/>
    </row>
    <row r="930" spans="1:8" x14ac:dyDescent="0.15">
      <c r="A930" s="137"/>
      <c r="G930" s="137"/>
      <c r="H930" s="137"/>
    </row>
    <row r="931" spans="1:8" x14ac:dyDescent="0.15">
      <c r="A931" s="137"/>
      <c r="G931" s="137"/>
      <c r="H931" s="137"/>
    </row>
    <row r="932" spans="1:8" x14ac:dyDescent="0.15">
      <c r="A932" s="137"/>
      <c r="G932" s="137"/>
      <c r="H932" s="137"/>
    </row>
    <row r="933" spans="1:8" x14ac:dyDescent="0.15">
      <c r="A933" s="137"/>
      <c r="G933" s="137"/>
      <c r="H933" s="137"/>
    </row>
    <row r="934" spans="1:8" x14ac:dyDescent="0.15">
      <c r="A934" s="137"/>
      <c r="G934" s="137"/>
      <c r="H934" s="137"/>
    </row>
    <row r="935" spans="1:8" x14ac:dyDescent="0.15">
      <c r="A935" s="137"/>
      <c r="G935" s="137"/>
      <c r="H935" s="137"/>
    </row>
    <row r="936" spans="1:8" x14ac:dyDescent="0.15">
      <c r="A936" s="137"/>
      <c r="G936" s="137"/>
      <c r="H936" s="137"/>
    </row>
    <row r="937" spans="1:8" x14ac:dyDescent="0.15">
      <c r="A937" s="137"/>
      <c r="G937" s="137"/>
      <c r="H937" s="137"/>
    </row>
    <row r="938" spans="1:8" x14ac:dyDescent="0.15">
      <c r="A938" s="137"/>
      <c r="G938" s="137"/>
      <c r="H938" s="137"/>
    </row>
    <row r="939" spans="1:8" x14ac:dyDescent="0.15">
      <c r="A939" s="137"/>
      <c r="G939" s="137"/>
      <c r="H939" s="137"/>
    </row>
    <row r="940" spans="1:8" x14ac:dyDescent="0.15">
      <c r="A940" s="137"/>
      <c r="G940" s="137"/>
      <c r="H940" s="137"/>
    </row>
    <row r="941" spans="1:8" x14ac:dyDescent="0.15">
      <c r="A941" s="137"/>
      <c r="G941" s="137"/>
      <c r="H941" s="137"/>
    </row>
    <row r="942" spans="1:8" x14ac:dyDescent="0.15">
      <c r="A942" s="137"/>
      <c r="G942" s="137"/>
      <c r="H942" s="137"/>
    </row>
    <row r="943" spans="1:8" x14ac:dyDescent="0.15">
      <c r="A943" s="137"/>
      <c r="G943" s="137"/>
      <c r="H943" s="137"/>
    </row>
    <row r="944" spans="1:8" x14ac:dyDescent="0.15">
      <c r="A944" s="137"/>
      <c r="G944" s="137"/>
      <c r="H944" s="137"/>
    </row>
    <row r="945" spans="1:8" x14ac:dyDescent="0.15">
      <c r="A945" s="137"/>
      <c r="G945" s="137"/>
      <c r="H945" s="137"/>
    </row>
    <row r="946" spans="1:8" x14ac:dyDescent="0.15">
      <c r="A946" s="137"/>
      <c r="G946" s="137"/>
      <c r="H946" s="137"/>
    </row>
    <row r="947" spans="1:8" x14ac:dyDescent="0.15">
      <c r="A947" s="137"/>
      <c r="G947" s="137"/>
      <c r="H947" s="137"/>
    </row>
    <row r="948" spans="1:8" x14ac:dyDescent="0.15">
      <c r="A948" s="137"/>
      <c r="G948" s="137"/>
      <c r="H948" s="137"/>
    </row>
    <row r="949" spans="1:8" x14ac:dyDescent="0.15">
      <c r="A949" s="137"/>
      <c r="G949" s="137"/>
      <c r="H949" s="137"/>
    </row>
    <row r="950" spans="1:8" x14ac:dyDescent="0.15">
      <c r="A950" s="137"/>
      <c r="G950" s="137"/>
      <c r="H950" s="137"/>
    </row>
    <row r="951" spans="1:8" x14ac:dyDescent="0.15">
      <c r="A951" s="137"/>
      <c r="G951" s="137"/>
      <c r="H951" s="137"/>
    </row>
    <row r="952" spans="1:8" x14ac:dyDescent="0.15">
      <c r="A952" s="137"/>
      <c r="G952" s="137"/>
      <c r="H952" s="137"/>
    </row>
    <row r="953" spans="1:8" x14ac:dyDescent="0.15">
      <c r="A953" s="137"/>
      <c r="G953" s="137"/>
      <c r="H953" s="137"/>
    </row>
    <row r="954" spans="1:8" x14ac:dyDescent="0.15">
      <c r="A954" s="137"/>
      <c r="G954" s="137"/>
      <c r="H954" s="137"/>
    </row>
    <row r="955" spans="1:8" x14ac:dyDescent="0.15">
      <c r="A955" s="137"/>
      <c r="G955" s="137"/>
      <c r="H955" s="137"/>
    </row>
    <row r="956" spans="1:8" x14ac:dyDescent="0.15">
      <c r="A956" s="137"/>
      <c r="G956" s="137"/>
      <c r="H956" s="137"/>
    </row>
    <row r="957" spans="1:8" x14ac:dyDescent="0.15">
      <c r="A957" s="137"/>
      <c r="G957" s="137"/>
      <c r="H957" s="137"/>
    </row>
    <row r="958" spans="1:8" x14ac:dyDescent="0.15">
      <c r="A958" s="137"/>
      <c r="G958" s="137"/>
      <c r="H958" s="137"/>
    </row>
    <row r="959" spans="1:8" x14ac:dyDescent="0.15">
      <c r="A959" s="137"/>
      <c r="G959" s="137"/>
      <c r="H959" s="137"/>
    </row>
    <row r="960" spans="1:8" x14ac:dyDescent="0.15">
      <c r="A960" s="137"/>
      <c r="G960" s="137"/>
      <c r="H960" s="137"/>
    </row>
    <row r="961" spans="1:8" x14ac:dyDescent="0.15">
      <c r="A961" s="137"/>
      <c r="G961" s="137"/>
      <c r="H961" s="137"/>
    </row>
    <row r="962" spans="1:8" x14ac:dyDescent="0.15">
      <c r="A962" s="137"/>
      <c r="G962" s="137"/>
      <c r="H962" s="137"/>
    </row>
    <row r="963" spans="1:8" x14ac:dyDescent="0.15">
      <c r="A963" s="137"/>
      <c r="G963" s="137"/>
      <c r="H963" s="137"/>
    </row>
    <row r="964" spans="1:8" x14ac:dyDescent="0.15">
      <c r="A964" s="137"/>
      <c r="G964" s="137"/>
      <c r="H964" s="137"/>
    </row>
    <row r="965" spans="1:8" x14ac:dyDescent="0.15">
      <c r="A965" s="137"/>
      <c r="G965" s="137"/>
      <c r="H965" s="137"/>
    </row>
    <row r="966" spans="1:8" x14ac:dyDescent="0.15">
      <c r="A966" s="137"/>
      <c r="G966" s="137"/>
      <c r="H966" s="137"/>
    </row>
    <row r="967" spans="1:8" x14ac:dyDescent="0.15">
      <c r="A967" s="137"/>
      <c r="G967" s="137"/>
      <c r="H967" s="137"/>
    </row>
    <row r="968" spans="1:8" x14ac:dyDescent="0.15">
      <c r="A968" s="137"/>
      <c r="G968" s="137"/>
      <c r="H968" s="137"/>
    </row>
    <row r="969" spans="1:8" x14ac:dyDescent="0.15">
      <c r="A969" s="137"/>
      <c r="G969" s="137"/>
      <c r="H969" s="137"/>
    </row>
    <row r="970" spans="1:8" x14ac:dyDescent="0.15">
      <c r="A970" s="137"/>
      <c r="G970" s="137"/>
      <c r="H970" s="137"/>
    </row>
    <row r="971" spans="1:8" x14ac:dyDescent="0.15">
      <c r="A971" s="137"/>
      <c r="G971" s="137"/>
      <c r="H971" s="137"/>
    </row>
    <row r="972" spans="1:8" x14ac:dyDescent="0.15">
      <c r="A972" s="137"/>
      <c r="G972" s="137"/>
      <c r="H972" s="137"/>
    </row>
    <row r="973" spans="1:8" x14ac:dyDescent="0.15">
      <c r="A973" s="137"/>
      <c r="G973" s="137"/>
      <c r="H973" s="137"/>
    </row>
    <row r="974" spans="1:8" x14ac:dyDescent="0.15">
      <c r="A974" s="137"/>
      <c r="G974" s="137"/>
      <c r="H974" s="137"/>
    </row>
    <row r="975" spans="1:8" x14ac:dyDescent="0.15">
      <c r="A975" s="137"/>
      <c r="G975" s="137"/>
      <c r="H975" s="137"/>
    </row>
    <row r="976" spans="1:8" x14ac:dyDescent="0.15">
      <c r="A976" s="137"/>
      <c r="G976" s="137"/>
      <c r="H976" s="137"/>
    </row>
    <row r="977" spans="1:8" x14ac:dyDescent="0.15">
      <c r="A977" s="137"/>
      <c r="G977" s="137"/>
      <c r="H977" s="137"/>
    </row>
    <row r="978" spans="1:8" x14ac:dyDescent="0.15">
      <c r="A978" s="137"/>
      <c r="G978" s="137"/>
      <c r="H978" s="137"/>
    </row>
    <row r="979" spans="1:8" x14ac:dyDescent="0.15">
      <c r="A979" s="137"/>
      <c r="G979" s="137"/>
      <c r="H979" s="137"/>
    </row>
    <row r="980" spans="1:8" x14ac:dyDescent="0.15">
      <c r="A980" s="137"/>
      <c r="G980" s="137"/>
      <c r="H980" s="137"/>
    </row>
    <row r="981" spans="1:8" x14ac:dyDescent="0.15">
      <c r="A981" s="137"/>
      <c r="G981" s="137"/>
      <c r="H981" s="137"/>
    </row>
    <row r="982" spans="1:8" x14ac:dyDescent="0.15">
      <c r="A982" s="137"/>
      <c r="G982" s="137"/>
      <c r="H982" s="137"/>
    </row>
    <row r="983" spans="1:8" x14ac:dyDescent="0.15">
      <c r="A983" s="137"/>
      <c r="G983" s="137"/>
      <c r="H983" s="137"/>
    </row>
    <row r="984" spans="1:8" x14ac:dyDescent="0.15">
      <c r="A984" s="137"/>
      <c r="G984" s="137"/>
      <c r="H984" s="137"/>
    </row>
    <row r="985" spans="1:8" x14ac:dyDescent="0.15">
      <c r="A985" s="137"/>
      <c r="G985" s="137"/>
      <c r="H985" s="137"/>
    </row>
    <row r="986" spans="1:8" x14ac:dyDescent="0.15">
      <c r="A986" s="137"/>
      <c r="G986" s="137"/>
      <c r="H986" s="137"/>
    </row>
    <row r="987" spans="1:8" x14ac:dyDescent="0.15">
      <c r="A987" s="137"/>
      <c r="G987" s="137"/>
      <c r="H987" s="137"/>
    </row>
    <row r="988" spans="1:8" x14ac:dyDescent="0.15">
      <c r="A988" s="137"/>
      <c r="G988" s="137"/>
      <c r="H988" s="137"/>
    </row>
    <row r="989" spans="1:8" x14ac:dyDescent="0.15">
      <c r="A989" s="137"/>
      <c r="G989" s="137"/>
      <c r="H989" s="137"/>
    </row>
    <row r="990" spans="1:8" x14ac:dyDescent="0.15">
      <c r="A990" s="137"/>
      <c r="G990" s="137"/>
      <c r="H990" s="137"/>
    </row>
    <row r="991" spans="1:8" x14ac:dyDescent="0.15">
      <c r="A991" s="137"/>
      <c r="G991" s="137"/>
      <c r="H991" s="137"/>
    </row>
    <row r="992" spans="1:8" x14ac:dyDescent="0.15">
      <c r="A992" s="137"/>
      <c r="G992" s="137"/>
      <c r="H992" s="137"/>
    </row>
    <row r="993" spans="1:8" x14ac:dyDescent="0.15">
      <c r="A993" s="137"/>
      <c r="G993" s="137"/>
      <c r="H993" s="137"/>
    </row>
  </sheetData>
  <autoFilter ref="A1:R994"/>
  <mergeCells count="2">
    <mergeCell ref="L46:Q48"/>
    <mergeCell ref="L56:Q58"/>
  </mergeCells>
  <phoneticPr fontId="12" type="noConversion"/>
  <conditionalFormatting sqref="M34">
    <cfRule type="duplicateValues" dxfId="147" priority="4"/>
  </conditionalFormatting>
  <conditionalFormatting sqref="M34">
    <cfRule type="duplicateValues" dxfId="146" priority="5" stopIfTrue="1"/>
  </conditionalFormatting>
  <conditionalFormatting sqref="K28:K29 K31:K61">
    <cfRule type="duplicateValues" dxfId="145" priority="1026"/>
  </conditionalFormatting>
  <conditionalFormatting sqref="B195:B343 B2:B102 B104:B193">
    <cfRule type="duplicateValues" dxfId="144" priority="1054"/>
  </conditionalFormatting>
  <conditionalFormatting sqref="C344:C64740 C1">
    <cfRule type="duplicateValues" dxfId="143" priority="1057" stopIfTrue="1"/>
  </conditionalFormatting>
  <conditionalFormatting sqref="B1:B65473">
    <cfRule type="duplicateValues" dxfId="142" priority="1066"/>
    <cfRule type="duplicateValues" dxfId="141" priority="1067"/>
    <cfRule type="duplicateValues" dxfId="140" priority="106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97"/>
  <sheetViews>
    <sheetView topLeftCell="A123" workbookViewId="0">
      <selection activeCell="F134" sqref="F134"/>
    </sheetView>
  </sheetViews>
  <sheetFormatPr defaultRowHeight="13.5" x14ac:dyDescent="0.15"/>
  <cols>
    <col min="2" max="2" width="9" style="140"/>
    <col min="3" max="3" width="13" style="140" customWidth="1"/>
    <col min="4" max="4" width="15" style="140" bestFit="1" customWidth="1"/>
    <col min="5" max="5" width="12.875" style="140" customWidth="1"/>
    <col min="6" max="6" width="9" style="85"/>
    <col min="7" max="7" width="14.75" customWidth="1"/>
    <col min="8" max="8" width="14.75" style="137" customWidth="1"/>
    <col min="9" max="9" width="14.75" customWidth="1"/>
    <col min="10" max="10" width="12.875" customWidth="1"/>
    <col min="11" max="11" width="23.5" bestFit="1" customWidth="1"/>
    <col min="12" max="12" width="9.5" bestFit="1" customWidth="1"/>
    <col min="13" max="13" width="11.625" bestFit="1" customWidth="1"/>
  </cols>
  <sheetData>
    <row r="1" spans="1:14" x14ac:dyDescent="0.15">
      <c r="A1" t="s">
        <v>2584</v>
      </c>
      <c r="B1" s="176" t="s">
        <v>756</v>
      </c>
      <c r="C1" s="140" t="s">
        <v>3275</v>
      </c>
      <c r="D1" s="176" t="s">
        <v>3198</v>
      </c>
      <c r="E1" s="140" t="s">
        <v>3190</v>
      </c>
      <c r="F1" s="130" t="s">
        <v>3191</v>
      </c>
      <c r="G1" s="127" t="s">
        <v>895</v>
      </c>
      <c r="H1" s="156"/>
    </row>
    <row r="2" spans="1:14" x14ac:dyDescent="0.15">
      <c r="A2" s="137">
        <f>RANK(D2,(D:D),0)</f>
        <v>17</v>
      </c>
      <c r="B2" s="137" t="s">
        <v>0</v>
      </c>
      <c r="C2" s="137" t="s">
        <v>1</v>
      </c>
      <c r="D2" s="174">
        <v>179432</v>
      </c>
      <c r="E2" s="140" t="str">
        <f>VLOOKUP(B2,业态!A:G,7,0)</f>
        <v>零售购物</v>
      </c>
      <c r="F2" s="85" t="str">
        <f t="shared" ref="F2:F61" si="0">LEFT(B2,1)</f>
        <v>A</v>
      </c>
      <c r="G2" t="str">
        <f>VLOOKUP(B2,'3月6日销售'!C:D,2,0)</f>
        <v>WATSONS</v>
      </c>
      <c r="I2" s="84"/>
    </row>
    <row r="3" spans="1:14" x14ac:dyDescent="0.15">
      <c r="A3" s="137">
        <f>RANK(D3,(D:D),0)</f>
        <v>141</v>
      </c>
      <c r="B3" s="137" t="s">
        <v>2679</v>
      </c>
      <c r="C3" s="137" t="s">
        <v>2680</v>
      </c>
      <c r="D3" s="174">
        <v>28523</v>
      </c>
      <c r="E3" s="140" t="str">
        <f>VLOOKUP(B3,业态!A:G,7,0)</f>
        <v>零售购物</v>
      </c>
      <c r="F3" s="85" t="str">
        <f t="shared" si="0"/>
        <v>A</v>
      </c>
      <c r="G3" s="137" t="str">
        <f>VLOOKUP(B3,'3月6日销售'!C:D,2,0)</f>
        <v>TOUS</v>
      </c>
      <c r="I3" s="84" t="s">
        <v>369</v>
      </c>
      <c r="J3">
        <f>SUMIF(F:F,I3:I6,D:D)</f>
        <v>5774194.8799999999</v>
      </c>
      <c r="K3">
        <f>'3月6日销售'!J94</f>
        <v>5774194.8799999999</v>
      </c>
      <c r="L3">
        <f>J3-K3</f>
        <v>0</v>
      </c>
    </row>
    <row r="4" spans="1:14" x14ac:dyDescent="0.15">
      <c r="A4" s="137">
        <f>RANK(D4,(D:D),0)</f>
        <v>18</v>
      </c>
      <c r="B4" s="137" t="s">
        <v>2873</v>
      </c>
      <c r="C4" s="137" t="s">
        <v>2874</v>
      </c>
      <c r="D4" s="174">
        <v>179298</v>
      </c>
      <c r="E4" s="140" t="str">
        <f>VLOOKUP(B4,业态!A:G,7,0)</f>
        <v>零售购物</v>
      </c>
      <c r="F4" s="85" t="str">
        <f t="shared" si="0"/>
        <v>A</v>
      </c>
      <c r="G4" s="137" t="str">
        <f>VLOOKUP(B4,'3月6日销售'!C:D,2,0)</f>
        <v>PANDORA</v>
      </c>
      <c r="I4" s="84" t="s">
        <v>370</v>
      </c>
      <c r="J4">
        <f>SUMIF(F:F,I4:I6,D:D)</f>
        <v>7348784.209999999</v>
      </c>
      <c r="K4">
        <f>'3月6日销售'!J166</f>
        <v>7348784.209999999</v>
      </c>
      <c r="L4">
        <f>J4-K4</f>
        <v>0</v>
      </c>
    </row>
    <row r="5" spans="1:14" x14ac:dyDescent="0.15">
      <c r="A5" s="137">
        <f>RANK(D5,(D:D),0)</f>
        <v>19</v>
      </c>
      <c r="B5" s="137" t="s">
        <v>2654</v>
      </c>
      <c r="C5" s="137" t="s">
        <v>1693</v>
      </c>
      <c r="D5" s="174">
        <v>170977.4</v>
      </c>
      <c r="E5" s="140" t="str">
        <f>VLOOKUP(B5,业态!A:G,7,0)</f>
        <v>零售购物</v>
      </c>
      <c r="F5" s="85" t="str">
        <f t="shared" si="0"/>
        <v>A</v>
      </c>
      <c r="G5" s="137" t="str">
        <f>VLOOKUP(B5,'3月6日销售'!C:D,2,0)</f>
        <v>妍丽</v>
      </c>
      <c r="I5" s="84" t="s">
        <v>371</v>
      </c>
      <c r="J5">
        <f>SUMIF(F:F,I5:I7,D:D)</f>
        <v>7800018.0199999996</v>
      </c>
      <c r="K5">
        <f>'3月6日销售'!J345</f>
        <v>7800018.0199999996</v>
      </c>
      <c r="L5">
        <f>J5-K5</f>
        <v>0</v>
      </c>
    </row>
    <row r="6" spans="1:14" x14ac:dyDescent="0.15">
      <c r="A6" s="137">
        <f>RANK(D6,(D:D),0)</f>
        <v>13</v>
      </c>
      <c r="B6" s="137" t="s">
        <v>8</v>
      </c>
      <c r="C6" s="137" t="s">
        <v>9</v>
      </c>
      <c r="D6" s="174">
        <v>225902</v>
      </c>
      <c r="E6" s="140" t="str">
        <f>VLOOKUP(B6,业态!A:G,7,0)</f>
        <v>零售购物</v>
      </c>
      <c r="F6" s="85" t="str">
        <f t="shared" si="0"/>
        <v>A</v>
      </c>
      <c r="G6" s="137" t="str">
        <f>VLOOKUP(B6,'3月6日销售'!C:D,2,0)</f>
        <v>PULL AND BEAR</v>
      </c>
      <c r="I6" s="84" t="s">
        <v>372</v>
      </c>
      <c r="J6">
        <f>SUMIF(F:F,I6:I8,D:D)</f>
        <v>1133817.17</v>
      </c>
      <c r="K6">
        <f>'3月6日销售'!J382</f>
        <v>1133817.17</v>
      </c>
      <c r="L6">
        <f>J6-K6</f>
        <v>0</v>
      </c>
    </row>
    <row r="7" spans="1:14" x14ac:dyDescent="0.15">
      <c r="A7" s="137">
        <f>RANK(D7,(D:D),0)</f>
        <v>89</v>
      </c>
      <c r="B7" s="137" t="s">
        <v>934</v>
      </c>
      <c r="C7" s="137" t="s">
        <v>278</v>
      </c>
      <c r="D7" s="174">
        <v>45475</v>
      </c>
      <c r="E7" s="140" t="str">
        <f>VLOOKUP(B7,业态!A:G,7,0)</f>
        <v>零售购物</v>
      </c>
      <c r="F7" s="85" t="str">
        <f t="shared" si="0"/>
        <v>A</v>
      </c>
      <c r="G7" s="137" t="str">
        <f>VLOOKUP(B7,'3月6日销售'!C:D,2,0)</f>
        <v>LESS</v>
      </c>
      <c r="I7" s="84"/>
      <c r="J7">
        <f>SUM(J3:J6)</f>
        <v>22056814.280000001</v>
      </c>
      <c r="K7">
        <f>SUM(K3:K6)</f>
        <v>22056814.280000001</v>
      </c>
      <c r="L7">
        <f>J7-K7</f>
        <v>0</v>
      </c>
    </row>
    <row r="8" spans="1:14" x14ac:dyDescent="0.15">
      <c r="A8" s="137">
        <f>RANK(D8,(D:D),0)</f>
        <v>63</v>
      </c>
      <c r="B8" s="137" t="s">
        <v>10</v>
      </c>
      <c r="C8" s="137" t="s">
        <v>942</v>
      </c>
      <c r="D8" s="174">
        <v>62269</v>
      </c>
      <c r="E8" s="140" t="str">
        <f>VLOOKUP(B8,业态!A:G,7,0)</f>
        <v>零售购物</v>
      </c>
      <c r="F8" s="85" t="str">
        <f t="shared" si="0"/>
        <v>A</v>
      </c>
      <c r="G8" s="137" t="str">
        <f>VLOOKUP(B8,'3月6日销售'!C:D,2,0)</f>
        <v>VERO MODA</v>
      </c>
      <c r="I8" s="84"/>
    </row>
    <row r="9" spans="1:14" x14ac:dyDescent="0.15">
      <c r="A9" s="137">
        <f>RANK(D9,(D:D),0)</f>
        <v>51</v>
      </c>
      <c r="B9" s="137" t="s">
        <v>11</v>
      </c>
      <c r="C9" s="137" t="s">
        <v>12</v>
      </c>
      <c r="D9" s="174">
        <v>75973.600000000006</v>
      </c>
      <c r="E9" s="140" t="str">
        <f>VLOOKUP(B9,业态!A:G,7,0)</f>
        <v>零售购物</v>
      </c>
      <c r="F9" s="85" t="str">
        <f t="shared" si="0"/>
        <v>A</v>
      </c>
      <c r="G9" s="137" t="str">
        <f>VLOOKUP(B9,'3月6日销售'!C:D,2,0)</f>
        <v>SELECTED</v>
      </c>
      <c r="I9" s="84"/>
      <c r="J9" s="131" t="s">
        <v>2585</v>
      </c>
      <c r="K9" s="131" t="s">
        <v>2586</v>
      </c>
      <c r="L9" s="131" t="s">
        <v>2587</v>
      </c>
      <c r="M9" s="131" t="s">
        <v>2588</v>
      </c>
      <c r="N9" s="131" t="s">
        <v>2589</v>
      </c>
    </row>
    <row r="10" spans="1:14" x14ac:dyDescent="0.15">
      <c r="A10" s="137">
        <f>RANK(D10,(D:D),0)</f>
        <v>36</v>
      </c>
      <c r="B10" s="137" t="s">
        <v>2629</v>
      </c>
      <c r="C10" s="137" t="s">
        <v>2630</v>
      </c>
      <c r="D10" s="174">
        <v>102990</v>
      </c>
      <c r="E10" s="140" t="str">
        <f>VLOOKUP(B10,业态!A:G,7,0)</f>
        <v>零售购物</v>
      </c>
      <c r="F10" s="85" t="str">
        <f t="shared" si="0"/>
        <v>A</v>
      </c>
      <c r="G10" s="137" t="str">
        <f>VLOOKUP(B10,'3月6日销售'!C:D,2,0)</f>
        <v>M.A.C.</v>
      </c>
      <c r="I10" s="84"/>
      <c r="J10" s="92">
        <v>1</v>
      </c>
      <c r="K10" s="92" t="str">
        <f>VLOOKUP(J10,A:C,3,0)</f>
        <v>Apple R534</v>
      </c>
      <c r="L10" s="92" t="s">
        <v>2590</v>
      </c>
      <c r="M10" s="132" t="str">
        <f>TEXT(ROUND((VLOOKUP(K10,C:D,2,0)/10000),1),"#.0")</f>
        <v>460.0</v>
      </c>
      <c r="N10" s="92" t="s">
        <v>2600</v>
      </c>
    </row>
    <row r="11" spans="1:14" x14ac:dyDescent="0.15">
      <c r="A11" s="137">
        <f>RANK(D11,(D:D),0)</f>
        <v>15</v>
      </c>
      <c r="B11" s="137" t="s">
        <v>16</v>
      </c>
      <c r="C11" s="137" t="s">
        <v>17</v>
      </c>
      <c r="D11" s="174">
        <v>196750</v>
      </c>
      <c r="E11" s="140" t="str">
        <f>VLOOKUP(B11,业态!A:G,7,0)</f>
        <v>零售购物</v>
      </c>
      <c r="F11" s="85" t="str">
        <f t="shared" si="0"/>
        <v>A</v>
      </c>
      <c r="G11" s="137" t="str">
        <f>VLOOKUP(B11,'3月6日销售'!C:D,2,0)</f>
        <v>BERSHKA</v>
      </c>
      <c r="I11" s="84"/>
      <c r="J11" s="92">
        <v>2</v>
      </c>
      <c r="K11" s="92" t="str">
        <f>VLOOKUP(J11,A:C,3,0)</f>
        <v>帝豪斯</v>
      </c>
      <c r="L11" s="92" t="s">
        <v>2590</v>
      </c>
      <c r="M11" s="132" t="str">
        <f>TEXT(ROUND((VLOOKUP(K11,C:D,2,0)/10000),1),"#.0")</f>
        <v>96.8</v>
      </c>
      <c r="N11" s="92" t="s">
        <v>2600</v>
      </c>
    </row>
    <row r="12" spans="1:14" x14ac:dyDescent="0.15">
      <c r="A12" s="137">
        <f>RANK(D12,(D:D),0)</f>
        <v>66</v>
      </c>
      <c r="B12" s="137" t="s">
        <v>270</v>
      </c>
      <c r="C12" s="137" t="s">
        <v>3222</v>
      </c>
      <c r="D12" s="174">
        <v>59504</v>
      </c>
      <c r="E12" s="140" t="str">
        <f>VLOOKUP(B12,业态!A:G,7,0)</f>
        <v>零售购物</v>
      </c>
      <c r="F12" s="85" t="str">
        <f t="shared" si="0"/>
        <v>A</v>
      </c>
      <c r="G12" s="137" t="str">
        <f>VLOOKUP(B12,'3月6日销售'!C:D,2,0)</f>
        <v>CHARLES</v>
      </c>
      <c r="I12" s="84"/>
      <c r="J12" s="92">
        <v>3</v>
      </c>
      <c r="K12" s="92" t="str">
        <f>VLOOKUP(J12,A:C,3,0)</f>
        <v>ZARA</v>
      </c>
      <c r="L12" s="92" t="s">
        <v>2593</v>
      </c>
      <c r="M12" s="132" t="str">
        <f>TEXT(ROUND((VLOOKUP(K12,C:D,2,0)/10000),1),"#.0")</f>
        <v>77.0</v>
      </c>
      <c r="N12" s="92" t="s">
        <v>2600</v>
      </c>
    </row>
    <row r="13" spans="1:14" x14ac:dyDescent="0.15">
      <c r="A13" s="137">
        <f>RANK(D13,(D:D),0)</f>
        <v>189</v>
      </c>
      <c r="B13" s="137" t="s">
        <v>276</v>
      </c>
      <c r="C13" s="137" t="s">
        <v>277</v>
      </c>
      <c r="D13" s="174">
        <v>18105.2</v>
      </c>
      <c r="E13" s="140" t="str">
        <f>VLOOKUP(B13,业态!A:G,7,0)</f>
        <v>餐饮</v>
      </c>
      <c r="F13" s="85" t="str">
        <f t="shared" si="0"/>
        <v>A</v>
      </c>
      <c r="G13" s="137" t="str">
        <f>VLOOKUP(B13,'3月6日销售'!C:D,2,0)</f>
        <v>pacific coffee</v>
      </c>
      <c r="I13" s="84"/>
      <c r="J13" s="92">
        <v>4</v>
      </c>
      <c r="K13" s="92" t="str">
        <f>VLOOKUP(J13,A:C,3,0)</f>
        <v>H&amp;M</v>
      </c>
      <c r="L13" s="92" t="s">
        <v>2593</v>
      </c>
      <c r="M13" s="132" t="str">
        <f>TEXT(ROUND((VLOOKUP(K13,C:D,2,0)/10000),1),"#.0")</f>
        <v>72.0</v>
      </c>
      <c r="N13" s="92" t="s">
        <v>2600</v>
      </c>
    </row>
    <row r="14" spans="1:14" x14ac:dyDescent="0.15">
      <c r="A14" s="137">
        <f>RANK(D14,(D:D),0)</f>
        <v>249</v>
      </c>
      <c r="B14" s="137" t="s">
        <v>2973</v>
      </c>
      <c r="C14" s="137" t="s">
        <v>2656</v>
      </c>
      <c r="D14" s="174">
        <v>10439.799999999999</v>
      </c>
      <c r="E14" s="140" t="str">
        <f>VLOOKUP(B14,业态!A:G,7,0)</f>
        <v>餐饮</v>
      </c>
      <c r="F14" s="85" t="str">
        <f t="shared" si="0"/>
        <v>A</v>
      </c>
      <c r="G14" s="137" t="str">
        <f>VLOOKUP(B14,'3月6日销售'!C:D,2,0)</f>
        <v>黑爵士</v>
      </c>
      <c r="I14" s="84"/>
      <c r="J14" s="92">
        <v>5</v>
      </c>
      <c r="K14" s="92" t="str">
        <f>VLOOKUP(J14,A:C,3,0)</f>
        <v>汉巴味德</v>
      </c>
      <c r="L14" s="92" t="s">
        <v>2593</v>
      </c>
      <c r="M14" s="132" t="str">
        <f>TEXT(ROUND((VLOOKUP(K14,C:D,2,0)/10000),1),"#.0")</f>
        <v>71.8</v>
      </c>
      <c r="N14" s="92" t="s">
        <v>2600</v>
      </c>
    </row>
    <row r="15" spans="1:14" x14ac:dyDescent="0.15">
      <c r="A15" s="137">
        <f>RANK(D15,(D:D),0)</f>
        <v>330</v>
      </c>
      <c r="B15" s="137" t="s">
        <v>1009</v>
      </c>
      <c r="C15" s="137" t="s">
        <v>1010</v>
      </c>
      <c r="D15" s="174">
        <v>3748</v>
      </c>
      <c r="E15" s="140" t="str">
        <f>VLOOKUP(B15,业态!A:G,7,0)</f>
        <v>零售购物</v>
      </c>
      <c r="F15" s="85" t="str">
        <f t="shared" si="0"/>
        <v>A</v>
      </c>
      <c r="G15" s="137" t="str">
        <f>VLOOKUP(B15,'3月6日销售'!C:D,2,0)</f>
        <v>office</v>
      </c>
      <c r="I15" s="84"/>
      <c r="J15" s="92">
        <v>6</v>
      </c>
      <c r="K15" s="92" t="str">
        <f>VLOOKUP(J15,A:C,3,0)</f>
        <v>四川海底捞餐饮有限公司</v>
      </c>
      <c r="L15" s="92" t="s">
        <v>2593</v>
      </c>
      <c r="M15" s="132" t="str">
        <f>TEXT(ROUND((VLOOKUP(K15,C:D,2,0)/10000),1),"#.0")</f>
        <v>59.3</v>
      </c>
      <c r="N15" s="92" t="s">
        <v>2600</v>
      </c>
    </row>
    <row r="16" spans="1:14" x14ac:dyDescent="0.15">
      <c r="A16" s="137">
        <f>RANK(D16,(D:D),0)</f>
        <v>321</v>
      </c>
      <c r="B16" s="137" t="s">
        <v>2926</v>
      </c>
      <c r="C16" s="137" t="s">
        <v>3379</v>
      </c>
      <c r="D16" s="174">
        <v>4589</v>
      </c>
      <c r="E16" s="140" t="str">
        <f>VLOOKUP(B16,业态!A:G,7,0)</f>
        <v>零售购物</v>
      </c>
      <c r="F16" s="85" t="str">
        <f t="shared" si="0"/>
        <v>A</v>
      </c>
      <c r="G16" s="137" t="str">
        <f>VLOOKUP(B16,'3月6日销售'!C:D,2,0)</f>
        <v>格兰玛弗兰</v>
      </c>
      <c r="I16" s="84"/>
      <c r="J16" s="92">
        <v>7</v>
      </c>
      <c r="K16" s="92" t="str">
        <f>VLOOKUP(J16,A:C,3,0)</f>
        <v>优衣库</v>
      </c>
      <c r="L16" s="92" t="s">
        <v>2596</v>
      </c>
      <c r="M16" s="132" t="str">
        <f>TEXT(ROUND((VLOOKUP(K16,C:D,2,0)/10000),1),"#.0")</f>
        <v>58.1</v>
      </c>
      <c r="N16" s="92" t="s">
        <v>2600</v>
      </c>
    </row>
    <row r="17" spans="1:14" x14ac:dyDescent="0.15">
      <c r="A17" s="137">
        <f>RANK(D17,(D:D),0)</f>
        <v>316</v>
      </c>
      <c r="B17" s="137" t="s">
        <v>2811</v>
      </c>
      <c r="C17" s="137" t="s">
        <v>2812</v>
      </c>
      <c r="D17" s="174">
        <v>5053</v>
      </c>
      <c r="E17" s="140" t="str">
        <f>VLOOKUP(B17,业态!A:G,7,0)</f>
        <v>零售购物</v>
      </c>
      <c r="F17" s="85" t="str">
        <f t="shared" si="0"/>
        <v>A</v>
      </c>
      <c r="G17" s="137" t="str">
        <f>VLOOKUP(B17,'3月6日销售'!C:D,2,0)</f>
        <v>FINE</v>
      </c>
      <c r="I17" s="84"/>
      <c r="J17" s="92">
        <v>8</v>
      </c>
      <c r="K17" s="92" t="str">
        <f>VLOOKUP(J17,A:C,3,0)</f>
        <v>凯撒旅游</v>
      </c>
      <c r="L17" s="92" t="s">
        <v>2596</v>
      </c>
      <c r="M17" s="132" t="str">
        <f>TEXT(ROUND((VLOOKUP(K17,C:D,2,0)/10000),1),"#.0")</f>
        <v>52.7</v>
      </c>
      <c r="N17" s="92" t="s">
        <v>2600</v>
      </c>
    </row>
    <row r="18" spans="1:14" x14ac:dyDescent="0.15">
      <c r="A18" s="137">
        <f>RANK(D18,(D:D),0)</f>
        <v>230</v>
      </c>
      <c r="B18" s="137" t="s">
        <v>2632</v>
      </c>
      <c r="C18" s="137" t="s">
        <v>1430</v>
      </c>
      <c r="D18" s="174">
        <v>12741.5</v>
      </c>
      <c r="E18" s="140" t="str">
        <f>VLOOKUP(B18,业态!A:G,7,0)</f>
        <v>零售购物</v>
      </c>
      <c r="F18" s="85" t="str">
        <f t="shared" si="0"/>
        <v>A</v>
      </c>
      <c r="G18" s="137" t="str">
        <f>VLOOKUP(B18,'3月6日销售'!C:D,2,0)</f>
        <v>LAMY</v>
      </c>
      <c r="I18" s="84"/>
      <c r="J18" s="92">
        <v>9</v>
      </c>
      <c r="K18" s="92" t="str">
        <f>VLOOKUP(J18,A:C,3,0)</f>
        <v>MUJI</v>
      </c>
      <c r="L18" s="92" t="s">
        <v>2596</v>
      </c>
      <c r="M18" s="132" t="str">
        <f>TEXT(ROUND((VLOOKUP(K18,C:D,2,0)/10000),1),"#.0")</f>
        <v>33.3</v>
      </c>
      <c r="N18" s="92" t="s">
        <v>2600</v>
      </c>
    </row>
    <row r="19" spans="1:14" x14ac:dyDescent="0.15">
      <c r="A19" s="137">
        <f>RANK(D19,(D:D),0)</f>
        <v>303</v>
      </c>
      <c r="B19" s="137" t="s">
        <v>2928</v>
      </c>
      <c r="C19" s="137" t="s">
        <v>2929</v>
      </c>
      <c r="D19" s="174">
        <v>5931</v>
      </c>
      <c r="E19" s="140" t="str">
        <f>VLOOKUP(B19,业态!A:G,7,0)</f>
        <v>零售购物</v>
      </c>
      <c r="F19" s="85" t="str">
        <f t="shared" si="0"/>
        <v>A</v>
      </c>
      <c r="G19" s="137" t="str">
        <f>VLOOKUP(B19,'3月6日销售'!C:D,2,0)</f>
        <v>TOP BEAUTY</v>
      </c>
      <c r="I19" s="84"/>
      <c r="J19" s="92">
        <v>10</v>
      </c>
      <c r="K19" s="92" t="str">
        <f>VLOOKUP(J19,A:C,3,0)</f>
        <v>外婆家</v>
      </c>
      <c r="L19" s="92" t="s">
        <v>2590</v>
      </c>
      <c r="M19" s="132" t="str">
        <f>TEXT(ROUND((VLOOKUP(K19,C:D,2,0)/10000),1),"#.0")</f>
        <v>32.8</v>
      </c>
      <c r="N19" s="92" t="s">
        <v>2600</v>
      </c>
    </row>
    <row r="20" spans="1:14" x14ac:dyDescent="0.15">
      <c r="A20" s="137">
        <f>RANK(D20,(D:D),0)</f>
        <v>192</v>
      </c>
      <c r="B20" s="137" t="s">
        <v>817</v>
      </c>
      <c r="C20" s="137" t="s">
        <v>818</v>
      </c>
      <c r="D20" s="174">
        <v>16950</v>
      </c>
      <c r="E20" s="140" t="str">
        <f>VLOOKUP(B20,业态!A:G,7,0)</f>
        <v>零售购物</v>
      </c>
      <c r="F20" s="85" t="str">
        <f t="shared" si="0"/>
        <v>A</v>
      </c>
      <c r="G20" s="137" t="str">
        <f>VLOOKUP(B20,'3月6日销售'!C:D,2,0)</f>
        <v>希多蜜</v>
      </c>
      <c r="I20" s="139" t="s">
        <v>2610</v>
      </c>
      <c r="J20" s="92">
        <v>11</v>
      </c>
      <c r="K20" s="92" t="str">
        <f>VLOOKUP(J20,A:C,3,0)</f>
        <v>innidfree</v>
      </c>
      <c r="L20" s="92" t="s">
        <v>2596</v>
      </c>
      <c r="M20" s="132" t="str">
        <f>TEXT(ROUND((VLOOKUP(K20,C:D,2,0)/10000),1),"#.0")</f>
        <v>26.7</v>
      </c>
      <c r="N20" s="92" t="s">
        <v>2600</v>
      </c>
    </row>
    <row r="21" spans="1:14" ht="13.5" customHeight="1" x14ac:dyDescent="0.15">
      <c r="A21" s="137">
        <f>RANK(D21,(D:D),0)</f>
        <v>122</v>
      </c>
      <c r="B21" s="137" t="s">
        <v>3287</v>
      </c>
      <c r="C21" s="137" t="s">
        <v>3288</v>
      </c>
      <c r="D21" s="174">
        <v>36303</v>
      </c>
      <c r="E21" s="140" t="str">
        <f>VLOOKUP(B21,业态!A:G,7,0)</f>
        <v>零售购物</v>
      </c>
      <c r="F21" s="85" t="str">
        <f t="shared" si="0"/>
        <v>A</v>
      </c>
      <c r="G21" s="137" t="str">
        <f>VLOOKUP(B21,'3月6日销售'!C:D,2,0)</f>
        <v>LaChapelle</v>
      </c>
      <c r="I21" s="84"/>
      <c r="J21" t="s">
        <v>2599</v>
      </c>
    </row>
    <row r="22" spans="1:14" x14ac:dyDescent="0.15">
      <c r="A22" s="137">
        <f>RANK(D22,(D:D),0)</f>
        <v>3</v>
      </c>
      <c r="B22" s="137" t="s">
        <v>14</v>
      </c>
      <c r="C22" s="137" t="s">
        <v>15</v>
      </c>
      <c r="D22" s="174">
        <v>770002</v>
      </c>
      <c r="E22" s="140" t="str">
        <f>VLOOKUP(B22,业态!A:G,7,0)</f>
        <v>零售购物</v>
      </c>
      <c r="F22" s="85" t="str">
        <f t="shared" si="0"/>
        <v>A</v>
      </c>
      <c r="G22" s="137" t="str">
        <f>VLOOKUP(B22,'3月6日销售'!C:D,2,0)</f>
        <v>ZARA</v>
      </c>
      <c r="I22" s="84"/>
      <c r="J22" s="198" t="str">
        <f>I20&amp;J21&amp;K11&amp;L11&amp;M11&amp;N11&amp;K12&amp;L12&amp;M12&amp;N12&amp;K13&amp;L13&amp;M13&amp;N13&amp;K14&amp;L14&amp;M14&amp;N14&amp;K15&amp;L15&amp;M15&amp;N15&amp;K16&amp;L16&amp;M16&amp;N16&amp;K17&amp;L17&amp;M17&amp;N17&amp;K18&amp;L18&amp;M18&amp;N18&amp;K19&amp;L19&amp;M19&amp;N19&amp;K20&amp;L20&amp;M20&amp;N20</f>
        <v xml:space="preserve">       3、本月销售排名前十：帝豪斯：96.8万；ZARA：77.0万；H&amp;M：72.0万；汉巴味德：71.8万；四川海底捞餐饮有限公司：59.3万；优衣库：58.1万；凯撒旅游：52.7万；MUJI：33.3万；外婆家：32.8万；innidfree：26.7万；</v>
      </c>
      <c r="K22" s="198"/>
      <c r="L22" s="198"/>
      <c r="M22" s="198"/>
      <c r="N22" s="198"/>
    </row>
    <row r="23" spans="1:14" x14ac:dyDescent="0.15">
      <c r="A23" s="137">
        <f>RANK(D23,(D:D),0)</f>
        <v>240</v>
      </c>
      <c r="B23" s="137" t="s">
        <v>2995</v>
      </c>
      <c r="C23" s="137" t="s">
        <v>2996</v>
      </c>
      <c r="D23" s="174">
        <v>11098</v>
      </c>
      <c r="E23" s="140" t="str">
        <f>VLOOKUP(B23,业态!A:G,7,0)</f>
        <v>零售购物</v>
      </c>
      <c r="F23" s="85" t="str">
        <f t="shared" si="0"/>
        <v>A</v>
      </c>
      <c r="G23" s="137" t="str">
        <f>VLOOKUP(B23,'3月6日销售'!C:D,2,0)</f>
        <v>FEXATA</v>
      </c>
      <c r="I23" s="84"/>
      <c r="J23" s="198"/>
      <c r="K23" s="198"/>
      <c r="L23" s="198"/>
      <c r="M23" s="198"/>
      <c r="N23" s="198"/>
    </row>
    <row r="24" spans="1:14" x14ac:dyDescent="0.15">
      <c r="A24" s="137">
        <f>RANK(D24,(D:D),0)</f>
        <v>160</v>
      </c>
      <c r="B24" s="137" t="s">
        <v>810</v>
      </c>
      <c r="C24" s="137" t="s">
        <v>68</v>
      </c>
      <c r="D24" s="174">
        <v>23807.200000000001</v>
      </c>
      <c r="E24" s="140" t="str">
        <f>VLOOKUP(B24,业态!A:G,7,0)</f>
        <v>零售购物</v>
      </c>
      <c r="F24" s="85" t="str">
        <f t="shared" si="0"/>
        <v>A</v>
      </c>
      <c r="G24" s="137" t="str">
        <f>VLOOKUP(B24,'3月6日销售'!C:D,2,0)</f>
        <v>ROEM</v>
      </c>
      <c r="I24" s="84"/>
      <c r="J24" s="198"/>
      <c r="K24" s="198"/>
      <c r="L24" s="198"/>
      <c r="M24" s="198"/>
      <c r="N24" s="198"/>
    </row>
    <row r="25" spans="1:14" x14ac:dyDescent="0.15">
      <c r="A25" s="137">
        <f>RANK(D25,(D:D),0)</f>
        <v>75</v>
      </c>
      <c r="B25" s="137" t="s">
        <v>407</v>
      </c>
      <c r="C25" s="137" t="s">
        <v>408</v>
      </c>
      <c r="D25" s="174">
        <v>52659</v>
      </c>
      <c r="E25" s="140" t="str">
        <f>VLOOKUP(B25,业态!A:G,7,0)</f>
        <v>零售购物</v>
      </c>
      <c r="F25" s="85" t="str">
        <f t="shared" si="0"/>
        <v>A</v>
      </c>
      <c r="G25" s="137" t="str">
        <f>VLOOKUP(B25,'3月6日销售'!C:D,2,0)</f>
        <v>MO&amp;CO</v>
      </c>
      <c r="I25" s="84"/>
      <c r="J25" s="198"/>
      <c r="K25" s="198"/>
      <c r="L25" s="198"/>
      <c r="M25" s="198"/>
      <c r="N25" s="198"/>
    </row>
    <row r="26" spans="1:14" x14ac:dyDescent="0.15">
      <c r="A26" s="137">
        <f>RANK(D26,(D:D),0)</f>
        <v>105</v>
      </c>
      <c r="B26" s="137" t="s">
        <v>2633</v>
      </c>
      <c r="C26" s="137" t="s">
        <v>117</v>
      </c>
      <c r="D26" s="174">
        <v>40186</v>
      </c>
      <c r="E26" s="140" t="str">
        <f>VLOOKUP(B26,业态!A:G,7,0)</f>
        <v>零售购物</v>
      </c>
      <c r="F26" s="85" t="str">
        <f t="shared" si="0"/>
        <v>A</v>
      </c>
      <c r="G26" s="137" t="str">
        <f>VLOOKUP(B26,'3月6日销售'!C:D,2,0)</f>
        <v>JNBY</v>
      </c>
      <c r="I26" s="84"/>
      <c r="J26" s="198"/>
      <c r="K26" s="198"/>
      <c r="L26" s="198"/>
      <c r="M26" s="198"/>
      <c r="N26" s="198"/>
    </row>
    <row r="27" spans="1:14" x14ac:dyDescent="0.15">
      <c r="A27" s="137">
        <f>RANK(D27,(D:D),0)</f>
        <v>147</v>
      </c>
      <c r="B27" s="137" t="s">
        <v>607</v>
      </c>
      <c r="C27" s="137" t="s">
        <v>608</v>
      </c>
      <c r="D27" s="174">
        <v>27011</v>
      </c>
      <c r="E27" s="140" t="str">
        <f>VLOOKUP(B27,业态!A:G,7,0)</f>
        <v>零售购物</v>
      </c>
      <c r="F27" s="85" t="str">
        <f t="shared" si="0"/>
        <v>A</v>
      </c>
      <c r="G27" s="137" t="str">
        <f>VLOOKUP(B27,'3月6日销售'!C:D,2,0)</f>
        <v>ONLY</v>
      </c>
      <c r="I27" s="84"/>
      <c r="J27" s="198"/>
      <c r="K27" s="198"/>
      <c r="L27" s="198"/>
      <c r="M27" s="198"/>
      <c r="N27" s="198"/>
    </row>
    <row r="28" spans="1:14" x14ac:dyDescent="0.15">
      <c r="A28" s="137">
        <f>RANK(D28,(D:D),0)</f>
        <v>225</v>
      </c>
      <c r="B28" s="137" t="s">
        <v>404</v>
      </c>
      <c r="C28" s="137" t="s">
        <v>405</v>
      </c>
      <c r="D28" s="174">
        <v>13298</v>
      </c>
      <c r="E28" s="140" t="str">
        <f>VLOOKUP(B28,业态!A:G,7,0)</f>
        <v>零售购物</v>
      </c>
      <c r="F28" s="85" t="str">
        <f t="shared" si="0"/>
        <v>A</v>
      </c>
      <c r="G28" s="137" t="str">
        <f>VLOOKUP(B28,'3月6日销售'!C:D,2,0)</f>
        <v>夏娃诱惑</v>
      </c>
      <c r="I28" s="84"/>
    </row>
    <row r="29" spans="1:14" x14ac:dyDescent="0.15">
      <c r="A29" s="137">
        <f>RANK(D29,(D:D),0)</f>
        <v>315</v>
      </c>
      <c r="B29" s="137" t="s">
        <v>2490</v>
      </c>
      <c r="C29" s="137" t="s">
        <v>2491</v>
      </c>
      <c r="D29" s="174">
        <v>5116</v>
      </c>
      <c r="E29" s="140" t="str">
        <f>VLOOKUP(B29,业态!A:G,7,0)</f>
        <v>零售购物</v>
      </c>
      <c r="F29" s="85" t="str">
        <f t="shared" si="0"/>
        <v>A</v>
      </c>
      <c r="G29" s="137" t="str">
        <f>VLOOKUP(B29,'3月6日销售'!C:D,2,0)</f>
        <v>CROWN</v>
      </c>
      <c r="I29" s="84"/>
    </row>
    <row r="30" spans="1:14" x14ac:dyDescent="0.15">
      <c r="A30" s="137">
        <f>RANK(D30,(D:D),0)</f>
        <v>9</v>
      </c>
      <c r="B30" s="137" t="s">
        <v>660</v>
      </c>
      <c r="C30" s="137" t="s">
        <v>56</v>
      </c>
      <c r="D30" s="174">
        <v>333117</v>
      </c>
      <c r="E30" s="140" t="str">
        <f>VLOOKUP(B30,业态!A:G,7,0)</f>
        <v>零售购物</v>
      </c>
      <c r="F30" s="85" t="str">
        <f t="shared" si="0"/>
        <v>A</v>
      </c>
      <c r="G30" s="137" t="str">
        <f>VLOOKUP(B30,'3月6日销售'!C:D,2,0)</f>
        <v>MUJI</v>
      </c>
      <c r="I30" s="84"/>
    </row>
    <row r="31" spans="1:14" x14ac:dyDescent="0.15">
      <c r="A31" s="137">
        <f>RANK(D31,(D:D),0)</f>
        <v>355</v>
      </c>
      <c r="B31" s="137" t="s">
        <v>2997</v>
      </c>
      <c r="C31" s="137" t="s">
        <v>2998</v>
      </c>
      <c r="D31" s="174">
        <v>1824</v>
      </c>
      <c r="E31" s="140" t="str">
        <f>VLOOKUP(B31,业态!A:G,7,0)</f>
        <v>零售购物</v>
      </c>
      <c r="F31" s="85" t="str">
        <f t="shared" si="0"/>
        <v>A</v>
      </c>
      <c r="G31" s="137" t="str">
        <f>VLOOKUP(B31,'3月6日销售'!C:D,2,0)</f>
        <v>ERAL NORTH</v>
      </c>
      <c r="I31" s="84"/>
    </row>
    <row r="32" spans="1:14" x14ac:dyDescent="0.15">
      <c r="A32" s="137">
        <f>RANK(D32,(D:D),0)</f>
        <v>167</v>
      </c>
      <c r="B32" s="137" t="s">
        <v>1350</v>
      </c>
      <c r="C32" s="137" t="s">
        <v>22</v>
      </c>
      <c r="D32" s="174">
        <v>22779</v>
      </c>
      <c r="E32" s="140" t="str">
        <f>VLOOKUP(B32,业态!A:G,7,0)</f>
        <v>零售购物</v>
      </c>
      <c r="F32" s="85" t="str">
        <f t="shared" si="0"/>
        <v>A</v>
      </c>
      <c r="G32" s="137" t="str">
        <f>VLOOKUP(B32,'3月6日销售'!C:D,2,0)</f>
        <v>OCHIRLY</v>
      </c>
      <c r="I32" s="84"/>
    </row>
    <row r="33" spans="1:9" x14ac:dyDescent="0.15">
      <c r="A33" s="137">
        <f>RANK(D33,(D:D),0)</f>
        <v>125</v>
      </c>
      <c r="B33" s="137" t="s">
        <v>2999</v>
      </c>
      <c r="C33" s="137" t="s">
        <v>722</v>
      </c>
      <c r="D33" s="174">
        <v>35023</v>
      </c>
      <c r="E33" s="140" t="str">
        <f>VLOOKUP(B33,业态!A:G,7,0)</f>
        <v>零售购物</v>
      </c>
      <c r="F33" s="85" t="str">
        <f t="shared" si="0"/>
        <v>A</v>
      </c>
      <c r="G33" s="137" t="str">
        <f>VLOOKUP(B33,'3月6日销售'!C:D,2,0)</f>
        <v>TRENDIANO</v>
      </c>
      <c r="I33" s="84"/>
    </row>
    <row r="34" spans="1:9" x14ac:dyDescent="0.15">
      <c r="A34" s="137">
        <f>RANK(D34,(D:D),0)</f>
        <v>253</v>
      </c>
      <c r="B34" s="137" t="s">
        <v>3000</v>
      </c>
      <c r="C34" s="137" t="s">
        <v>3001</v>
      </c>
      <c r="D34" s="174">
        <v>9841.2999999999993</v>
      </c>
      <c r="E34" s="140" t="str">
        <f>VLOOKUP(B34,业态!A:G,7,0)</f>
        <v>零售购物</v>
      </c>
      <c r="F34" s="85" t="str">
        <f t="shared" si="0"/>
        <v>A</v>
      </c>
      <c r="G34" s="137" t="str">
        <f>VLOOKUP(B34,'3月6日销售'!C:D,2,0)</f>
        <v>BESELF</v>
      </c>
      <c r="I34" s="84"/>
    </row>
    <row r="35" spans="1:9" x14ac:dyDescent="0.15">
      <c r="A35" s="137">
        <f>RANK(D35,(D:D),0)</f>
        <v>314</v>
      </c>
      <c r="B35" s="137" t="s">
        <v>2666</v>
      </c>
      <c r="C35" s="137" t="s">
        <v>1340</v>
      </c>
      <c r="D35" s="174">
        <v>5193.4000000000005</v>
      </c>
      <c r="E35" s="140" t="str">
        <f>VLOOKUP(B35,业态!A:G,7,0)</f>
        <v>零售购物</v>
      </c>
      <c r="F35" s="85" t="str">
        <f t="shared" si="0"/>
        <v>A</v>
      </c>
      <c r="G35" s="137" t="str">
        <f>VLOOKUP(B35,'3月6日销售'!C:D,2,0)</f>
        <v>BODYPOPS</v>
      </c>
      <c r="I35" s="84"/>
    </row>
    <row r="36" spans="1:9" x14ac:dyDescent="0.15">
      <c r="A36" s="137">
        <f>RANK(D36,(D:D),0)</f>
        <v>86</v>
      </c>
      <c r="B36" s="137" t="s">
        <v>2764</v>
      </c>
      <c r="C36" s="137" t="s">
        <v>2765</v>
      </c>
      <c r="D36" s="174">
        <v>46450</v>
      </c>
      <c r="E36" s="140" t="str">
        <f>VLOOKUP(B36,业态!A:G,7,0)</f>
        <v>休闲娱乐类</v>
      </c>
      <c r="F36" s="85" t="str">
        <f t="shared" si="0"/>
        <v>A</v>
      </c>
      <c r="G36" s="137" t="str">
        <f>VLOOKUP(B36,'3月6日销售'!C:D,2,0)</f>
        <v>奇加网咖</v>
      </c>
      <c r="I36" s="84"/>
    </row>
    <row r="37" spans="1:9" x14ac:dyDescent="0.15">
      <c r="A37" s="137">
        <f>RANK(D37,(D:D),0)</f>
        <v>239</v>
      </c>
      <c r="B37" s="137" t="s">
        <v>2492</v>
      </c>
      <c r="C37" s="137" t="s">
        <v>2475</v>
      </c>
      <c r="D37" s="174">
        <v>11358</v>
      </c>
      <c r="E37" s="140" t="str">
        <f>VLOOKUP(B37,业态!A:G,7,0)</f>
        <v>零售购物</v>
      </c>
      <c r="F37" s="85" t="str">
        <f t="shared" si="0"/>
        <v>A</v>
      </c>
      <c r="G37" s="137" t="str">
        <f>VLOOKUP(B37,'3月6日销售'!C:D,2,0)</f>
        <v>FISIMOLA</v>
      </c>
      <c r="I37" s="84"/>
    </row>
    <row r="38" spans="1:9" x14ac:dyDescent="0.15">
      <c r="A38" s="137">
        <f>RANK(D38,(D:D),0)</f>
        <v>263</v>
      </c>
      <c r="B38" s="137" t="s">
        <v>2611</v>
      </c>
      <c r="C38" s="137" t="s">
        <v>5</v>
      </c>
      <c r="D38" s="174">
        <v>8894</v>
      </c>
      <c r="E38" s="140" t="str">
        <f>VLOOKUP(B38,业态!A:G,7,0)</f>
        <v>零售购物</v>
      </c>
      <c r="F38" s="85" t="str">
        <f t="shared" si="0"/>
        <v>A</v>
      </c>
      <c r="G38" s="137" t="str">
        <f>VLOOKUP(B38,'3月6日销售'!C:D,2,0)</f>
        <v>CPU</v>
      </c>
      <c r="I38" s="84"/>
    </row>
    <row r="39" spans="1:9" x14ac:dyDescent="0.15">
      <c r="A39" s="137">
        <f>RANK(D39,(D:D),0)</f>
        <v>353</v>
      </c>
      <c r="B39" s="137" t="s">
        <v>2895</v>
      </c>
      <c r="C39" s="137" t="s">
        <v>2896</v>
      </c>
      <c r="D39" s="174">
        <v>1885</v>
      </c>
      <c r="E39" s="140" t="str">
        <f>VLOOKUP(B39,业态!A:G,7,0)</f>
        <v>零售购物</v>
      </c>
      <c r="F39" s="85" t="str">
        <f t="shared" si="0"/>
        <v>A</v>
      </c>
      <c r="G39" s="137" t="str">
        <f>VLOOKUP(B39,'3月6日销售'!C:D,2,0)</f>
        <v>ooh Dear</v>
      </c>
      <c r="I39" s="84"/>
    </row>
    <row r="40" spans="1:9" x14ac:dyDescent="0.15">
      <c r="A40" s="137">
        <f>RANK(D40,(D:D),0)</f>
        <v>309</v>
      </c>
      <c r="B40" s="137" t="s">
        <v>2802</v>
      </c>
      <c r="C40" s="137" t="s">
        <v>2803</v>
      </c>
      <c r="D40" s="174">
        <v>5360</v>
      </c>
      <c r="E40" s="140" t="str">
        <f>VLOOKUP(B40,业态!A:G,7,0)</f>
        <v>零售购物</v>
      </c>
      <c r="F40" s="85" t="str">
        <f t="shared" si="0"/>
        <v>A</v>
      </c>
      <c r="G40" s="137" t="str">
        <f>VLOOKUP(B40,'3月6日销售'!C:D,2,0)</f>
        <v>LOHO</v>
      </c>
      <c r="I40" s="84"/>
    </row>
    <row r="41" spans="1:9" x14ac:dyDescent="0.15">
      <c r="A41" s="137">
        <f>RANK(D41,(D:D),0)</f>
        <v>193</v>
      </c>
      <c r="B41" s="137" t="s">
        <v>2859</v>
      </c>
      <c r="C41" s="137" t="s">
        <v>2860</v>
      </c>
      <c r="D41" s="174">
        <v>16871</v>
      </c>
      <c r="E41" s="140" t="str">
        <f>VLOOKUP(B41,业态!A:G,7,0)</f>
        <v>零售购物</v>
      </c>
      <c r="F41" s="85" t="str">
        <f t="shared" si="0"/>
        <v>A</v>
      </c>
      <c r="G41" s="137" t="str">
        <f>VLOOKUP(B41,'3月6日销售'!C:D,2,0)</f>
        <v>eau FLORA</v>
      </c>
      <c r="I41" s="84"/>
    </row>
    <row r="42" spans="1:9" x14ac:dyDescent="0.15">
      <c r="A42" s="137">
        <f>RANK(D42,(D:D),0)</f>
        <v>168</v>
      </c>
      <c r="B42" s="137" t="s">
        <v>2743</v>
      </c>
      <c r="C42" s="137" t="s">
        <v>860</v>
      </c>
      <c r="D42" s="174">
        <v>22575</v>
      </c>
      <c r="E42" s="140" t="str">
        <f>VLOOKUP(B42,业态!A:G,7,0)</f>
        <v>零售购物</v>
      </c>
      <c r="F42" s="85" t="str">
        <f t="shared" si="0"/>
        <v>A</v>
      </c>
      <c r="G42" s="137" t="str">
        <f>VLOOKUP(B42,'3月6日销售'!C:D,2,0)</f>
        <v>PLAYLOUNGE</v>
      </c>
      <c r="I42" s="84"/>
    </row>
    <row r="43" spans="1:9" x14ac:dyDescent="0.15">
      <c r="A43" s="137">
        <f>RANK(D43,(D:D),0)</f>
        <v>165</v>
      </c>
      <c r="B43" s="137" t="s">
        <v>656</v>
      </c>
      <c r="C43" s="137" t="s">
        <v>76</v>
      </c>
      <c r="D43" s="174">
        <v>23043</v>
      </c>
      <c r="E43" s="140" t="str">
        <f>VLOOKUP(B43,业态!A:G,7,0)</f>
        <v>零售购物</v>
      </c>
      <c r="F43" s="85" t="str">
        <f t="shared" si="0"/>
        <v>A</v>
      </c>
      <c r="G43" s="137" t="str">
        <f>VLOOKUP(B43,'3月6日销售'!C:D,2,0)</f>
        <v>LAGOGO</v>
      </c>
      <c r="I43" s="84"/>
    </row>
    <row r="44" spans="1:9" x14ac:dyDescent="0.15">
      <c r="A44" s="137">
        <f>RANK(D44,(D:D),0)</f>
        <v>170</v>
      </c>
      <c r="B44" s="137" t="s">
        <v>2881</v>
      </c>
      <c r="C44" s="137" t="s">
        <v>2558</v>
      </c>
      <c r="D44" s="174">
        <v>22287</v>
      </c>
      <c r="E44" s="140" t="str">
        <f>VLOOKUP(B44,业态!A:G,7,0)</f>
        <v>零售购物</v>
      </c>
      <c r="F44" s="85" t="str">
        <f t="shared" si="0"/>
        <v>A</v>
      </c>
      <c r="G44" s="137" t="str">
        <f>VLOOKUP(B44,'3月6日销售'!C:D,2,0)</f>
        <v>J.D.V</v>
      </c>
      <c r="I44" s="84"/>
    </row>
    <row r="45" spans="1:9" x14ac:dyDescent="0.15">
      <c r="A45" s="137">
        <f>RANK(D45,(D:D),0)</f>
        <v>150</v>
      </c>
      <c r="B45" s="137" t="s">
        <v>632</v>
      </c>
      <c r="C45" s="137" t="s">
        <v>633</v>
      </c>
      <c r="D45" s="174">
        <v>26318</v>
      </c>
      <c r="E45" s="140" t="str">
        <f>VLOOKUP(B45,业态!A:G,7,0)</f>
        <v>零售购物</v>
      </c>
      <c r="F45" s="85" t="str">
        <f t="shared" si="0"/>
        <v>A</v>
      </c>
      <c r="G45" s="137" t="str">
        <f>VLOOKUP(B45,'3月6日销售'!C:D,2,0)</f>
        <v>乐町</v>
      </c>
      <c r="I45" s="84"/>
    </row>
    <row r="46" spans="1:9" x14ac:dyDescent="0.15">
      <c r="A46" s="137">
        <f>RANK(D46,(D:D),0)</f>
        <v>148</v>
      </c>
      <c r="B46" s="137" t="s">
        <v>3002</v>
      </c>
      <c r="C46" s="137" t="s">
        <v>3003</v>
      </c>
      <c r="D46" s="174">
        <v>26755</v>
      </c>
      <c r="E46" s="140" t="str">
        <f>VLOOKUP(B46,业态!A:G,7,0)</f>
        <v>零售购物</v>
      </c>
      <c r="F46" s="85" t="str">
        <f t="shared" si="0"/>
        <v>A</v>
      </c>
      <c r="G46" s="137" t="str">
        <f>VLOOKUP(B46,'3月6日销售'!C:D,2,0)</f>
        <v>aG/AG-VIP</v>
      </c>
      <c r="I46" s="84"/>
    </row>
    <row r="47" spans="1:9" x14ac:dyDescent="0.15">
      <c r="A47" s="137">
        <f>RANK(D47,(D:D),0)</f>
        <v>58</v>
      </c>
      <c r="B47" s="137" t="s">
        <v>831</v>
      </c>
      <c r="C47" s="137" t="s">
        <v>71</v>
      </c>
      <c r="D47" s="174">
        <v>69049</v>
      </c>
      <c r="E47" s="140" t="str">
        <f>VLOOKUP(B47,业态!A:G,7,0)</f>
        <v>零售购物</v>
      </c>
      <c r="F47" s="85" t="str">
        <f t="shared" si="0"/>
        <v>A</v>
      </c>
      <c r="G47" s="137" t="str">
        <f>VLOOKUP(B47,'3月6日销售'!C:D,2,0)</f>
        <v>La chapelle</v>
      </c>
      <c r="I47" s="84"/>
    </row>
    <row r="48" spans="1:9" x14ac:dyDescent="0.15">
      <c r="A48" s="137">
        <f>RANK(D48,(D:D),0)</f>
        <v>130</v>
      </c>
      <c r="B48" s="137" t="s">
        <v>653</v>
      </c>
      <c r="C48" s="137" t="s">
        <v>947</v>
      </c>
      <c r="D48" s="174">
        <v>33968</v>
      </c>
      <c r="E48" s="140" t="str">
        <f>VLOOKUP(B48,业态!A:G,7,0)</f>
        <v>零售购物</v>
      </c>
      <c r="F48" s="85" t="str">
        <f t="shared" si="0"/>
        <v>A</v>
      </c>
      <c r="G48" s="137" t="str">
        <f>VLOOKUP(B48,'3月6日销售'!C:D,2,0)</f>
        <v>7.modifier</v>
      </c>
      <c r="I48" s="84"/>
    </row>
    <row r="49" spans="1:9" x14ac:dyDescent="0.15">
      <c r="A49" s="137">
        <f>RANK(D49,(D:D),0)</f>
        <v>113</v>
      </c>
      <c r="B49" s="137" t="s">
        <v>2761</v>
      </c>
      <c r="C49" s="137" t="s">
        <v>2762</v>
      </c>
      <c r="D49" s="174">
        <v>38345</v>
      </c>
      <c r="E49" s="140" t="str">
        <f>VLOOKUP(B49,业态!A:G,7,0)</f>
        <v>零售购物</v>
      </c>
      <c r="F49" s="85" t="str">
        <f t="shared" si="0"/>
        <v>A</v>
      </c>
      <c r="G49" s="137" t="str">
        <f>VLOOKUP(B49,'3月6日销售'!C:D,2,0)</f>
        <v>A.R.Q.</v>
      </c>
      <c r="I49" s="84"/>
    </row>
    <row r="50" spans="1:9" x14ac:dyDescent="0.15">
      <c r="A50" s="137">
        <f>RANK(D50,(D:D),0)</f>
        <v>140</v>
      </c>
      <c r="B50" s="137" t="s">
        <v>2947</v>
      </c>
      <c r="C50" s="137" t="s">
        <v>116</v>
      </c>
      <c r="D50" s="174">
        <v>28588</v>
      </c>
      <c r="E50" s="140" t="str">
        <f>VLOOKUP(B50,业态!A:G,7,0)</f>
        <v>零售购物</v>
      </c>
      <c r="F50" s="85" t="str">
        <f t="shared" si="0"/>
        <v>A</v>
      </c>
      <c r="G50" s="137" t="str">
        <f>VLOOKUP(B50,'3月6日销售'!C:D,2,0)</f>
        <v>速写</v>
      </c>
      <c r="I50" s="84"/>
    </row>
    <row r="51" spans="1:9" x14ac:dyDescent="0.15">
      <c r="A51" s="137">
        <f>RANK(D51,(D:D),0)</f>
        <v>107</v>
      </c>
      <c r="B51" s="137" t="s">
        <v>518</v>
      </c>
      <c r="C51" s="137" t="s">
        <v>519</v>
      </c>
      <c r="D51" s="174">
        <v>40128</v>
      </c>
      <c r="E51" s="140" t="str">
        <f>VLOOKUP(B51,业态!A:G,7,0)</f>
        <v>零售购物</v>
      </c>
      <c r="F51" s="85" t="str">
        <f t="shared" si="0"/>
        <v>A</v>
      </c>
      <c r="G51" s="137" t="str">
        <f>VLOOKUP(B51,'3月6日销售'!C:D,2,0)</f>
        <v>neon</v>
      </c>
      <c r="I51" s="84"/>
    </row>
    <row r="52" spans="1:9" x14ac:dyDescent="0.15">
      <c r="A52" s="137">
        <f>RANK(D52,(D:D),0)</f>
        <v>370</v>
      </c>
      <c r="B52" s="137" t="s">
        <v>488</v>
      </c>
      <c r="C52" s="137" t="s">
        <v>489</v>
      </c>
      <c r="D52" s="174">
        <v>449</v>
      </c>
      <c r="E52" s="140" t="str">
        <f>VLOOKUP(B52,业态!A:G,7,0)</f>
        <v>零售购物</v>
      </c>
      <c r="F52" s="85" t="str">
        <f t="shared" si="0"/>
        <v>A</v>
      </c>
      <c r="G52" s="137" t="str">
        <f>VLOOKUP(B52,'3月6日销售'!C:D,2,0)</f>
        <v>ANOTHER</v>
      </c>
      <c r="I52" s="84"/>
    </row>
    <row r="53" spans="1:9" x14ac:dyDescent="0.15">
      <c r="A53" s="137">
        <f>RANK(D53,(D:D),0)</f>
        <v>133</v>
      </c>
      <c r="B53" s="137" t="s">
        <v>469</v>
      </c>
      <c r="C53" s="137" t="s">
        <v>264</v>
      </c>
      <c r="D53" s="174">
        <v>32871</v>
      </c>
      <c r="E53" s="140" t="str">
        <f>VLOOKUP(B53,业态!A:G,7,0)</f>
        <v>零售购物</v>
      </c>
      <c r="F53" s="85" t="str">
        <f t="shared" si="0"/>
        <v>A</v>
      </c>
      <c r="G53" s="137" t="str">
        <f>VLOOKUP(B53,'3月6日销售'!C:D,2,0)</f>
        <v>橡皮（女）</v>
      </c>
      <c r="I53" s="84"/>
    </row>
    <row r="54" spans="1:9" x14ac:dyDescent="0.15">
      <c r="A54" s="137">
        <f>RANK(D54,(D:D),0)</f>
        <v>134</v>
      </c>
      <c r="B54" s="137" t="s">
        <v>2720</v>
      </c>
      <c r="C54" s="137" t="s">
        <v>134</v>
      </c>
      <c r="D54" s="174">
        <v>32203.599999999999</v>
      </c>
      <c r="E54" s="140" t="str">
        <f>VLOOKUP(B54,业态!A:G,7,0)</f>
        <v>餐饮</v>
      </c>
      <c r="F54" s="85" t="str">
        <f t="shared" si="0"/>
        <v>A</v>
      </c>
      <c r="G54" s="137" t="str">
        <f>VLOOKUP(B54,'3月6日销售'!C:D,2,0)</f>
        <v>满记甜品</v>
      </c>
      <c r="I54" s="84"/>
    </row>
    <row r="55" spans="1:9" x14ac:dyDescent="0.15">
      <c r="A55" s="137">
        <f>RANK(D55,(D:D),0)</f>
        <v>264</v>
      </c>
      <c r="B55" s="137" t="s">
        <v>2837</v>
      </c>
      <c r="C55" s="137" t="s">
        <v>2838</v>
      </c>
      <c r="D55" s="174">
        <v>8739</v>
      </c>
      <c r="E55" s="140" t="str">
        <f>VLOOKUP(B55,业态!A:G,7,0)</f>
        <v>零售购物</v>
      </c>
      <c r="F55" s="85" t="str">
        <f t="shared" si="0"/>
        <v>A</v>
      </c>
      <c r="G55" s="137" t="str">
        <f>VLOOKUP(B55,'3月6日销售'!C:D,2,0)</f>
        <v>招财猫</v>
      </c>
      <c r="I55" s="84"/>
    </row>
    <row r="56" spans="1:9" x14ac:dyDescent="0.15">
      <c r="A56" s="137">
        <f>RANK(D56,(D:D),0)</f>
        <v>166</v>
      </c>
      <c r="B56" s="137" t="s">
        <v>643</v>
      </c>
      <c r="C56" s="137" t="s">
        <v>28</v>
      </c>
      <c r="D56" s="174">
        <v>23000.5</v>
      </c>
      <c r="E56" s="140" t="str">
        <f>VLOOKUP(B56,业态!A:G,7,0)</f>
        <v>生活服务类</v>
      </c>
      <c r="F56" s="85" t="str">
        <f t="shared" si="0"/>
        <v>A</v>
      </c>
      <c r="G56" s="137" t="str">
        <f>VLOOKUP(B56,'3月6日销售'!C:D,2,0)</f>
        <v>红人美甲</v>
      </c>
      <c r="I56" s="84"/>
    </row>
    <row r="57" spans="1:9" x14ac:dyDescent="0.15">
      <c r="A57" s="137">
        <f>RANK(D57,(D:D),0)</f>
        <v>371</v>
      </c>
      <c r="B57" s="137" t="s">
        <v>33</v>
      </c>
      <c r="C57" s="137" t="s">
        <v>34</v>
      </c>
      <c r="D57" s="174">
        <v>330</v>
      </c>
      <c r="E57" s="140" t="str">
        <f>VLOOKUP(B57,业态!A:G,7,0)</f>
        <v>生活服务类</v>
      </c>
      <c r="F57" s="85" t="str">
        <f t="shared" si="0"/>
        <v>A</v>
      </c>
      <c r="G57" s="137" t="str">
        <f>VLOOKUP(B57,'3月6日销售'!C:D,2,0)</f>
        <v>修改王</v>
      </c>
      <c r="I57" s="84"/>
    </row>
    <row r="58" spans="1:9" x14ac:dyDescent="0.15">
      <c r="A58" s="137">
        <f>RANK(D58,(D:D),0)</f>
        <v>285</v>
      </c>
      <c r="B58" s="137" t="s">
        <v>847</v>
      </c>
      <c r="C58" s="137" t="s">
        <v>848</v>
      </c>
      <c r="D58" s="174">
        <v>6917.3</v>
      </c>
      <c r="E58" s="140" t="str">
        <f>VLOOKUP(B58,业态!A:G,7,0)</f>
        <v>生活服务类</v>
      </c>
      <c r="F58" s="85" t="str">
        <f t="shared" si="0"/>
        <v>A</v>
      </c>
      <c r="G58" s="137" t="str">
        <f>VLOOKUP(B58,'3月6日销售'!C:D,2,0)</f>
        <v>红人美睫</v>
      </c>
    </row>
    <row r="59" spans="1:9" x14ac:dyDescent="0.15">
      <c r="A59" s="137">
        <f>RANK(D59,(D:D),0)</f>
        <v>351</v>
      </c>
      <c r="B59" s="137" t="s">
        <v>2620</v>
      </c>
      <c r="C59" s="137" t="s">
        <v>2621</v>
      </c>
      <c r="D59" s="174">
        <v>2100</v>
      </c>
      <c r="E59" s="140" t="str">
        <f>VLOOKUP(B59,业态!A:G,7,0)</f>
        <v>生活服务类</v>
      </c>
      <c r="F59" s="85" t="str">
        <f t="shared" si="0"/>
        <v>A</v>
      </c>
      <c r="G59" s="137" t="str">
        <f>VLOOKUP(B59,'3月6日销售'!C:D,2,0)</f>
        <v>八点咖啡</v>
      </c>
    </row>
    <row r="60" spans="1:9" x14ac:dyDescent="0.15">
      <c r="A60" s="137">
        <f>RANK(D60,(D:D),0)</f>
        <v>270</v>
      </c>
      <c r="B60" s="137" t="s">
        <v>2703</v>
      </c>
      <c r="C60" s="137" t="s">
        <v>2704</v>
      </c>
      <c r="D60" s="174">
        <v>7894</v>
      </c>
      <c r="E60" s="140" t="str">
        <f>VLOOKUP(B60,业态!A:G,7,0)</f>
        <v>餐饮</v>
      </c>
      <c r="F60" s="85" t="str">
        <f t="shared" si="0"/>
        <v>A</v>
      </c>
      <c r="G60" s="137" t="str">
        <f>VLOOKUP(B60,'3月6日销售'!C:D,2,0)</f>
        <v>N2STRANGEGELATO</v>
      </c>
    </row>
    <row r="61" spans="1:9" x14ac:dyDescent="0.15">
      <c r="A61" s="137">
        <f>RANK(D61,(D:D),0)</f>
        <v>235</v>
      </c>
      <c r="B61" s="137" t="s">
        <v>2877</v>
      </c>
      <c r="C61" s="137" t="s">
        <v>2878</v>
      </c>
      <c r="D61" s="174">
        <v>11890</v>
      </c>
      <c r="E61" s="140" t="str">
        <f>VLOOKUP(B61,业态!A:G,7,0)</f>
        <v>零售购物</v>
      </c>
      <c r="F61" s="85" t="str">
        <f t="shared" si="0"/>
        <v>A</v>
      </c>
      <c r="G61" s="137" t="str">
        <f>VLOOKUP(B61,'3月6日销售'!C:D,2,0)</f>
        <v>Vape Master</v>
      </c>
    </row>
    <row r="62" spans="1:9" x14ac:dyDescent="0.15">
      <c r="A62" s="137">
        <f>RANK(D62,(D:D),0)</f>
        <v>262</v>
      </c>
      <c r="B62" s="137" t="s">
        <v>2655</v>
      </c>
      <c r="C62" s="137" t="s">
        <v>3223</v>
      </c>
      <c r="D62" s="174">
        <v>9005.9</v>
      </c>
      <c r="E62" s="140" t="str">
        <f>VLOOKUP(B62,业态!A:G,7,0)</f>
        <v>餐饮</v>
      </c>
      <c r="F62" s="85" t="str">
        <f t="shared" ref="F62:F123" si="1">LEFT(B62,1)</f>
        <v>A</v>
      </c>
      <c r="G62" s="137" t="str">
        <f>VLOOKUP(B62,'3月6日销售'!C:D,2,0)</f>
        <v>mo mo brother</v>
      </c>
    </row>
    <row r="63" spans="1:9" x14ac:dyDescent="0.15">
      <c r="A63" s="137">
        <f>RANK(D63,(D:D),0)</f>
        <v>306</v>
      </c>
      <c r="B63" s="137" t="s">
        <v>2657</v>
      </c>
      <c r="C63" s="137" t="s">
        <v>2658</v>
      </c>
      <c r="D63" s="174">
        <v>5569</v>
      </c>
      <c r="E63" s="140" t="str">
        <f>VLOOKUP(B63,业态!A:G,7,0)</f>
        <v>零售购物</v>
      </c>
      <c r="F63" s="85" t="str">
        <f t="shared" si="1"/>
        <v>A</v>
      </c>
      <c r="G63" s="137" t="str">
        <f>VLOOKUP(B63,'3月6日销售'!C:D,2,0)</f>
        <v>开物志</v>
      </c>
    </row>
    <row r="64" spans="1:9" x14ac:dyDescent="0.15">
      <c r="A64" s="137">
        <f>RANK(D64,(D:D),0)</f>
        <v>248</v>
      </c>
      <c r="B64" s="137" t="s">
        <v>2706</v>
      </c>
      <c r="C64" s="137" t="s">
        <v>2707</v>
      </c>
      <c r="D64" s="174">
        <v>10535</v>
      </c>
      <c r="E64" s="140" t="str">
        <f>VLOOKUP(B64,业态!A:G,7,0)</f>
        <v>零售购物</v>
      </c>
      <c r="F64" s="85" t="str">
        <f t="shared" si="1"/>
        <v>A</v>
      </c>
      <c r="G64" s="137" t="str">
        <f>VLOOKUP(B64,'3月6日销售'!C:D,2,0)</f>
        <v>卞卡</v>
      </c>
    </row>
    <row r="65" spans="1:7" x14ac:dyDescent="0.15">
      <c r="A65" s="137">
        <f>RANK(D65,(D:D),0)</f>
        <v>211</v>
      </c>
      <c r="B65" s="137" t="s">
        <v>2659</v>
      </c>
      <c r="C65" s="137" t="s">
        <v>269</v>
      </c>
      <c r="D65" s="174">
        <v>14378</v>
      </c>
      <c r="E65" s="140" t="str">
        <f>VLOOKUP(B65,业态!A:G,7,0)</f>
        <v>零售购物</v>
      </c>
      <c r="F65" s="85" t="str">
        <f t="shared" si="1"/>
        <v>A</v>
      </c>
      <c r="G65" s="137" t="str">
        <f>VLOOKUP(B65,'3月6日销售'!C:D,2,0)</f>
        <v>优贝施</v>
      </c>
    </row>
    <row r="66" spans="1:7" x14ac:dyDescent="0.15">
      <c r="A66" s="137">
        <f>RANK(D66,(D:D),0)</f>
        <v>308</v>
      </c>
      <c r="B66" s="137" t="s">
        <v>3004</v>
      </c>
      <c r="C66" s="137" t="s">
        <v>3005</v>
      </c>
      <c r="D66" s="174">
        <v>5515.6</v>
      </c>
      <c r="E66" s="140" t="str">
        <f>VLOOKUP(B66,业态!A:G,7,0)</f>
        <v>零售购物</v>
      </c>
      <c r="F66" s="85" t="str">
        <f t="shared" si="1"/>
        <v>A</v>
      </c>
      <c r="G66" s="137" t="str">
        <f>VLOOKUP(B66,'3月6日销售'!C:D,2,0)</f>
        <v>梦星堂</v>
      </c>
    </row>
    <row r="67" spans="1:7" x14ac:dyDescent="0.15">
      <c r="A67" s="137">
        <f>RANK(D67,(D:D),0)</f>
        <v>201</v>
      </c>
      <c r="B67" s="137" t="s">
        <v>2708</v>
      </c>
      <c r="C67" s="137" t="s">
        <v>2709</v>
      </c>
      <c r="D67" s="174">
        <v>15349</v>
      </c>
      <c r="E67" s="140" t="str">
        <f>VLOOKUP(B67,业态!A:G,7,0)</f>
        <v>餐饮</v>
      </c>
      <c r="F67" s="85" t="str">
        <f t="shared" si="1"/>
        <v>A</v>
      </c>
      <c r="G67" s="137" t="str">
        <f>VLOOKUP(B67,'3月6日销售'!C:D,2,0)</f>
        <v>比安卡</v>
      </c>
    </row>
    <row r="68" spans="1:7" x14ac:dyDescent="0.15">
      <c r="A68" s="137">
        <f>RANK(D68,(D:D),0)</f>
        <v>247</v>
      </c>
      <c r="B68" s="137" t="s">
        <v>2788</v>
      </c>
      <c r="C68" s="137" t="s">
        <v>2789</v>
      </c>
      <c r="D68" s="174">
        <v>10785.1</v>
      </c>
      <c r="E68" s="140" t="str">
        <f>VLOOKUP(B68,业态!A:G,7,0)</f>
        <v>餐饮</v>
      </c>
      <c r="F68" s="85" t="str">
        <f t="shared" si="1"/>
        <v>A</v>
      </c>
      <c r="G68" s="137" t="str">
        <f>VLOOKUP(B68,'3月6日销售'!C:D,2,0)</f>
        <v>梅来梅去</v>
      </c>
    </row>
    <row r="69" spans="1:7" x14ac:dyDescent="0.15">
      <c r="A69" s="137">
        <f>RANK(D69,(D:D),0)</f>
        <v>372</v>
      </c>
      <c r="B69" s="137" t="s">
        <v>2904</v>
      </c>
      <c r="C69" s="137" t="s">
        <v>268</v>
      </c>
      <c r="D69" s="174">
        <v>245</v>
      </c>
      <c r="E69" s="140" t="str">
        <f>VLOOKUP(B69,业态!A:G,7,0)</f>
        <v>零售购物</v>
      </c>
      <c r="F69" s="85" t="str">
        <f t="shared" si="1"/>
        <v>A</v>
      </c>
      <c r="G69" s="137" t="str">
        <f>VLOOKUP(B69,'3月6日销售'!C:D,2,0)</f>
        <v>梦塔基</v>
      </c>
    </row>
    <row r="70" spans="1:7" x14ac:dyDescent="0.15">
      <c r="A70" s="137">
        <f>RANK(D70,(D:D),0)</f>
        <v>108</v>
      </c>
      <c r="B70" s="137" t="s">
        <v>258</v>
      </c>
      <c r="C70" s="137" t="s">
        <v>36</v>
      </c>
      <c r="D70" s="174">
        <v>39460</v>
      </c>
      <c r="E70" s="140" t="str">
        <f>VLOOKUP(B70,业态!A:G,7,0)</f>
        <v>零售购物</v>
      </c>
      <c r="F70" s="85" t="str">
        <f t="shared" si="1"/>
        <v>A</v>
      </c>
      <c r="G70" s="137" t="str">
        <f>VLOOKUP(B70,'3月6日销售'!C:D,2,0)</f>
        <v>木九十</v>
      </c>
    </row>
    <row r="71" spans="1:7" x14ac:dyDescent="0.15">
      <c r="A71" s="137">
        <f>RANK(D71,(D:D),0)</f>
        <v>343</v>
      </c>
      <c r="B71" s="137" t="s">
        <v>829</v>
      </c>
      <c r="C71" s="137" t="s">
        <v>820</v>
      </c>
      <c r="D71" s="174">
        <v>2726</v>
      </c>
      <c r="E71" s="140" t="str">
        <f>VLOOKUP(B71,业态!A:G,7,0)</f>
        <v>零售购物</v>
      </c>
      <c r="F71" s="85" t="str">
        <f t="shared" si="1"/>
        <v>A</v>
      </c>
      <c r="G71" s="137" t="str">
        <f>VLOOKUP(B71,'3月6日销售'!C:D,2,0)</f>
        <v>昂格</v>
      </c>
    </row>
    <row r="72" spans="1:7" x14ac:dyDescent="0.15">
      <c r="A72" s="137">
        <f>RANK(D72,(D:D),0)</f>
        <v>37</v>
      </c>
      <c r="B72" s="137" t="s">
        <v>1438</v>
      </c>
      <c r="C72" s="137" t="s">
        <v>1439</v>
      </c>
      <c r="D72" s="174">
        <v>97243</v>
      </c>
      <c r="E72" s="140" t="str">
        <f>VLOOKUP(B72,业态!A:G,7,0)</f>
        <v>餐饮</v>
      </c>
      <c r="F72" s="85" t="str">
        <f t="shared" si="1"/>
        <v>A</v>
      </c>
      <c r="G72" s="137" t="str">
        <f>VLOOKUP(B72,'3月6日销售'!C:D,2,0)</f>
        <v>AMORE PIZZA</v>
      </c>
    </row>
    <row r="73" spans="1:7" x14ac:dyDescent="0.15">
      <c r="A73" s="137">
        <f>RANK(D73,(D:D),0)</f>
        <v>94</v>
      </c>
      <c r="B73" s="137" t="s">
        <v>2634</v>
      </c>
      <c r="C73" s="137" t="s">
        <v>2635</v>
      </c>
      <c r="D73" s="174">
        <v>43343</v>
      </c>
      <c r="E73" s="140" t="str">
        <f>VLOOKUP(B73,业态!A:G,7,0)</f>
        <v>餐饮</v>
      </c>
      <c r="F73" s="85" t="str">
        <f t="shared" si="1"/>
        <v>A</v>
      </c>
      <c r="G73" s="137" t="str">
        <f>VLOOKUP(B73,'3月6日销售'!C:D,2,0)</f>
        <v>斗牛士</v>
      </c>
    </row>
    <row r="74" spans="1:7" x14ac:dyDescent="0.15">
      <c r="A74" s="137">
        <f>RANK(D74,(D:D),0)</f>
        <v>110</v>
      </c>
      <c r="B74" s="137" t="s">
        <v>2941</v>
      </c>
      <c r="C74" s="137" t="s">
        <v>2942</v>
      </c>
      <c r="D74" s="174">
        <v>39247.800000000003</v>
      </c>
      <c r="E74" s="140" t="str">
        <f>VLOOKUP(B74,业态!A:G,7,0)</f>
        <v>餐饮</v>
      </c>
      <c r="F74" s="85" t="str">
        <f t="shared" si="1"/>
        <v>A</v>
      </c>
      <c r="G74" s="137" t="str">
        <f>VLOOKUP(B74,'3月6日销售'!C:D,2,0)</f>
        <v>Bacius</v>
      </c>
    </row>
    <row r="75" spans="1:7" x14ac:dyDescent="0.15">
      <c r="A75" s="137">
        <f>RANK(D75,(D:D),0)</f>
        <v>87</v>
      </c>
      <c r="B75" s="137" t="s">
        <v>330</v>
      </c>
      <c r="C75" s="137" t="s">
        <v>331</v>
      </c>
      <c r="D75" s="174">
        <v>46378</v>
      </c>
      <c r="E75" s="140" t="str">
        <f>VLOOKUP(B75,业态!A:G,7,0)</f>
        <v>生活服务类</v>
      </c>
      <c r="F75" s="85" t="str">
        <f t="shared" si="1"/>
        <v>A</v>
      </c>
      <c r="G75" s="137" t="str">
        <f>VLOOKUP(B75,'3月6日销售'!C:D,2,0)</f>
        <v>阿三造型</v>
      </c>
    </row>
    <row r="76" spans="1:7" x14ac:dyDescent="0.15">
      <c r="A76" s="137">
        <f>RANK(D76,(D:D),0)</f>
        <v>169</v>
      </c>
      <c r="B76" s="137" t="s">
        <v>857</v>
      </c>
      <c r="C76" s="137" t="s">
        <v>42</v>
      </c>
      <c r="D76" s="174">
        <v>22301</v>
      </c>
      <c r="E76" s="140" t="str">
        <f>VLOOKUP(B76,业态!A:G,7,0)</f>
        <v>餐饮</v>
      </c>
      <c r="F76" s="85" t="str">
        <f t="shared" si="1"/>
        <v>A</v>
      </c>
      <c r="G76" s="137" t="str">
        <f>VLOOKUP(B76,'3月6日销售'!C:D,2,0)</f>
        <v>芒果皇后</v>
      </c>
    </row>
    <row r="77" spans="1:7" x14ac:dyDescent="0.15">
      <c r="A77" s="137">
        <f>RANK(D77,(D:D),0)</f>
        <v>55</v>
      </c>
      <c r="B77" s="137" t="s">
        <v>719</v>
      </c>
      <c r="C77" s="137" t="s">
        <v>720</v>
      </c>
      <c r="D77" s="174">
        <v>72692</v>
      </c>
      <c r="E77" s="140" t="str">
        <f>VLOOKUP(B77,业态!A:G,7,0)</f>
        <v>餐饮</v>
      </c>
      <c r="F77" s="85" t="str">
        <f t="shared" si="1"/>
        <v>A</v>
      </c>
      <c r="G77" s="137" t="str">
        <f>VLOOKUP(B77,'3月6日销售'!C:D,2,0)</f>
        <v>大树餐厅</v>
      </c>
    </row>
    <row r="78" spans="1:7" x14ac:dyDescent="0.15">
      <c r="A78" s="137">
        <f>RANK(D78,(D:D),0)</f>
        <v>88</v>
      </c>
      <c r="B78" s="137" t="s">
        <v>1470</v>
      </c>
      <c r="C78" s="137" t="s">
        <v>1471</v>
      </c>
      <c r="D78" s="174">
        <v>45570</v>
      </c>
      <c r="E78" s="140" t="str">
        <f>VLOOKUP(B78,业态!A:G,7,0)</f>
        <v>餐饮</v>
      </c>
      <c r="F78" s="85" t="str">
        <f t="shared" si="1"/>
        <v>A</v>
      </c>
      <c r="G78" s="137" t="str">
        <f>VLOOKUP(B78,'3月6日销售'!C:D,2,0)</f>
        <v>三友吉列猪排</v>
      </c>
    </row>
    <row r="79" spans="1:7" x14ac:dyDescent="0.15">
      <c r="A79" s="137">
        <f>RANK(D79,(D:D),0)</f>
        <v>82</v>
      </c>
      <c r="B79" s="137" t="s">
        <v>845</v>
      </c>
      <c r="C79" s="137" t="s">
        <v>846</v>
      </c>
      <c r="D79" s="174">
        <v>47587</v>
      </c>
      <c r="E79" s="140" t="str">
        <f>VLOOKUP(B79,业态!A:G,7,0)</f>
        <v>餐饮</v>
      </c>
      <c r="F79" s="85" t="str">
        <f t="shared" si="1"/>
        <v>A</v>
      </c>
      <c r="G79" s="137" t="str">
        <f>VLOOKUP(B79,'3月6日销售'!C:D,2,0)</f>
        <v>南小馆</v>
      </c>
    </row>
    <row r="80" spans="1:7" x14ac:dyDescent="0.15">
      <c r="A80" s="137">
        <f>RANK(D80,(D:D),0)</f>
        <v>109</v>
      </c>
      <c r="B80" s="137" t="s">
        <v>768</v>
      </c>
      <c r="C80" s="137" t="s">
        <v>769</v>
      </c>
      <c r="D80" s="174">
        <v>39456</v>
      </c>
      <c r="E80" s="140" t="str">
        <f>VLOOKUP(B80,业态!A:G,7,0)</f>
        <v>餐饮</v>
      </c>
      <c r="F80" s="85" t="str">
        <f t="shared" si="1"/>
        <v>A</v>
      </c>
      <c r="G80" s="137" t="str">
        <f>VLOOKUP(B80,'3月6日销售'!C:D,2,0)</f>
        <v>鹿港小镇</v>
      </c>
    </row>
    <row r="81" spans="1:7" x14ac:dyDescent="0.15">
      <c r="A81" s="137">
        <f>RANK(D81,(D:D),0)</f>
        <v>117</v>
      </c>
      <c r="B81" s="137" t="s">
        <v>2696</v>
      </c>
      <c r="C81" s="137" t="s">
        <v>2697</v>
      </c>
      <c r="D81" s="174">
        <v>37581</v>
      </c>
      <c r="E81" s="140" t="str">
        <f>VLOOKUP(B81,业态!A:G,7,0)</f>
        <v>生活服务类</v>
      </c>
      <c r="F81" s="85" t="str">
        <f t="shared" si="1"/>
        <v>A</v>
      </c>
      <c r="G81" s="137" t="str">
        <f>VLOOKUP(B81,'3月6日销售'!C:D,2,0)</f>
        <v>曼SALON</v>
      </c>
    </row>
    <row r="82" spans="1:7" x14ac:dyDescent="0.15">
      <c r="A82" s="137">
        <f>RANK(D82,(D:D),0)</f>
        <v>198</v>
      </c>
      <c r="B82" s="137" t="s">
        <v>2698</v>
      </c>
      <c r="C82" s="137" t="s">
        <v>2699</v>
      </c>
      <c r="D82" s="174">
        <v>15807.400000000001</v>
      </c>
      <c r="E82" s="140" t="str">
        <f>VLOOKUP(B82,业态!A:G,7,0)</f>
        <v>餐饮</v>
      </c>
      <c r="F82" s="85" t="str">
        <f t="shared" si="1"/>
        <v>A</v>
      </c>
      <c r="G82" s="137" t="str">
        <f>VLOOKUP(B82,'3月6日销售'!C:D,2,0)</f>
        <v>贡茶</v>
      </c>
    </row>
    <row r="83" spans="1:7" x14ac:dyDescent="0.15">
      <c r="A83" s="137">
        <f>RANK(D83,(D:D),0)</f>
        <v>2</v>
      </c>
      <c r="B83" s="137" t="s">
        <v>2567</v>
      </c>
      <c r="C83" s="137" t="s">
        <v>44</v>
      </c>
      <c r="D83" s="174">
        <v>967701</v>
      </c>
      <c r="E83" s="140" t="str">
        <f>VLOOKUP(B83,业态!A:G,7,0)</f>
        <v>零售购物</v>
      </c>
      <c r="F83" s="85" t="str">
        <f t="shared" si="1"/>
        <v>A</v>
      </c>
      <c r="G83" s="137" t="str">
        <f>VLOOKUP(B83,'3月6日销售'!C:D,2,0)</f>
        <v>帝豪斯</v>
      </c>
    </row>
    <row r="84" spans="1:7" x14ac:dyDescent="0.15">
      <c r="A84" s="137">
        <f>RANK(D84,(D:D),0)</f>
        <v>116</v>
      </c>
      <c r="B84" s="137" t="s">
        <v>377</v>
      </c>
      <c r="C84" s="137" t="s">
        <v>378</v>
      </c>
      <c r="D84" s="174">
        <v>37602.28</v>
      </c>
      <c r="E84" s="140" t="str">
        <f>VLOOKUP(B84,业态!A:G,7,0)</f>
        <v>餐饮</v>
      </c>
      <c r="F84" s="85" t="str">
        <f t="shared" si="1"/>
        <v>A</v>
      </c>
      <c r="G84" s="137" t="str">
        <f>VLOOKUP(B84,'3月6日销售'!C:D,2,0)</f>
        <v>滇草香</v>
      </c>
    </row>
    <row r="85" spans="1:7" x14ac:dyDescent="0.15">
      <c r="A85" s="137">
        <f>RANK(D85,(D:D),0)</f>
        <v>197</v>
      </c>
      <c r="B85" s="137" t="s">
        <v>875</v>
      </c>
      <c r="C85" s="137" t="s">
        <v>3224</v>
      </c>
      <c r="D85" s="174">
        <v>16113</v>
      </c>
      <c r="E85" s="140" t="str">
        <f>VLOOKUP(B85,业态!A:G,7,0)</f>
        <v>餐饮</v>
      </c>
      <c r="F85" s="85" t="str">
        <f t="shared" si="1"/>
        <v>A</v>
      </c>
      <c r="G85" s="137" t="str">
        <f>VLOOKUP(B85,'3月6日销售'!C:D,2,0)</f>
        <v>尝健麻辣烫</v>
      </c>
    </row>
    <row r="86" spans="1:7" x14ac:dyDescent="0.15">
      <c r="A86" s="137">
        <f>RANK(D86,(D:D),0)</f>
        <v>6</v>
      </c>
      <c r="B86" s="137" t="s">
        <v>46</v>
      </c>
      <c r="C86" s="137" t="s">
        <v>47</v>
      </c>
      <c r="D86" s="174">
        <v>593238</v>
      </c>
      <c r="E86" s="140" t="str">
        <f>VLOOKUP(B86,业态!A:G,7,0)</f>
        <v>餐饮</v>
      </c>
      <c r="F86" s="85" t="str">
        <f t="shared" si="1"/>
        <v>A</v>
      </c>
      <c r="G86" s="137" t="str">
        <f>VLOOKUP(B86,'3月6日销售'!C:D,2,0)</f>
        <v>四川海底捞餐饮有限公司</v>
      </c>
    </row>
    <row r="87" spans="1:7" x14ac:dyDescent="0.15">
      <c r="A87" s="137">
        <f>RANK(D87,(D:D),0)</f>
        <v>64</v>
      </c>
      <c r="B87" s="137" t="s">
        <v>2826</v>
      </c>
      <c r="C87" s="137" t="s">
        <v>2827</v>
      </c>
      <c r="D87" s="174">
        <v>61822</v>
      </c>
      <c r="E87" s="140" t="str">
        <f>VLOOKUP(B87,业态!A:G,7,0)</f>
        <v>餐饮</v>
      </c>
      <c r="F87" s="85" t="str">
        <f t="shared" si="1"/>
        <v>A</v>
      </c>
      <c r="G87" s="137" t="str">
        <f>VLOOKUP(B87,'3月6日销售'!C:D,2,0)</f>
        <v>黄记煌</v>
      </c>
    </row>
    <row r="88" spans="1:7" x14ac:dyDescent="0.15">
      <c r="A88" s="137">
        <f>RANK(D88,(D:D),0)</f>
        <v>96</v>
      </c>
      <c r="B88" s="137" t="s">
        <v>50</v>
      </c>
      <c r="C88" s="137" t="s">
        <v>3225</v>
      </c>
      <c r="D88" s="174">
        <v>42889</v>
      </c>
      <c r="E88" s="140" t="str">
        <f>VLOOKUP(B88,业态!A:G,7,0)</f>
        <v>餐饮</v>
      </c>
      <c r="F88" s="85" t="str">
        <f t="shared" si="1"/>
        <v>A</v>
      </c>
      <c r="G88" s="137" t="str">
        <f>VLOOKUP(B88,'3月6日销售'!C:D,2,0)</f>
        <v>加乐比意式休闲餐厅</v>
      </c>
    </row>
    <row r="89" spans="1:7" x14ac:dyDescent="0.15">
      <c r="A89" s="137">
        <f>RANK(D89,(D:D),0)</f>
        <v>124</v>
      </c>
      <c r="B89" s="137" t="s">
        <v>387</v>
      </c>
      <c r="C89" s="137" t="s">
        <v>388</v>
      </c>
      <c r="D89" s="174">
        <v>35749</v>
      </c>
      <c r="E89" s="140" t="str">
        <f>VLOOKUP(B89,业态!A:G,7,0)</f>
        <v>餐饮</v>
      </c>
      <c r="F89" s="85" t="str">
        <f t="shared" si="1"/>
        <v>A</v>
      </c>
      <c r="G89" s="137" t="str">
        <f>VLOOKUP(B89,'3月6日销售'!C:D,2,0)</f>
        <v>菩提树</v>
      </c>
    </row>
    <row r="90" spans="1:7" x14ac:dyDescent="0.15">
      <c r="A90" s="137">
        <f>RANK(D90,(D:D),0)</f>
        <v>69</v>
      </c>
      <c r="B90" s="137" t="s">
        <v>2512</v>
      </c>
      <c r="C90" s="137" t="s">
        <v>2513</v>
      </c>
      <c r="D90" s="174">
        <v>58128</v>
      </c>
      <c r="E90" s="140" t="str">
        <f>VLOOKUP(B90,业态!A:G,7,0)</f>
        <v>餐饮</v>
      </c>
      <c r="F90" s="85" t="str">
        <f t="shared" si="1"/>
        <v>A</v>
      </c>
      <c r="G90" s="137" t="str">
        <f>VLOOKUP(B90,'3月6日销售'!C:D,2,0)</f>
        <v>动手GAGA</v>
      </c>
    </row>
    <row r="91" spans="1:7" x14ac:dyDescent="0.15">
      <c r="A91" s="137">
        <f>RANK(D91,(D:D),0)</f>
        <v>204</v>
      </c>
      <c r="B91" s="137" t="s">
        <v>1673</v>
      </c>
      <c r="C91" s="137" t="s">
        <v>3227</v>
      </c>
      <c r="D91" s="174">
        <v>15173</v>
      </c>
      <c r="E91" s="140" t="str">
        <f>VLOOKUP(B91,业态!A:G,7,0)</f>
        <v>餐饮</v>
      </c>
      <c r="F91" s="85" t="str">
        <f t="shared" si="1"/>
        <v>B</v>
      </c>
      <c r="G91" s="137" t="str">
        <f>VLOOKUP(B91,'3月6日销售'!C:D,2,0)</f>
        <v>禾立皇后</v>
      </c>
    </row>
    <row r="92" spans="1:7" x14ac:dyDescent="0.15">
      <c r="A92" s="137">
        <f>RANK(D92,(D:D),0)</f>
        <v>271</v>
      </c>
      <c r="B92" s="137" t="s">
        <v>87</v>
      </c>
      <c r="C92" s="137" t="s">
        <v>88</v>
      </c>
      <c r="D92" s="174">
        <v>7812.7</v>
      </c>
      <c r="E92" s="140" t="str">
        <f>VLOOKUP(B92,业态!A:G,7,0)</f>
        <v>餐饮</v>
      </c>
      <c r="F92" s="85" t="str">
        <f t="shared" si="1"/>
        <v>B</v>
      </c>
      <c r="G92" s="137" t="str">
        <f>VLOOKUP(B92,'3月6日销售'!C:D,2,0)</f>
        <v>赛百味</v>
      </c>
    </row>
    <row r="93" spans="1:7" x14ac:dyDescent="0.15">
      <c r="A93" s="137">
        <f>RANK(D93,(D:D),0)</f>
        <v>202</v>
      </c>
      <c r="B93" s="137" t="s">
        <v>2674</v>
      </c>
      <c r="C93" s="137" t="s">
        <v>3228</v>
      </c>
      <c r="D93" s="174">
        <v>15285</v>
      </c>
      <c r="E93" s="140" t="str">
        <f>VLOOKUP(B93,业态!A:G,7,0)</f>
        <v>餐饮</v>
      </c>
      <c r="F93" s="85" t="str">
        <f t="shared" si="1"/>
        <v>B</v>
      </c>
      <c r="G93" s="137" t="str">
        <f>VLOOKUP(B93,'3月6日销售'!C:D,2,0)</f>
        <v>雷迪肋</v>
      </c>
    </row>
    <row r="94" spans="1:7" x14ac:dyDescent="0.15">
      <c r="A94" s="137">
        <f>RANK(D94,(D:D),0)</f>
        <v>267</v>
      </c>
      <c r="B94" s="137" t="s">
        <v>2552</v>
      </c>
      <c r="C94" s="137" t="s">
        <v>2553</v>
      </c>
      <c r="D94" s="174">
        <v>8206</v>
      </c>
      <c r="E94" s="140" t="str">
        <f>VLOOKUP(B94,业态!A:G,7,0)</f>
        <v>餐饮</v>
      </c>
      <c r="F94" s="85" t="str">
        <f t="shared" si="1"/>
        <v>B</v>
      </c>
      <c r="G94" s="137" t="str">
        <f>VLOOKUP(B94,'3月6日销售'!C:D,2,0)</f>
        <v>DQ</v>
      </c>
    </row>
    <row r="95" spans="1:7" x14ac:dyDescent="0.15">
      <c r="A95" s="137">
        <f>RANK(D95,(D:D),0)</f>
        <v>151</v>
      </c>
      <c r="B95" s="137" t="s">
        <v>3009</v>
      </c>
      <c r="C95" s="137" t="s">
        <v>3010</v>
      </c>
      <c r="D95" s="174">
        <v>26287.3</v>
      </c>
      <c r="E95" s="140" t="str">
        <f>VLOOKUP(B95,业态!A:G,7,0)</f>
        <v>餐饮</v>
      </c>
      <c r="F95" s="85" t="str">
        <f t="shared" si="1"/>
        <v>B</v>
      </c>
      <c r="G95" s="137" t="str">
        <f>VLOOKUP(B95,'3月6日销售'!C:D,2,0)</f>
        <v>咖ka龙虾</v>
      </c>
    </row>
    <row r="96" spans="1:7" x14ac:dyDescent="0.15">
      <c r="A96" s="137">
        <f>RANK(D96,(D:D),0)</f>
        <v>25</v>
      </c>
      <c r="B96" s="137" t="s">
        <v>89</v>
      </c>
      <c r="C96" s="137" t="s">
        <v>90</v>
      </c>
      <c r="D96" s="174">
        <v>126270</v>
      </c>
      <c r="E96" s="140" t="str">
        <f>VLOOKUP(B96,业态!A:G,7,0)</f>
        <v>餐饮</v>
      </c>
      <c r="F96" s="85" t="str">
        <f t="shared" si="1"/>
        <v>B</v>
      </c>
      <c r="G96" s="137" t="str">
        <f>VLOOKUP(B96,'3月6日销售'!C:D,2,0)</f>
        <v>麦当劳</v>
      </c>
    </row>
    <row r="97" spans="1:7" x14ac:dyDescent="0.15">
      <c r="A97" s="137">
        <f>RANK(D97,(D:D),0)</f>
        <v>76</v>
      </c>
      <c r="B97" s="137" t="s">
        <v>91</v>
      </c>
      <c r="C97" s="137" t="s">
        <v>92</v>
      </c>
      <c r="D97" s="174">
        <v>52167.199999999997</v>
      </c>
      <c r="E97" s="140" t="str">
        <f>VLOOKUP(B97,业态!A:G,7,0)</f>
        <v>餐饮</v>
      </c>
      <c r="F97" s="85" t="str">
        <f t="shared" si="1"/>
        <v>B</v>
      </c>
      <c r="G97" s="137" t="str">
        <f>VLOOKUP(B97,'3月6日销售'!C:D,2,0)</f>
        <v>味千拉面</v>
      </c>
    </row>
    <row r="98" spans="1:7" x14ac:dyDescent="0.15">
      <c r="A98" s="137">
        <f>RANK(D98,(D:D),0)</f>
        <v>85</v>
      </c>
      <c r="B98" s="137" t="s">
        <v>93</v>
      </c>
      <c r="C98" s="137" t="s">
        <v>94</v>
      </c>
      <c r="D98" s="174">
        <v>46720</v>
      </c>
      <c r="E98" s="140" t="str">
        <f>VLOOKUP(B98,业态!A:G,7,0)</f>
        <v>餐饮</v>
      </c>
      <c r="F98" s="85" t="str">
        <f t="shared" si="1"/>
        <v>B</v>
      </c>
      <c r="G98" s="137" t="str">
        <f>VLOOKUP(B98,'3月6日销售'!C:D,2,0)</f>
        <v>呷哺呷哺</v>
      </c>
    </row>
    <row r="99" spans="1:7" x14ac:dyDescent="0.15">
      <c r="A99" s="137">
        <f>RANK(D99,(D:D),0)</f>
        <v>179</v>
      </c>
      <c r="B99" s="137" t="s">
        <v>237</v>
      </c>
      <c r="C99" s="137" t="s">
        <v>95</v>
      </c>
      <c r="D99" s="174">
        <v>20727.2</v>
      </c>
      <c r="E99" s="140" t="str">
        <f>VLOOKUP(B99,业态!A:G,7,0)</f>
        <v>生活服务类</v>
      </c>
      <c r="F99" s="85" t="str">
        <f t="shared" si="1"/>
        <v>B</v>
      </c>
      <c r="G99" s="137" t="str">
        <f>VLOOKUP(B99,'3月6日销售'!C:D,2,0)</f>
        <v>福奈特</v>
      </c>
    </row>
    <row r="100" spans="1:7" x14ac:dyDescent="0.15">
      <c r="A100" s="137">
        <f>RANK(D100,(D:D),0)</f>
        <v>323</v>
      </c>
      <c r="B100" s="137" t="s">
        <v>3011</v>
      </c>
      <c r="C100" s="137" t="s">
        <v>3012</v>
      </c>
      <c r="D100" s="174">
        <v>4557.2</v>
      </c>
      <c r="E100" s="140" t="str">
        <f>VLOOKUP(B100,业态!A:G,7,0)</f>
        <v>餐饮</v>
      </c>
      <c r="F100" s="85" t="str">
        <f t="shared" si="1"/>
        <v>B</v>
      </c>
      <c r="G100" s="137" t="str">
        <f>VLOOKUP(B100,'3月6日销售'!C:D,2,0)</f>
        <v>大通冰室</v>
      </c>
    </row>
    <row r="101" spans="1:7" x14ac:dyDescent="0.15">
      <c r="A101" s="137">
        <f>RANK(D101,(D:D),0)</f>
        <v>145</v>
      </c>
      <c r="B101" s="137" t="s">
        <v>729</v>
      </c>
      <c r="C101" s="137" t="s">
        <v>730</v>
      </c>
      <c r="D101" s="174">
        <v>27114</v>
      </c>
      <c r="E101" s="140" t="str">
        <f>VLOOKUP(B101,业态!A:G,7,0)</f>
        <v>餐饮</v>
      </c>
      <c r="F101" s="85" t="str">
        <f t="shared" si="1"/>
        <v>B</v>
      </c>
      <c r="G101" s="137" t="str">
        <f>VLOOKUP(B101,'3月6日销售'!C:D,2,0)</f>
        <v>酷.公社</v>
      </c>
    </row>
    <row r="102" spans="1:7" x14ac:dyDescent="0.15">
      <c r="A102" s="137">
        <f>RANK(D102,(D:D),0)</f>
        <v>70</v>
      </c>
      <c r="B102" s="137" t="s">
        <v>745</v>
      </c>
      <c r="C102" s="137" t="s">
        <v>746</v>
      </c>
      <c r="D102" s="174">
        <v>57236</v>
      </c>
      <c r="E102" s="140" t="str">
        <f>VLOOKUP(B102,业态!A:G,7,0)</f>
        <v>餐饮</v>
      </c>
      <c r="F102" s="85" t="str">
        <f t="shared" si="1"/>
        <v>B</v>
      </c>
      <c r="G102" s="137" t="str">
        <f>VLOOKUP(B102,'3月6日销售'!C:D,2,0)</f>
        <v>小乔回转寿司</v>
      </c>
    </row>
    <row r="103" spans="1:7" x14ac:dyDescent="0.15">
      <c r="A103" s="137">
        <f>RANK(D103,(D:D),0)</f>
        <v>216</v>
      </c>
      <c r="B103" s="137" t="s">
        <v>2755</v>
      </c>
      <c r="C103" s="137" t="s">
        <v>2756</v>
      </c>
      <c r="D103" s="174">
        <v>14119</v>
      </c>
      <c r="E103" s="140" t="str">
        <f>VLOOKUP(B103,业态!A:G,7,0)</f>
        <v>餐饮</v>
      </c>
      <c r="F103" s="85" t="str">
        <f t="shared" si="1"/>
        <v>B</v>
      </c>
      <c r="G103" s="137" t="str">
        <f>VLOOKUP(B103,'3月6日销售'!C:D,2,0)</f>
        <v>雪冰元素</v>
      </c>
    </row>
    <row r="104" spans="1:7" x14ac:dyDescent="0.15">
      <c r="A104" s="137">
        <f>RANK(D104,(D:D),0)</f>
        <v>195</v>
      </c>
      <c r="B104" s="137" t="s">
        <v>2757</v>
      </c>
      <c r="C104" s="137" t="s">
        <v>2758</v>
      </c>
      <c r="D104" s="174">
        <v>16632</v>
      </c>
      <c r="E104" s="140" t="str">
        <f>VLOOKUP(B104,业态!A:G,7,0)</f>
        <v>餐饮</v>
      </c>
      <c r="F104" s="85" t="str">
        <f t="shared" si="1"/>
        <v>B</v>
      </c>
      <c r="G104" s="137" t="str">
        <f>VLOOKUP(B104,'3月6日销售'!C:D,2,0)</f>
        <v>椰语堂</v>
      </c>
    </row>
    <row r="105" spans="1:7" x14ac:dyDescent="0.15">
      <c r="A105" s="137">
        <f>RANK(D105,(D:D),0)</f>
        <v>279</v>
      </c>
      <c r="B105" s="137" t="s">
        <v>2759</v>
      </c>
      <c r="C105" s="137" t="s">
        <v>315</v>
      </c>
      <c r="D105" s="174">
        <v>7336</v>
      </c>
      <c r="E105" s="140" t="str">
        <f>VLOOKUP(B105,业态!A:G,7,0)</f>
        <v>餐饮</v>
      </c>
      <c r="F105" s="85" t="str">
        <f t="shared" si="1"/>
        <v>B</v>
      </c>
      <c r="G105" s="137" t="str">
        <f>VLOOKUP(B105,'3月6日销售'!C:D,2,0)</f>
        <v>鲜果时间</v>
      </c>
    </row>
    <row r="106" spans="1:7" x14ac:dyDescent="0.15">
      <c r="A106" s="137">
        <f>RANK(D106,(D:D),0)</f>
        <v>336</v>
      </c>
      <c r="B106" s="137" t="s">
        <v>2763</v>
      </c>
      <c r="C106" s="137" t="s">
        <v>345</v>
      </c>
      <c r="D106" s="174">
        <v>3409</v>
      </c>
      <c r="E106" s="140" t="str">
        <f>VLOOKUP(B106,业态!A:G,7,0)</f>
        <v>餐饮</v>
      </c>
      <c r="F106" s="85" t="str">
        <f t="shared" si="1"/>
        <v>B</v>
      </c>
      <c r="G106" s="137" t="str">
        <f>VLOOKUP(B106,'3月6日销售'!C:D,2,0)</f>
        <v>DOG STAR</v>
      </c>
    </row>
    <row r="107" spans="1:7" x14ac:dyDescent="0.15">
      <c r="A107" s="137">
        <f>RANK(D107,(D:D),0)</f>
        <v>215</v>
      </c>
      <c r="B107" s="137" t="s">
        <v>1707</v>
      </c>
      <c r="C107" s="137" t="s">
        <v>1708</v>
      </c>
      <c r="D107" s="174">
        <v>14138</v>
      </c>
      <c r="E107" s="140" t="str">
        <f>VLOOKUP(B107,业态!A:G,7,0)</f>
        <v>餐饮</v>
      </c>
      <c r="F107" s="85" t="str">
        <f t="shared" si="1"/>
        <v>B</v>
      </c>
      <c r="G107" s="137" t="str">
        <f>VLOOKUP(B107,'3月6日销售'!C:D,2,0)</f>
        <v>炸鸡情侣</v>
      </c>
    </row>
    <row r="108" spans="1:7" x14ac:dyDescent="0.15">
      <c r="A108" s="137">
        <f>RANK(D108,(D:D),0)</f>
        <v>152</v>
      </c>
      <c r="B108" s="137" t="s">
        <v>1709</v>
      </c>
      <c r="C108" s="137" t="s">
        <v>1710</v>
      </c>
      <c r="D108" s="174">
        <v>26035</v>
      </c>
      <c r="E108" s="140" t="str">
        <f>VLOOKUP(B108,业态!A:G,7,0)</f>
        <v>餐饮</v>
      </c>
      <c r="F108" s="85" t="str">
        <f t="shared" si="1"/>
        <v>B</v>
      </c>
      <c r="G108" s="137" t="str">
        <f>VLOOKUP(B108,'3月6日销售'!C:D,2,0)</f>
        <v>江原春川</v>
      </c>
    </row>
    <row r="109" spans="1:7" x14ac:dyDescent="0.15">
      <c r="A109" s="137">
        <f>RANK(D109,(D:D),0)</f>
        <v>84</v>
      </c>
      <c r="B109" s="137" t="s">
        <v>2710</v>
      </c>
      <c r="C109" s="137" t="s">
        <v>2711</v>
      </c>
      <c r="D109" s="174">
        <v>47349</v>
      </c>
      <c r="E109" s="140" t="str">
        <f>VLOOKUP(B109,业态!A:G,7,0)</f>
        <v>零售购物</v>
      </c>
      <c r="F109" s="85" t="str">
        <f t="shared" si="1"/>
        <v>B</v>
      </c>
      <c r="G109" s="137" t="str">
        <f>VLOOKUP(B109,'3月6日销售'!C:D,2,0)</f>
        <v>ONITSUKA TIGER</v>
      </c>
    </row>
    <row r="110" spans="1:7" x14ac:dyDescent="0.15">
      <c r="A110" s="137">
        <f>RANK(D110,(D:D),0)</f>
        <v>80</v>
      </c>
      <c r="B110" s="137" t="s">
        <v>794</v>
      </c>
      <c r="C110" s="137" t="s">
        <v>795</v>
      </c>
      <c r="D110" s="174">
        <v>49497.299999999996</v>
      </c>
      <c r="E110" s="140" t="str">
        <f>VLOOKUP(B110,业态!A:G,7,0)</f>
        <v>零售购物</v>
      </c>
      <c r="F110" s="85" t="str">
        <f t="shared" si="1"/>
        <v>B</v>
      </c>
      <c r="G110" s="137" t="str">
        <f>VLOOKUP(B110,'3月6日销售'!C:D,2,0)</f>
        <v>FOLDER</v>
      </c>
    </row>
    <row r="111" spans="1:7" x14ac:dyDescent="0.15">
      <c r="A111" s="137">
        <f>RANK(D111,(D:D),0)</f>
        <v>77</v>
      </c>
      <c r="B111" s="137" t="s">
        <v>57</v>
      </c>
      <c r="C111" s="137" t="s">
        <v>58</v>
      </c>
      <c r="D111" s="174">
        <v>50111</v>
      </c>
      <c r="E111" s="140" t="str">
        <f>VLOOKUP(B111,业态!A:G,7,0)</f>
        <v>零售购物</v>
      </c>
      <c r="F111" s="85" t="str">
        <f t="shared" si="1"/>
        <v>B</v>
      </c>
      <c r="G111" s="137" t="str">
        <f>VLOOKUP(B111,'3月6日销售'!C:D,2,0)</f>
        <v>JINS</v>
      </c>
    </row>
    <row r="112" spans="1:7" x14ac:dyDescent="0.15">
      <c r="A112" s="137">
        <f>RANK(D112,(D:D),0)</f>
        <v>178</v>
      </c>
      <c r="B112" s="137" t="s">
        <v>2487</v>
      </c>
      <c r="C112" s="137" t="s">
        <v>2488</v>
      </c>
      <c r="D112" s="174">
        <v>20898</v>
      </c>
      <c r="E112" s="140" t="str">
        <f>VLOOKUP(B112,业态!A:G,7,0)</f>
        <v>零售购物</v>
      </c>
      <c r="F112" s="85" t="str">
        <f t="shared" si="1"/>
        <v>B</v>
      </c>
      <c r="G112" s="137" t="str">
        <f>VLOOKUP(B112,'3月6日销售'!C:D,2,0)</f>
        <v>the class</v>
      </c>
    </row>
    <row r="113" spans="1:7" x14ac:dyDescent="0.15">
      <c r="A113" s="137">
        <f>RANK(D113,(D:D),0)</f>
        <v>53</v>
      </c>
      <c r="B113" s="137" t="s">
        <v>1522</v>
      </c>
      <c r="C113" s="137" t="s">
        <v>60</v>
      </c>
      <c r="D113" s="174">
        <v>74361</v>
      </c>
      <c r="E113" s="140" t="str">
        <f>VLOOKUP(B113,业态!A:G,7,0)</f>
        <v>零售购物</v>
      </c>
      <c r="F113" s="85" t="str">
        <f t="shared" si="1"/>
        <v>B</v>
      </c>
      <c r="G113" s="137" t="str">
        <f>VLOOKUP(B113,'3月6日销售'!C:D,2,0)</f>
        <v>WHO A U</v>
      </c>
    </row>
    <row r="114" spans="1:7" x14ac:dyDescent="0.15">
      <c r="A114" s="137">
        <f>RANK(D114,(D:D),0)</f>
        <v>59</v>
      </c>
      <c r="B114" s="137" t="s">
        <v>415</v>
      </c>
      <c r="C114" s="137" t="s">
        <v>672</v>
      </c>
      <c r="D114" s="174">
        <v>68450.100000000006</v>
      </c>
      <c r="E114" s="140" t="str">
        <f>VLOOKUP(B114,业态!A:G,7,0)</f>
        <v>零售购物</v>
      </c>
      <c r="F114" s="85" t="str">
        <f t="shared" si="1"/>
        <v>B</v>
      </c>
      <c r="G114" s="137" t="str">
        <f>VLOOKUP(B114,'3月6日销售'!C:D,2,0)</f>
        <v>PALLADIUM</v>
      </c>
    </row>
    <row r="115" spans="1:7" x14ac:dyDescent="0.15">
      <c r="A115" s="137">
        <f>RANK(D115,(D:D),0)</f>
        <v>30</v>
      </c>
      <c r="B115" s="137" t="s">
        <v>2712</v>
      </c>
      <c r="C115" s="137" t="s">
        <v>317</v>
      </c>
      <c r="D115" s="174">
        <v>115832</v>
      </c>
      <c r="E115" s="140" t="str">
        <f>VLOOKUP(B115,业态!A:G,7,0)</f>
        <v>零售购物</v>
      </c>
      <c r="F115" s="85" t="str">
        <f t="shared" si="1"/>
        <v>B</v>
      </c>
      <c r="G115" s="137" t="str">
        <f>VLOOKUP(B115,'3月6日销售'!C:D,2,0)</f>
        <v>FOSS</v>
      </c>
    </row>
    <row r="116" spans="1:7" x14ac:dyDescent="0.15">
      <c r="A116" s="137">
        <f>RANK(D116,(D:D),0)</f>
        <v>299</v>
      </c>
      <c r="B116" s="137" t="s">
        <v>2540</v>
      </c>
      <c r="C116" s="137" t="s">
        <v>2541</v>
      </c>
      <c r="D116" s="174">
        <v>6177</v>
      </c>
      <c r="E116" s="140" t="str">
        <f>VLOOKUP(B116,业态!A:G,7,0)</f>
        <v>零售购物</v>
      </c>
      <c r="F116" s="85" t="str">
        <f t="shared" si="1"/>
        <v>B</v>
      </c>
      <c r="G116" s="137" t="str">
        <f>VLOOKUP(B116,'3月6日销售'!C:D,2,0)</f>
        <v>JAKET</v>
      </c>
    </row>
    <row r="117" spans="1:7" x14ac:dyDescent="0.15">
      <c r="A117" s="137">
        <f>RANK(D117,(D:D),0)</f>
        <v>101</v>
      </c>
      <c r="B117" s="137" t="s">
        <v>2875</v>
      </c>
      <c r="C117" s="137" t="s">
        <v>2876</v>
      </c>
      <c r="D117" s="174">
        <v>41546</v>
      </c>
      <c r="E117" s="140" t="str">
        <f>VLOOKUP(B117,业态!A:G,7,0)</f>
        <v>零售购物</v>
      </c>
      <c r="F117" s="85" t="str">
        <f t="shared" si="1"/>
        <v>B</v>
      </c>
      <c r="G117" s="137" t="str">
        <f>VLOOKUP(B117,'3月6日销售'!C:D,2,0)</f>
        <v>丹尼尔惠灵顿</v>
      </c>
    </row>
    <row r="118" spans="1:7" x14ac:dyDescent="0.15">
      <c r="A118" s="137">
        <f>RANK(D118,(D:D),0)</f>
        <v>234</v>
      </c>
      <c r="B118" s="137" t="s">
        <v>2528</v>
      </c>
      <c r="C118" s="137" t="s">
        <v>2529</v>
      </c>
      <c r="D118" s="174">
        <v>12141</v>
      </c>
      <c r="E118" s="140" t="str">
        <f>VLOOKUP(B118,业态!A:G,7,0)</f>
        <v>零售购物</v>
      </c>
      <c r="F118" s="85" t="str">
        <f t="shared" si="1"/>
        <v>B</v>
      </c>
      <c r="G118" s="137" t="str">
        <f>VLOOKUP(B118,'3月6日销售'!C:D,2,0)</f>
        <v>CAP</v>
      </c>
    </row>
    <row r="119" spans="1:7" x14ac:dyDescent="0.15">
      <c r="A119" s="137">
        <f>RANK(D119,(D:D),0)</f>
        <v>27</v>
      </c>
      <c r="B119" s="137" t="s">
        <v>2507</v>
      </c>
      <c r="C119" s="137" t="s">
        <v>55</v>
      </c>
      <c r="D119" s="174">
        <v>119089.5</v>
      </c>
      <c r="E119" s="140" t="str">
        <f>VLOOKUP(B119,业态!A:G,7,0)</f>
        <v>餐饮</v>
      </c>
      <c r="F119" s="85" t="str">
        <f t="shared" si="1"/>
        <v>B</v>
      </c>
      <c r="G119" s="137" t="str">
        <f>VLOOKUP(B119,'3月6日销售'!C:D,2,0)</f>
        <v>星巴克</v>
      </c>
    </row>
    <row r="120" spans="1:7" x14ac:dyDescent="0.15">
      <c r="A120" s="137">
        <f>RANK(D120,(D:D),0)</f>
        <v>98</v>
      </c>
      <c r="B120" s="137" t="s">
        <v>230</v>
      </c>
      <c r="C120" s="137" t="s">
        <v>231</v>
      </c>
      <c r="D120" s="174">
        <v>42594.600000000006</v>
      </c>
      <c r="E120" s="140" t="str">
        <f>VLOOKUP(B120,业态!A:G,7,0)</f>
        <v>餐饮</v>
      </c>
      <c r="F120" s="85" t="str">
        <f t="shared" si="1"/>
        <v>B</v>
      </c>
      <c r="G120" s="137" t="str">
        <f>VLOOKUP(B120,'3月6日销售'!C:D,2,0)</f>
        <v>哈根达斯</v>
      </c>
    </row>
    <row r="121" spans="1:7" x14ac:dyDescent="0.15">
      <c r="A121" s="137">
        <f>RANK(D121,(D:D),0)</f>
        <v>16</v>
      </c>
      <c r="B121" s="137" t="s">
        <v>61</v>
      </c>
      <c r="C121" s="137" t="s">
        <v>62</v>
      </c>
      <c r="D121" s="174">
        <v>184826.55000000002</v>
      </c>
      <c r="E121" s="140" t="str">
        <f>VLOOKUP(B121,业态!A:G,7,0)</f>
        <v>零售购物</v>
      </c>
      <c r="F121" s="85" t="str">
        <f t="shared" si="1"/>
        <v>B</v>
      </c>
      <c r="G121" s="137" t="str">
        <f>VLOOKUP(B121,'3月6日销售'!C:D,2,0)</f>
        <v>C&amp;A</v>
      </c>
    </row>
    <row r="122" spans="1:7" x14ac:dyDescent="0.15">
      <c r="A122" s="137">
        <f>RANK(D122,(D:D),0)</f>
        <v>128</v>
      </c>
      <c r="B122" s="137" t="s">
        <v>65</v>
      </c>
      <c r="C122" s="137" t="s">
        <v>66</v>
      </c>
      <c r="D122" s="174">
        <v>34471</v>
      </c>
      <c r="E122" s="140" t="str">
        <f>VLOOKUP(B122,业态!A:G,7,0)</f>
        <v>零售购物</v>
      </c>
      <c r="F122" s="85" t="str">
        <f t="shared" si="1"/>
        <v>B</v>
      </c>
      <c r="G122" s="137" t="str">
        <f>VLOOKUP(B122,'3月6日销售'!C:D,2,0)</f>
        <v>ESPRIT</v>
      </c>
    </row>
    <row r="123" spans="1:7" x14ac:dyDescent="0.15">
      <c r="A123" s="137">
        <f>RANK(D123,(D:D),0)</f>
        <v>90</v>
      </c>
      <c r="B123" s="137" t="s">
        <v>2907</v>
      </c>
      <c r="C123" s="137" t="s">
        <v>2908</v>
      </c>
      <c r="D123" s="174">
        <v>45374</v>
      </c>
      <c r="E123" s="140" t="str">
        <f>VLOOKUP(B123,业态!A:G,7,0)</f>
        <v>零售购物</v>
      </c>
      <c r="F123" s="85" t="str">
        <f t="shared" si="1"/>
        <v>B</v>
      </c>
      <c r="G123" s="137" t="str">
        <f>VLOOKUP(B123,'3月6日销售'!C:D,2,0)</f>
        <v>NEW BALANCE</v>
      </c>
    </row>
    <row r="124" spans="1:7" x14ac:dyDescent="0.15">
      <c r="A124" s="137">
        <f>RANK(D124,(D:D),0)</f>
        <v>71</v>
      </c>
      <c r="B124" s="137" t="s">
        <v>790</v>
      </c>
      <c r="C124" s="137" t="s">
        <v>747</v>
      </c>
      <c r="D124" s="174">
        <v>55742</v>
      </c>
      <c r="E124" s="140" t="str">
        <f>VLOOKUP(B124,业态!A:G,7,0)</f>
        <v>零售购物</v>
      </c>
      <c r="F124" s="85" t="str">
        <f t="shared" ref="F124:F187" si="2">LEFT(B124,1)</f>
        <v>B</v>
      </c>
      <c r="G124" s="137" t="str">
        <f>VLOOKUP(B124,'3月6日销售'!C:D,2,0)</f>
        <v>JACK&amp;JONES</v>
      </c>
    </row>
    <row r="125" spans="1:7" x14ac:dyDescent="0.15">
      <c r="A125" s="137">
        <f>RANK(D125,(D:D),0)</f>
        <v>286</v>
      </c>
      <c r="B125" s="137" t="s">
        <v>786</v>
      </c>
      <c r="C125" s="137" t="s">
        <v>287</v>
      </c>
      <c r="D125" s="174">
        <v>6857</v>
      </c>
      <c r="E125" s="140" t="str">
        <f>VLOOKUP(B125,业态!A:G,7,0)</f>
        <v>零售购物</v>
      </c>
      <c r="F125" s="85" t="str">
        <f t="shared" si="2"/>
        <v>B</v>
      </c>
      <c r="G125" s="137" t="str">
        <f>VLOOKUP(B125,'3月6日销售'!C:D,2,0)</f>
        <v>DEVIL NUT</v>
      </c>
    </row>
    <row r="126" spans="1:7" x14ac:dyDescent="0.15">
      <c r="A126" s="137">
        <f>RANK(D126,(D:D),0)</f>
        <v>163</v>
      </c>
      <c r="B126" s="137" t="s">
        <v>398</v>
      </c>
      <c r="C126" s="137" t="s">
        <v>399</v>
      </c>
      <c r="D126" s="174">
        <v>23188</v>
      </c>
      <c r="E126" s="140" t="str">
        <f>VLOOKUP(B126,业态!A:G,7,0)</f>
        <v>零售购物</v>
      </c>
      <c r="F126" s="85" t="str">
        <f t="shared" si="2"/>
        <v>B</v>
      </c>
      <c r="G126" s="137" t="str">
        <f>VLOOKUP(B126,'3月6日销售'!C:D,2,0)</f>
        <v>HI.PANDA</v>
      </c>
    </row>
    <row r="127" spans="1:7" x14ac:dyDescent="0.15">
      <c r="A127" s="137">
        <f>RANK(D127,(D:D),0)</f>
        <v>199</v>
      </c>
      <c r="B127" s="137" t="s">
        <v>428</v>
      </c>
      <c r="C127" s="137" t="s">
        <v>429</v>
      </c>
      <c r="D127" s="174">
        <v>15780</v>
      </c>
      <c r="E127" s="140" t="str">
        <f>VLOOKUP(B127,业态!A:G,7,0)</f>
        <v>零售购物</v>
      </c>
      <c r="F127" s="85" t="str">
        <f t="shared" si="2"/>
        <v>B</v>
      </c>
      <c r="G127" s="137" t="str">
        <f>VLOOKUP(B127,'3月6日销售'!C:D,2,0)</f>
        <v>PANCOAT</v>
      </c>
    </row>
    <row r="128" spans="1:7" x14ac:dyDescent="0.15">
      <c r="A128" s="137">
        <f>RANK(D128,(D:D),0)</f>
        <v>260</v>
      </c>
      <c r="B128" s="137" t="s">
        <v>442</v>
      </c>
      <c r="C128" s="137" t="s">
        <v>443</v>
      </c>
      <c r="D128" s="174">
        <v>9194</v>
      </c>
      <c r="E128" s="140" t="str">
        <f>VLOOKUP(B128,业态!A:G,7,0)</f>
        <v>零售购物</v>
      </c>
      <c r="F128" s="85" t="str">
        <f t="shared" si="2"/>
        <v>B</v>
      </c>
      <c r="G128" s="137" t="str">
        <f>VLOOKUP(B128,'3月6日销售'!C:D,2,0)</f>
        <v>paul frank</v>
      </c>
    </row>
    <row r="129" spans="1:7" x14ac:dyDescent="0.15">
      <c r="A129" s="137">
        <f>RANK(D129,(D:D),0)</f>
        <v>67</v>
      </c>
      <c r="B129" s="137" t="s">
        <v>444</v>
      </c>
      <c r="C129" s="137" t="s">
        <v>30</v>
      </c>
      <c r="D129" s="174">
        <v>58292</v>
      </c>
      <c r="E129" s="140" t="str">
        <f>VLOOKUP(B129,业态!A:G,7,0)</f>
        <v>零售购物</v>
      </c>
      <c r="F129" s="85" t="str">
        <f t="shared" si="2"/>
        <v>B</v>
      </c>
      <c r="G129" s="137" t="str">
        <f>VLOOKUP(B129,'3月6日销售'!C:D,2,0)</f>
        <v>LEVIS</v>
      </c>
    </row>
    <row r="130" spans="1:7" x14ac:dyDescent="0.15">
      <c r="A130" s="137">
        <f>RANK(D130,(D:D),0)</f>
        <v>208</v>
      </c>
      <c r="B130" s="137" t="s">
        <v>2670</v>
      </c>
      <c r="C130" s="137" t="s">
        <v>2671</v>
      </c>
      <c r="D130" s="174">
        <v>14704.5</v>
      </c>
      <c r="E130" s="140" t="str">
        <f>VLOOKUP(B130,业态!A:G,7,0)</f>
        <v>零售购物</v>
      </c>
      <c r="F130" s="85" t="str">
        <f t="shared" si="2"/>
        <v>B</v>
      </c>
      <c r="G130" s="137" t="str">
        <f>VLOOKUP(B130,'3月6日销售'!C:D,2,0)</f>
        <v>K SWISS</v>
      </c>
    </row>
    <row r="131" spans="1:7" x14ac:dyDescent="0.15">
      <c r="A131" s="137">
        <f>RANK(D131,(D:D),0)</f>
        <v>131</v>
      </c>
      <c r="B131" s="137" t="s">
        <v>470</v>
      </c>
      <c r="C131" s="137" t="s">
        <v>471</v>
      </c>
      <c r="D131" s="174">
        <v>33738</v>
      </c>
      <c r="E131" s="140" t="str">
        <f>VLOOKUP(B131,业态!A:G,7,0)</f>
        <v>零售购物</v>
      </c>
      <c r="F131" s="85" t="str">
        <f t="shared" si="2"/>
        <v>B</v>
      </c>
      <c r="G131" s="137" t="str">
        <f>VLOOKUP(B131,'3月6日销售'!C:D,2,0)</f>
        <v>vans</v>
      </c>
    </row>
    <row r="132" spans="1:7" x14ac:dyDescent="0.15">
      <c r="A132" s="137">
        <f>RANK(D132,(D:D),0)</f>
        <v>258</v>
      </c>
      <c r="B132" s="137" t="s">
        <v>430</v>
      </c>
      <c r="C132" s="137" t="s">
        <v>431</v>
      </c>
      <c r="D132" s="174">
        <v>9389</v>
      </c>
      <c r="E132" s="140" t="str">
        <f>VLOOKUP(B132,业态!A:G,7,0)</f>
        <v>零售购物</v>
      </c>
      <c r="F132" s="85" t="str">
        <f t="shared" si="2"/>
        <v>B</v>
      </c>
      <c r="G132" s="137" t="str">
        <f>VLOOKUP(B132,'3月6日销售'!C:D,2,0)</f>
        <v>ABLE JEANS</v>
      </c>
    </row>
    <row r="133" spans="1:7" x14ac:dyDescent="0.15">
      <c r="A133" s="137">
        <f>RANK(D133,(D:D),0)</f>
        <v>14</v>
      </c>
      <c r="B133" s="137" t="s">
        <v>2539</v>
      </c>
      <c r="C133" s="137" t="s">
        <v>79</v>
      </c>
      <c r="D133" s="174">
        <v>209728</v>
      </c>
      <c r="E133" s="140" t="str">
        <f>VLOOKUP(B133,业态!A:G,7,0)</f>
        <v>零售购物</v>
      </c>
      <c r="F133" s="85" t="str">
        <f t="shared" si="2"/>
        <v>B</v>
      </c>
      <c r="G133" s="137" t="str">
        <f>VLOOKUP(B133,'3月6日销售'!C:D,2,0)</f>
        <v>ADIDAS</v>
      </c>
    </row>
    <row r="134" spans="1:7" x14ac:dyDescent="0.15">
      <c r="A134" s="137">
        <f>RANK(D134,(D:D),0)</f>
        <v>129</v>
      </c>
      <c r="B134" s="137" t="s">
        <v>2561</v>
      </c>
      <c r="C134" s="137" t="s">
        <v>2526</v>
      </c>
      <c r="D134" s="174">
        <v>34328</v>
      </c>
      <c r="E134" s="140" t="str">
        <f>VLOOKUP(B134,业态!A:G,7,0)</f>
        <v>零售购物</v>
      </c>
      <c r="F134" s="85" t="str">
        <f t="shared" si="2"/>
        <v>B</v>
      </c>
      <c r="G134" s="137" t="str">
        <f>VLOOKUP(B134,'3月6日销售'!C:D,2,0)</f>
        <v>Fairwhale</v>
      </c>
    </row>
    <row r="135" spans="1:7" x14ac:dyDescent="0.15">
      <c r="A135" s="137">
        <f>RANK(D135,(D:D),0)</f>
        <v>137</v>
      </c>
      <c r="B135" s="137" t="s">
        <v>2713</v>
      </c>
      <c r="C135" s="137" t="s">
        <v>2714</v>
      </c>
      <c r="D135" s="174">
        <v>29403</v>
      </c>
      <c r="E135" s="140" t="str">
        <f>VLOOKUP(B135,业态!A:G,7,0)</f>
        <v>零售购物</v>
      </c>
      <c r="F135" s="85" t="str">
        <f t="shared" si="2"/>
        <v>B</v>
      </c>
      <c r="G135" s="137" t="str">
        <f>VLOOKUP(B135,'3月6日销售'!C:D,2,0)</f>
        <v>斯凯奇</v>
      </c>
    </row>
    <row r="136" spans="1:7" x14ac:dyDescent="0.15">
      <c r="A136" s="137">
        <f>RANK(D136,(D:D),0)</f>
        <v>345</v>
      </c>
      <c r="B136" s="137" t="s">
        <v>3007</v>
      </c>
      <c r="C136" s="137" t="s">
        <v>3267</v>
      </c>
      <c r="D136" s="174">
        <v>2608</v>
      </c>
      <c r="E136" s="140" t="str">
        <f>VLOOKUP(B136,业态!A:G,7,0)</f>
        <v>休闲娱乐类</v>
      </c>
      <c r="F136" s="85" t="str">
        <f t="shared" si="2"/>
        <v>B</v>
      </c>
      <c r="G136" s="137" t="str">
        <f>VLOOKUP(B136,'3月6日销售'!C:D,2,0)</f>
        <v>未来世界</v>
      </c>
    </row>
    <row r="137" spans="1:7" x14ac:dyDescent="0.15">
      <c r="A137" s="137">
        <f>RANK(D137,(D:D),0)</f>
        <v>289</v>
      </c>
      <c r="B137" s="137" t="s">
        <v>2974</v>
      </c>
      <c r="C137" s="137" t="s">
        <v>2975</v>
      </c>
      <c r="D137" s="174">
        <v>6739</v>
      </c>
      <c r="E137" s="140" t="str">
        <f>VLOOKUP(B137,业态!A:G,7,0)</f>
        <v>休闲娱乐类</v>
      </c>
      <c r="F137" s="85" t="str">
        <f t="shared" si="2"/>
        <v>B</v>
      </c>
      <c r="G137" s="137" t="str">
        <f>VLOOKUP(B137,'3月6日销售'!C:D,2,0)</f>
        <v>AGame</v>
      </c>
    </row>
    <row r="138" spans="1:7" x14ac:dyDescent="0.15">
      <c r="A138" s="137">
        <f>RANK(D138,(D:D),0)</f>
        <v>342</v>
      </c>
      <c r="B138" s="137" t="s">
        <v>2943</v>
      </c>
      <c r="C138" s="137" t="s">
        <v>2944</v>
      </c>
      <c r="D138" s="174">
        <v>2830</v>
      </c>
      <c r="E138" s="140" t="str">
        <f>VLOOKUP(B138,业态!A:G,7,0)</f>
        <v>休闲娱乐类</v>
      </c>
      <c r="F138" s="85" t="str">
        <f t="shared" si="2"/>
        <v>B</v>
      </c>
      <c r="G138" s="137" t="str">
        <f>VLOOKUP(B138,'3月6日销售'!C:D,2,0)</f>
        <v>死神的迷宫</v>
      </c>
    </row>
    <row r="139" spans="1:7" x14ac:dyDescent="0.15">
      <c r="A139" s="137">
        <f>RANK(D139,(D:D),0)</f>
        <v>259</v>
      </c>
      <c r="B139" s="137" t="s">
        <v>2532</v>
      </c>
      <c r="C139" s="137" t="s">
        <v>2533</v>
      </c>
      <c r="D139" s="174">
        <v>9324</v>
      </c>
      <c r="E139" s="140" t="str">
        <f>VLOOKUP(B139,业态!A:G,7,0)</f>
        <v>零售购物</v>
      </c>
      <c r="F139" s="85" t="str">
        <f t="shared" si="2"/>
        <v>B</v>
      </c>
      <c r="G139" s="137" t="str">
        <f>VLOOKUP(B139,'3月6日销售'!C:D,2,0)</f>
        <v>罗宾汉.RH</v>
      </c>
    </row>
    <row r="140" spans="1:7" x14ac:dyDescent="0.15">
      <c r="A140" s="137">
        <f>RANK(D140,(D:D),0)</f>
        <v>78</v>
      </c>
      <c r="B140" s="137" t="s">
        <v>474</v>
      </c>
      <c r="C140" s="137" t="s">
        <v>475</v>
      </c>
      <c r="D140" s="174">
        <v>49665</v>
      </c>
      <c r="E140" s="140" t="str">
        <f>VLOOKUP(B140,业态!A:G,7,0)</f>
        <v>零售购物</v>
      </c>
      <c r="F140" s="85" t="str">
        <f t="shared" si="2"/>
        <v>B</v>
      </c>
      <c r="G140" s="137" t="str">
        <f>VLOOKUP(B140,'3月6日销售'!C:D,2,0)</f>
        <v>eraser</v>
      </c>
    </row>
    <row r="141" spans="1:7" x14ac:dyDescent="0.15">
      <c r="A141" s="137">
        <f>RANK(D141,(D:D),0)</f>
        <v>121</v>
      </c>
      <c r="B141" s="137" t="s">
        <v>919</v>
      </c>
      <c r="C141" s="137" t="s">
        <v>499</v>
      </c>
      <c r="D141" s="174">
        <v>36396</v>
      </c>
      <c r="E141" s="140" t="str">
        <f>VLOOKUP(B141,业态!A:G,7,0)</f>
        <v>零售购物</v>
      </c>
      <c r="F141" s="85" t="str">
        <f t="shared" si="2"/>
        <v>B</v>
      </c>
      <c r="G141" s="137" t="str">
        <f>VLOOKUP(B141,'3月6日销售'!C:D,2,0)</f>
        <v>GXG</v>
      </c>
    </row>
    <row r="142" spans="1:7" x14ac:dyDescent="0.15">
      <c r="A142" s="137">
        <f>RANK(D142,(D:D),0)</f>
        <v>206</v>
      </c>
      <c r="B142" s="137" t="s">
        <v>661</v>
      </c>
      <c r="C142" s="137" t="s">
        <v>29</v>
      </c>
      <c r="D142" s="174">
        <v>14946.4</v>
      </c>
      <c r="E142" s="140" t="str">
        <f>VLOOKUP(B142,业态!A:G,7,0)</f>
        <v>零售购物</v>
      </c>
      <c r="F142" s="85" t="str">
        <f t="shared" si="2"/>
        <v>B</v>
      </c>
      <c r="G142" s="137" t="str">
        <f>VLOOKUP(B142,'3月6日销售'!C:D,2,0)</f>
        <v>PLORY</v>
      </c>
    </row>
    <row r="143" spans="1:7" x14ac:dyDescent="0.15">
      <c r="A143" s="137">
        <f>RANK(D143,(D:D),0)</f>
        <v>79</v>
      </c>
      <c r="B143" s="137" t="s">
        <v>568</v>
      </c>
      <c r="C143" s="137" t="s">
        <v>265</v>
      </c>
      <c r="D143" s="174">
        <v>49503</v>
      </c>
      <c r="E143" s="140" t="str">
        <f>VLOOKUP(B143,业态!A:G,7,0)</f>
        <v>零售购物</v>
      </c>
      <c r="F143" s="85" t="str">
        <f t="shared" si="2"/>
        <v>B</v>
      </c>
      <c r="G143" s="137" t="str">
        <f>VLOOKUP(B143,'3月6日销售'!C:D,2,0)</f>
        <v>PEACE BIRD</v>
      </c>
    </row>
    <row r="144" spans="1:7" x14ac:dyDescent="0.15">
      <c r="A144" s="137">
        <f>RANK(D144,(D:D),0)</f>
        <v>156</v>
      </c>
      <c r="B144" s="137" t="s">
        <v>542</v>
      </c>
      <c r="C144" s="137" t="s">
        <v>416</v>
      </c>
      <c r="D144" s="174">
        <v>25138</v>
      </c>
      <c r="E144" s="140" t="str">
        <f>VLOOKUP(B144,业态!A:G,7,0)</f>
        <v>零售购物</v>
      </c>
      <c r="F144" s="85" t="str">
        <f t="shared" si="2"/>
        <v>B</v>
      </c>
      <c r="G144" s="137" t="str">
        <f>VLOOKUP(B144,'3月6日销售'!C:D,2,0)</f>
        <v>converse</v>
      </c>
    </row>
    <row r="145" spans="1:7" x14ac:dyDescent="0.15">
      <c r="A145" s="137">
        <f>RANK(D145,(D:D),0)</f>
        <v>273</v>
      </c>
      <c r="B145" s="137" t="s">
        <v>2867</v>
      </c>
      <c r="C145" s="137" t="s">
        <v>2733</v>
      </c>
      <c r="D145" s="174">
        <v>7708</v>
      </c>
      <c r="E145" s="140" t="str">
        <f>VLOOKUP(B145,业态!A:G,7,0)</f>
        <v>零售购物</v>
      </c>
      <c r="F145" s="85" t="str">
        <f t="shared" si="2"/>
        <v>B</v>
      </c>
      <c r="G145" s="137" t="str">
        <f>VLOOKUP(B145,'3月6日销售'!C:D,2,0)</f>
        <v>死亡奇迹</v>
      </c>
    </row>
    <row r="146" spans="1:7" x14ac:dyDescent="0.15">
      <c r="A146" s="137">
        <f>RANK(D146,(D:D),0)</f>
        <v>294</v>
      </c>
      <c r="B146" s="137" t="s">
        <v>798</v>
      </c>
      <c r="C146" s="137" t="s">
        <v>799</v>
      </c>
      <c r="D146" s="174">
        <v>6484</v>
      </c>
      <c r="E146" s="140" t="str">
        <f>VLOOKUP(B146,业态!A:G,7,0)</f>
        <v>零售购物</v>
      </c>
      <c r="F146" s="85" t="str">
        <f t="shared" si="2"/>
        <v>B</v>
      </c>
      <c r="G146" s="137" t="str">
        <f>VLOOKUP(B146,'3月6日销售'!C:D,2,0)</f>
        <v>FILA斐乐</v>
      </c>
    </row>
    <row r="147" spans="1:7" x14ac:dyDescent="0.15">
      <c r="A147" s="137">
        <f>RANK(D147,(D:D),0)</f>
        <v>317</v>
      </c>
      <c r="B147" s="137" t="s">
        <v>2833</v>
      </c>
      <c r="C147" s="137" t="s">
        <v>2834</v>
      </c>
      <c r="D147" s="174">
        <v>4976.8</v>
      </c>
      <c r="E147" s="140" t="str">
        <f>VLOOKUP(B147,业态!A:G,7,0)</f>
        <v>餐饮</v>
      </c>
      <c r="F147" s="85" t="str">
        <f t="shared" si="2"/>
        <v>B</v>
      </c>
      <c r="G147" s="137" t="str">
        <f>VLOOKUP(B147,'3月6日销售'!C:D,2,0)</f>
        <v>優果压缩包</v>
      </c>
    </row>
    <row r="148" spans="1:7" x14ac:dyDescent="0.15">
      <c r="A148" s="137">
        <f>RANK(D148,(D:D),0)</f>
        <v>311</v>
      </c>
      <c r="B148" s="137" t="s">
        <v>732</v>
      </c>
      <c r="C148" s="137" t="s">
        <v>733</v>
      </c>
      <c r="D148" s="174">
        <v>5244</v>
      </c>
      <c r="E148" s="140" t="str">
        <f>VLOOKUP(B148,业态!A:G,7,0)</f>
        <v>零售购物</v>
      </c>
      <c r="F148" s="85" t="str">
        <f t="shared" si="2"/>
        <v>B</v>
      </c>
      <c r="G148" s="137" t="str">
        <f>VLOOKUP(B148,'3月6日销售'!C:D,2,0)</f>
        <v>K4</v>
      </c>
    </row>
    <row r="149" spans="1:7" x14ac:dyDescent="0.15">
      <c r="A149" s="137">
        <f>RANK(D149,(D:D),0)</f>
        <v>72</v>
      </c>
      <c r="B149" s="137" t="s">
        <v>717</v>
      </c>
      <c r="C149" s="137" t="s">
        <v>718</v>
      </c>
      <c r="D149" s="174">
        <v>54514</v>
      </c>
      <c r="E149" s="140" t="str">
        <f>VLOOKUP(B149,业态!A:G,7,0)</f>
        <v>餐饮</v>
      </c>
      <c r="F149" s="85" t="str">
        <f t="shared" si="2"/>
        <v>B</v>
      </c>
      <c r="G149" s="137" t="str">
        <f>VLOOKUP(B149,'3月6日销售'!C:D,2,0)</f>
        <v>第二乐章</v>
      </c>
    </row>
    <row r="150" spans="1:7" x14ac:dyDescent="0.15">
      <c r="A150" s="137">
        <f>RANK(D150,(D:D),0)</f>
        <v>92</v>
      </c>
      <c r="B150" s="137" t="s">
        <v>887</v>
      </c>
      <c r="C150" s="137" t="s">
        <v>888</v>
      </c>
      <c r="D150" s="174">
        <v>44933</v>
      </c>
      <c r="E150" s="140" t="str">
        <f>VLOOKUP(B150,业态!A:G,7,0)</f>
        <v>餐饮</v>
      </c>
      <c r="F150" s="85" t="str">
        <f t="shared" si="2"/>
        <v>B</v>
      </c>
      <c r="G150" s="137" t="str">
        <f>VLOOKUP(B150,'3月6日销售'!C:D,2,0)</f>
        <v>蜀渝老爹</v>
      </c>
    </row>
    <row r="151" spans="1:7" x14ac:dyDescent="0.15">
      <c r="A151" s="137">
        <f>RANK(D151,(D:D),0)</f>
        <v>46</v>
      </c>
      <c r="B151" s="137" t="s">
        <v>3238</v>
      </c>
      <c r="C151" s="137" t="s">
        <v>3239</v>
      </c>
      <c r="D151" s="174">
        <v>80616.600000000006</v>
      </c>
      <c r="E151" s="140" t="str">
        <f>VLOOKUP(B151,业态!A:G,7,0)</f>
        <v>餐饮</v>
      </c>
      <c r="F151" s="85" t="str">
        <f t="shared" si="2"/>
        <v>B</v>
      </c>
      <c r="G151" s="137" t="str">
        <f>VLOOKUP(B151,'3月6日销售'!C:D,2,0)</f>
        <v>大喜</v>
      </c>
    </row>
    <row r="152" spans="1:7" x14ac:dyDescent="0.15">
      <c r="A152" s="137">
        <f>RANK(D152,(D:D),0)</f>
        <v>186</v>
      </c>
      <c r="B152" s="137" t="s">
        <v>1667</v>
      </c>
      <c r="C152" s="137" t="s">
        <v>1668</v>
      </c>
      <c r="D152" s="174">
        <v>19518</v>
      </c>
      <c r="E152" s="140" t="str">
        <f>VLOOKUP(B152,业态!A:G,7,0)</f>
        <v>餐饮</v>
      </c>
      <c r="F152" s="85" t="str">
        <f t="shared" si="2"/>
        <v>B</v>
      </c>
      <c r="G152" s="137" t="str">
        <f>VLOOKUP(B152,'3月6日销售'!C:D,2,0)</f>
        <v>长寿亭</v>
      </c>
    </row>
    <row r="153" spans="1:7" x14ac:dyDescent="0.15">
      <c r="A153" s="137">
        <f>RANK(D153,(D:D),0)</f>
        <v>1</v>
      </c>
      <c r="B153" s="137" t="s">
        <v>2571</v>
      </c>
      <c r="C153" s="137" t="s">
        <v>3226</v>
      </c>
      <c r="D153" s="174">
        <v>4600000</v>
      </c>
      <c r="E153" s="140" t="str">
        <f>VLOOKUP(B153,业态!A:G,7,0)</f>
        <v>零售购物</v>
      </c>
      <c r="F153" s="85" t="str">
        <f t="shared" si="2"/>
        <v>B</v>
      </c>
      <c r="G153" s="137" t="str">
        <f>VLOOKUP(B153,'3月6日销售'!C:D,2,0)</f>
        <v>APPLE</v>
      </c>
    </row>
    <row r="154" spans="1:7" x14ac:dyDescent="0.15">
      <c r="A154" s="137">
        <f>RANK(D154,(D:D),0)</f>
        <v>49</v>
      </c>
      <c r="B154" s="137" t="s">
        <v>2648</v>
      </c>
      <c r="C154" s="137" t="s">
        <v>2649</v>
      </c>
      <c r="D154" s="174">
        <v>77217</v>
      </c>
      <c r="E154" s="140" t="str">
        <f>VLOOKUP(B154,业态!A:G,7,0)</f>
        <v>餐饮</v>
      </c>
      <c r="F154" s="85" t="str">
        <f t="shared" si="2"/>
        <v>B</v>
      </c>
      <c r="G154" s="137" t="str">
        <f>VLOOKUP(B154,'3月6日销售'!C:D,2,0)</f>
        <v>熊喵来了</v>
      </c>
    </row>
    <row r="155" spans="1:7" x14ac:dyDescent="0.15">
      <c r="A155" s="137">
        <f>RANK(D155,(D:D),0)</f>
        <v>62</v>
      </c>
      <c r="B155" s="137" t="s">
        <v>272</v>
      </c>
      <c r="C155" s="137" t="s">
        <v>273</v>
      </c>
      <c r="D155" s="174">
        <v>62419</v>
      </c>
      <c r="E155" s="140" t="str">
        <f>VLOOKUP(B155,业态!A:G,7,0)</f>
        <v>餐饮</v>
      </c>
      <c r="F155" s="85" t="str">
        <f t="shared" si="2"/>
        <v>B</v>
      </c>
      <c r="G155" s="137" t="str">
        <f>VLOOKUP(B155,'3月6日销售'!C:D,2,0)</f>
        <v>8787小火锅</v>
      </c>
    </row>
    <row r="156" spans="1:7" x14ac:dyDescent="0.15">
      <c r="A156" s="137">
        <f>RANK(D156,(D:D),0)</f>
        <v>120</v>
      </c>
      <c r="B156" s="137" t="s">
        <v>323</v>
      </c>
      <c r="C156" s="137" t="s">
        <v>324</v>
      </c>
      <c r="D156" s="174">
        <v>36604.200000000004</v>
      </c>
      <c r="E156" s="140" t="str">
        <f>VLOOKUP(B156,业态!A:G,7,0)</f>
        <v>餐饮</v>
      </c>
      <c r="F156" s="85" t="str">
        <f t="shared" si="2"/>
        <v>B</v>
      </c>
      <c r="G156" s="137" t="str">
        <f>VLOOKUP(B156,'3月6日销售'!C:D,2,0)</f>
        <v>无名小子重庆鸡公煲</v>
      </c>
    </row>
    <row r="157" spans="1:7" x14ac:dyDescent="0.15">
      <c r="A157" s="137">
        <f>RANK(D157,(D:D),0)</f>
        <v>213</v>
      </c>
      <c r="B157" s="137" t="s">
        <v>80</v>
      </c>
      <c r="C157" s="137" t="s">
        <v>81</v>
      </c>
      <c r="D157" s="174">
        <v>14279.56</v>
      </c>
      <c r="E157" s="140" t="str">
        <f>VLOOKUP(B157,业态!A:G,7,0)</f>
        <v>餐饮</v>
      </c>
      <c r="F157" s="85" t="str">
        <f t="shared" si="2"/>
        <v>B</v>
      </c>
      <c r="G157" s="137" t="str">
        <f>VLOOKUP(B157,'3月6日销售'!C:D,2,0)</f>
        <v>一年三班</v>
      </c>
    </row>
    <row r="158" spans="1:7" x14ac:dyDescent="0.15">
      <c r="A158" s="137">
        <f>RANK(D158,(D:D),0)</f>
        <v>68</v>
      </c>
      <c r="B158" s="137" t="s">
        <v>2260</v>
      </c>
      <c r="C158" s="137" t="s">
        <v>82</v>
      </c>
      <c r="D158" s="174">
        <v>58224</v>
      </c>
      <c r="E158" s="140" t="str">
        <f>VLOOKUP(B158,业态!A:G,7,0)</f>
        <v>餐饮</v>
      </c>
      <c r="F158" s="85" t="str">
        <f t="shared" si="2"/>
        <v>B</v>
      </c>
      <c r="G158" s="137" t="str">
        <f>VLOOKUP(B158,'3月6日销售'!C:D,2,0)</f>
        <v>鱼酷烤全鱼</v>
      </c>
    </row>
    <row r="159" spans="1:7" x14ac:dyDescent="0.15">
      <c r="A159" s="137">
        <f>RANK(D159,(D:D),0)</f>
        <v>159</v>
      </c>
      <c r="B159" s="137" t="s">
        <v>2261</v>
      </c>
      <c r="C159" s="137" t="s">
        <v>84</v>
      </c>
      <c r="D159" s="174">
        <v>24402</v>
      </c>
      <c r="E159" s="140" t="str">
        <f>VLOOKUP(B159,业态!A:G,7,0)</f>
        <v>餐饮</v>
      </c>
      <c r="F159" s="85" t="str">
        <f t="shared" si="2"/>
        <v>B</v>
      </c>
      <c r="G159" s="137" t="str">
        <f>VLOOKUP(B159,'3月6日销售'!C:D,2,0)</f>
        <v>川人百味</v>
      </c>
    </row>
    <row r="160" spans="1:7" x14ac:dyDescent="0.15">
      <c r="A160" s="137">
        <f>RANK(D160,(D:D),0)</f>
        <v>22</v>
      </c>
      <c r="B160" s="137" t="s">
        <v>169</v>
      </c>
      <c r="C160" s="137" t="s">
        <v>170</v>
      </c>
      <c r="D160" s="174">
        <v>145102.5</v>
      </c>
      <c r="E160" s="140" t="str">
        <f>VLOOKUP(B160,业态!A:G,7,0)</f>
        <v>餐饮</v>
      </c>
      <c r="F160" s="85" t="str">
        <f t="shared" si="2"/>
        <v>B</v>
      </c>
      <c r="G160" s="137" t="str">
        <f>VLOOKUP(B160,'3月6日销售'!C:D,2,0)</f>
        <v>韩盛</v>
      </c>
    </row>
    <row r="161" spans="1:7" x14ac:dyDescent="0.15">
      <c r="A161" s="137">
        <f>RANK(D161,(D:D),0)</f>
        <v>282</v>
      </c>
      <c r="B161" s="137" t="s">
        <v>85</v>
      </c>
      <c r="C161" s="137" t="s">
        <v>86</v>
      </c>
      <c r="D161" s="174">
        <v>7106</v>
      </c>
      <c r="E161" s="140" t="str">
        <f>VLOOKUP(B161,业态!A:G,7,0)</f>
        <v>生活服务类</v>
      </c>
      <c r="F161" s="85" t="str">
        <f t="shared" si="2"/>
        <v>B</v>
      </c>
      <c r="G161" s="137" t="str">
        <f>VLOOKUP(B161,'3月6日销售'!C:D,2,0)</f>
        <v>嘉人</v>
      </c>
    </row>
    <row r="162" spans="1:7" x14ac:dyDescent="0.15">
      <c r="A162" s="137">
        <f>RANK(D162,(D:D),0)</f>
        <v>7</v>
      </c>
      <c r="B162" s="137" t="s">
        <v>483</v>
      </c>
      <c r="C162" s="137" t="s">
        <v>952</v>
      </c>
      <c r="D162" s="174">
        <v>581317</v>
      </c>
      <c r="E162" s="140" t="str">
        <f>VLOOKUP(B162,业态!A:G,7,0)</f>
        <v>零售购物</v>
      </c>
      <c r="F162" s="85" t="str">
        <f t="shared" si="2"/>
        <v>C</v>
      </c>
      <c r="G162" s="137" t="str">
        <f>VLOOKUP(B162,'3月6日销售'!C:D,2,0)</f>
        <v>UNIQLO</v>
      </c>
    </row>
    <row r="163" spans="1:7" x14ac:dyDescent="0.15">
      <c r="A163" s="137">
        <f>RANK(D163,(D:D),0)</f>
        <v>364</v>
      </c>
      <c r="B163" s="137" t="s">
        <v>484</v>
      </c>
      <c r="C163" s="137" t="s">
        <v>485</v>
      </c>
      <c r="D163" s="174">
        <v>1260</v>
      </c>
      <c r="E163" s="140" t="str">
        <f>VLOOKUP(B163,业态!A:G,7,0)</f>
        <v>零售购物</v>
      </c>
      <c r="F163" s="85" t="str">
        <f t="shared" si="2"/>
        <v>C</v>
      </c>
      <c r="G163" s="137" t="str">
        <f>VLOOKUP(B163,'3月6日销售'!C:D,2,0)</f>
        <v>STEVE MADDEN</v>
      </c>
    </row>
    <row r="164" spans="1:7" x14ac:dyDescent="0.15">
      <c r="A164" s="137">
        <f>RANK(D164,(D:D),0)</f>
        <v>243</v>
      </c>
      <c r="B164" s="137" t="s">
        <v>864</v>
      </c>
      <c r="C164" s="137" t="s">
        <v>3229</v>
      </c>
      <c r="D164" s="174">
        <v>11000</v>
      </c>
      <c r="E164" s="140" t="str">
        <f>VLOOKUP(B164,业态!A:G,7,0)</f>
        <v>零售购物</v>
      </c>
      <c r="F164" s="85" t="str">
        <f t="shared" si="2"/>
        <v>C</v>
      </c>
      <c r="G164" s="137" t="str">
        <f>VLOOKUP(B164,'3月6日销售'!C:D,2,0)</f>
        <v>CK UNDERWEAR</v>
      </c>
    </row>
    <row r="165" spans="1:7" x14ac:dyDescent="0.15">
      <c r="A165" s="137">
        <f>RANK(D165,(D:D),0)</f>
        <v>174</v>
      </c>
      <c r="B165" s="137" t="s">
        <v>865</v>
      </c>
      <c r="C165" s="137" t="s">
        <v>106</v>
      </c>
      <c r="D165" s="174">
        <v>21194</v>
      </c>
      <c r="E165" s="140" t="str">
        <f>VLOOKUP(B165,业态!A:G,7,0)</f>
        <v>零售购物</v>
      </c>
      <c r="F165" s="85" t="str">
        <f t="shared" si="2"/>
        <v>C</v>
      </c>
      <c r="G165" s="137" t="str">
        <f>VLOOKUP(B165,'3月6日销售'!C:D,2,0)</f>
        <v>CK JEANS</v>
      </c>
    </row>
    <row r="166" spans="1:7" x14ac:dyDescent="0.15">
      <c r="A166" s="137">
        <f>RANK(D166,(D:D),0)</f>
        <v>210</v>
      </c>
      <c r="B166" s="137" t="s">
        <v>2816</v>
      </c>
      <c r="C166" s="137" t="s">
        <v>2817</v>
      </c>
      <c r="D166" s="174">
        <v>14447</v>
      </c>
      <c r="E166" s="140" t="str">
        <f>VLOOKUP(B166,业态!A:G,7,0)</f>
        <v>零售购物</v>
      </c>
      <c r="F166" s="85" t="str">
        <f t="shared" si="2"/>
        <v>C</v>
      </c>
      <c r="G166" s="137" t="str">
        <f>VLOOKUP(B166,'3月6日销售'!C:D,2,0)</f>
        <v>Mila Owen</v>
      </c>
    </row>
    <row r="167" spans="1:7" x14ac:dyDescent="0.15">
      <c r="A167" s="137">
        <f>RANK(D167,(D:D),0)</f>
        <v>48</v>
      </c>
      <c r="B167" s="137" t="s">
        <v>898</v>
      </c>
      <c r="C167" s="137" t="s">
        <v>7</v>
      </c>
      <c r="D167" s="174">
        <v>80213</v>
      </c>
      <c r="E167" s="140" t="str">
        <f>VLOOKUP(B167,业态!A:G,7,0)</f>
        <v>零售购物</v>
      </c>
      <c r="F167" s="85" t="str">
        <f t="shared" si="2"/>
        <v>C</v>
      </c>
      <c r="G167" s="137" t="str">
        <f>VLOOKUP(B167,'3月6日销售'!C:D,2,0)</f>
        <v>MOUSSY</v>
      </c>
    </row>
    <row r="168" spans="1:7" x14ac:dyDescent="0.15">
      <c r="A168" s="137">
        <f>RANK(D168,(D:D),0)</f>
        <v>56</v>
      </c>
      <c r="B168" s="137" t="s">
        <v>2572</v>
      </c>
      <c r="C168" s="137" t="s">
        <v>13</v>
      </c>
      <c r="D168" s="174">
        <v>71361</v>
      </c>
      <c r="E168" s="140" t="str">
        <f>VLOOKUP(B168,业态!A:G,7,0)</f>
        <v>零售购物</v>
      </c>
      <c r="F168" s="85" t="str">
        <f t="shared" si="2"/>
        <v>C</v>
      </c>
      <c r="G168" s="137" t="str">
        <f>VLOOKUP(B168,'3月6日销售'!C:D,2,0)</f>
        <v>MANGO</v>
      </c>
    </row>
    <row r="169" spans="1:7" x14ac:dyDescent="0.15">
      <c r="A169" s="137">
        <f>RANK(D169,(D:D),0)</f>
        <v>164</v>
      </c>
      <c r="B169" s="137" t="s">
        <v>2650</v>
      </c>
      <c r="C169" s="137" t="s">
        <v>2651</v>
      </c>
      <c r="D169" s="174">
        <v>23169.75</v>
      </c>
      <c r="E169" s="140" t="str">
        <f>VLOOKUP(B169,业态!A:G,7,0)</f>
        <v>餐饮</v>
      </c>
      <c r="F169" s="85" t="str">
        <f t="shared" si="2"/>
        <v>C</v>
      </c>
      <c r="G169" s="137" t="str">
        <f>VLOOKUP(B169,'3月6日销售'!C:D,2,0)</f>
        <v>GODIVA</v>
      </c>
    </row>
    <row r="170" spans="1:7" x14ac:dyDescent="0.15">
      <c r="A170" s="137">
        <f>RANK(D170,(D:D),0)</f>
        <v>102</v>
      </c>
      <c r="B170" s="137" t="s">
        <v>502</v>
      </c>
      <c r="C170" s="137" t="s">
        <v>503</v>
      </c>
      <c r="D170" s="174">
        <v>41090</v>
      </c>
      <c r="E170" s="140" t="str">
        <f>VLOOKUP(B170,业态!A:G,7,0)</f>
        <v>零售购物</v>
      </c>
      <c r="F170" s="85" t="str">
        <f t="shared" si="2"/>
        <v>C</v>
      </c>
      <c r="G170" s="137" t="str">
        <f>VLOOKUP(B170,'3月6日销售'!C:D,2,0)</f>
        <v>CK WATCH</v>
      </c>
    </row>
    <row r="171" spans="1:7" x14ac:dyDescent="0.15">
      <c r="A171" s="137">
        <f>RANK(D171,(D:D),0)</f>
        <v>191</v>
      </c>
      <c r="B171" s="137" t="s">
        <v>569</v>
      </c>
      <c r="C171" s="137" t="s">
        <v>4</v>
      </c>
      <c r="D171" s="174">
        <v>17399</v>
      </c>
      <c r="E171" s="140" t="str">
        <f>VLOOKUP(B171,业态!A:G,7,0)</f>
        <v>零售购物</v>
      </c>
      <c r="F171" s="85" t="str">
        <f t="shared" si="2"/>
        <v>C</v>
      </c>
      <c r="G171" s="137" t="str">
        <f>VLOOKUP(B171,'3月6日销售'!C:D,2,0)</f>
        <v>GUESS</v>
      </c>
    </row>
    <row r="172" spans="1:7" x14ac:dyDescent="0.15">
      <c r="A172" s="137">
        <f>RANK(D172,(D:D),0)</f>
        <v>254</v>
      </c>
      <c r="B172" s="137" t="s">
        <v>3200</v>
      </c>
      <c r="C172" s="137" t="s">
        <v>3201</v>
      </c>
      <c r="D172" s="174">
        <v>9841</v>
      </c>
      <c r="E172" s="140" t="str">
        <f>VLOOKUP(B172,业态!A:G,7,0)</f>
        <v>零售购物</v>
      </c>
      <c r="F172" s="85" t="str">
        <f t="shared" si="2"/>
        <v>C</v>
      </c>
      <c r="G172" s="137" t="str">
        <f>VLOOKUP(B172,'3月6日销售'!C:D,2,0)</f>
        <v>潮宏基</v>
      </c>
    </row>
    <row r="173" spans="1:7" x14ac:dyDescent="0.15">
      <c r="A173" s="137">
        <f>RANK(D173,(D:D),0)</f>
        <v>42</v>
      </c>
      <c r="B173" s="137" t="s">
        <v>209</v>
      </c>
      <c r="C173" s="137" t="s">
        <v>165</v>
      </c>
      <c r="D173" s="174">
        <v>88176</v>
      </c>
      <c r="E173" s="140" t="str">
        <f>VLOOKUP(B173,业态!A:G,7,0)</f>
        <v>零售购物</v>
      </c>
      <c r="F173" s="85" t="str">
        <f t="shared" si="2"/>
        <v>C</v>
      </c>
      <c r="G173" s="137" t="str">
        <f>VLOOKUP(B173,'3月6日销售'!C:D,2,0)</f>
        <v>I DO</v>
      </c>
    </row>
    <row r="174" spans="1:7" x14ac:dyDescent="0.15">
      <c r="A174" s="137">
        <f>RANK(D174,(D:D),0)</f>
        <v>91</v>
      </c>
      <c r="B174" s="137" t="s">
        <v>761</v>
      </c>
      <c r="C174" s="137" t="s">
        <v>953</v>
      </c>
      <c r="D174" s="174">
        <v>45000</v>
      </c>
      <c r="E174" s="140" t="str">
        <f>VLOOKUP(B174,业态!A:G,7,0)</f>
        <v>零售购物</v>
      </c>
      <c r="F174" s="85" t="str">
        <f t="shared" si="2"/>
        <v>C</v>
      </c>
      <c r="G174" s="137" t="str">
        <f>VLOOKUP(B174,'3月6日销售'!C:D,2,0)</f>
        <v>Cheap Monday</v>
      </c>
    </row>
    <row r="175" spans="1:7" x14ac:dyDescent="0.15">
      <c r="A175" s="137">
        <f>RANK(D175,(D:D),0)</f>
        <v>20</v>
      </c>
      <c r="B175" s="137" t="s">
        <v>108</v>
      </c>
      <c r="C175" s="137" t="s">
        <v>109</v>
      </c>
      <c r="D175" s="174">
        <v>154436.6</v>
      </c>
      <c r="E175" s="140" t="str">
        <f>VLOOKUP(B175,业态!A:G,7,0)</f>
        <v>零售购物</v>
      </c>
      <c r="F175" s="85" t="str">
        <f t="shared" si="2"/>
        <v>C</v>
      </c>
      <c r="G175" s="137" t="str">
        <f>VLOOKUP(B175,'3月6日销售'!C:D,2,0)</f>
        <v>i.t</v>
      </c>
    </row>
    <row r="176" spans="1:7" x14ac:dyDescent="0.15">
      <c r="A176" s="137">
        <f>RANK(D176,(D:D),0)</f>
        <v>11</v>
      </c>
      <c r="B176" s="137" t="s">
        <v>445</v>
      </c>
      <c r="C176" s="137" t="s">
        <v>446</v>
      </c>
      <c r="D176" s="174">
        <v>267127.25</v>
      </c>
      <c r="E176" s="140" t="str">
        <f>VLOOKUP(B176,业态!A:G,7,0)</f>
        <v>零售购物</v>
      </c>
      <c r="F176" s="85" t="str">
        <f t="shared" si="2"/>
        <v>C</v>
      </c>
      <c r="G176" s="137" t="str">
        <f>VLOOKUP(B176,'3月6日销售'!C:D,2,0)</f>
        <v>innidfree</v>
      </c>
    </row>
    <row r="177" spans="1:8" x14ac:dyDescent="0.15">
      <c r="A177" s="137">
        <f>RANK(D177,(D:D),0)</f>
        <v>171</v>
      </c>
      <c r="B177" s="137" t="s">
        <v>110</v>
      </c>
      <c r="C177" s="137" t="s">
        <v>111</v>
      </c>
      <c r="D177" s="174">
        <v>22137</v>
      </c>
      <c r="E177" s="140" t="str">
        <f>VLOOKUP(B177,业态!A:G,7,0)</f>
        <v>餐饮</v>
      </c>
      <c r="F177" s="85" t="str">
        <f t="shared" si="2"/>
        <v>C</v>
      </c>
      <c r="G177" s="137" t="str">
        <f>VLOOKUP(B177,'3月6日销售'!C:D,2,0)</f>
        <v>Dunkin’Donuts</v>
      </c>
    </row>
    <row r="178" spans="1:8" x14ac:dyDescent="0.15">
      <c r="A178" s="137">
        <f>RANK(D178,(D:D),0)</f>
        <v>112</v>
      </c>
      <c r="B178" s="137" t="s">
        <v>628</v>
      </c>
      <c r="C178" s="137" t="s">
        <v>107</v>
      </c>
      <c r="D178" s="174">
        <v>38519</v>
      </c>
      <c r="E178" s="140" t="str">
        <f>VLOOKUP(B178,业态!A:G,7,0)</f>
        <v>餐饮</v>
      </c>
      <c r="F178" s="85" t="str">
        <f t="shared" si="2"/>
        <v>C</v>
      </c>
      <c r="G178" s="137" t="str">
        <f>VLOOKUP(B178,'3月6日销售'!C:D,2,0)</f>
        <v>Costa</v>
      </c>
    </row>
    <row r="179" spans="1:8" x14ac:dyDescent="0.15">
      <c r="A179" s="137">
        <f>RANK(D179,(D:D),0)</f>
        <v>114</v>
      </c>
      <c r="B179" s="137" t="s">
        <v>899</v>
      </c>
      <c r="C179" s="137" t="s">
        <v>900</v>
      </c>
      <c r="D179" s="174">
        <v>38131</v>
      </c>
      <c r="E179" s="140" t="str">
        <f>VLOOKUP(B179,业态!A:G,7,0)</f>
        <v>零售购物</v>
      </c>
      <c r="F179" s="85" t="str">
        <f t="shared" si="2"/>
        <v>C</v>
      </c>
      <c r="G179" s="137" t="str">
        <f>VLOOKUP(B179,'3月6日销售'!C:D,2,0)</f>
        <v>SLY</v>
      </c>
    </row>
    <row r="180" spans="1:8" x14ac:dyDescent="0.15">
      <c r="A180" s="137">
        <f>RANK(D180,(D:D),0)</f>
        <v>132</v>
      </c>
      <c r="B180" s="137" t="s">
        <v>1784</v>
      </c>
      <c r="C180" s="137" t="s">
        <v>1785</v>
      </c>
      <c r="D180" s="174">
        <v>33373</v>
      </c>
      <c r="E180" s="140" t="str">
        <f>VLOOKUP(B180,业态!A:G,7,0)</f>
        <v>零售购物</v>
      </c>
      <c r="F180" s="85" t="str">
        <f t="shared" si="2"/>
        <v>C</v>
      </c>
      <c r="G180" s="137" t="str">
        <f>VLOOKUP(B180,'3月6日销售'!C:D,2,0)</f>
        <v>单农</v>
      </c>
    </row>
    <row r="181" spans="1:8" x14ac:dyDescent="0.15">
      <c r="A181" s="137">
        <f>RANK(D181,(D:D),0)</f>
        <v>298</v>
      </c>
      <c r="B181" s="137" t="s">
        <v>570</v>
      </c>
      <c r="C181" s="137" t="s">
        <v>571</v>
      </c>
      <c r="D181" s="174">
        <v>6283</v>
      </c>
      <c r="E181" s="140" t="str">
        <f>VLOOKUP(B181,业态!A:G,7,0)</f>
        <v>零售购物</v>
      </c>
      <c r="F181" s="85" t="str">
        <f t="shared" si="2"/>
        <v>C</v>
      </c>
      <c r="G181" s="137" t="str">
        <f>VLOOKUP(B181,'3月6日销售'!C:D,2,0)</f>
        <v>SAMANTHA THAVASA PETIT CHOICE</v>
      </c>
    </row>
    <row r="182" spans="1:8" x14ac:dyDescent="0.15">
      <c r="A182" s="137">
        <f>RANK(D182,(D:D),0)</f>
        <v>196</v>
      </c>
      <c r="B182" s="137" t="s">
        <v>2932</v>
      </c>
      <c r="C182" s="137" t="s">
        <v>2933</v>
      </c>
      <c r="D182" s="174">
        <v>16317</v>
      </c>
      <c r="E182" s="140" t="str">
        <f>VLOOKUP(B182,业态!A:G,7,0)</f>
        <v>零售购物</v>
      </c>
      <c r="F182" s="85" t="str">
        <f t="shared" si="2"/>
        <v>C</v>
      </c>
      <c r="G182" s="137" t="str">
        <f>VLOOKUP(B182,'3月6日销售'!C:D,2,0)</f>
        <v>倜傥</v>
      </c>
    </row>
    <row r="183" spans="1:8" x14ac:dyDescent="0.15">
      <c r="A183" s="137">
        <f>RANK(D183,(D:D),0)</f>
        <v>203</v>
      </c>
      <c r="B183" s="137" t="s">
        <v>2544</v>
      </c>
      <c r="C183" s="137" t="s">
        <v>2545</v>
      </c>
      <c r="D183" s="174">
        <v>15273.15</v>
      </c>
      <c r="E183" s="140" t="str">
        <f>VLOOKUP(B183,业态!A:G,7,0)</f>
        <v>零售购物</v>
      </c>
      <c r="F183" s="85" t="str">
        <f t="shared" si="2"/>
        <v>C</v>
      </c>
      <c r="G183" s="137" t="str">
        <f>VLOOKUP(B183,'3月6日销售'!C:D,2,0)</f>
        <v>TONYMOLY</v>
      </c>
    </row>
    <row r="184" spans="1:8" s="79" customFormat="1" x14ac:dyDescent="0.15">
      <c r="A184" s="137">
        <f>RANK(D184,(D:D),0)</f>
        <v>366</v>
      </c>
      <c r="B184" s="137" t="s">
        <v>529</v>
      </c>
      <c r="C184" s="137" t="s">
        <v>572</v>
      </c>
      <c r="D184" s="174">
        <v>853</v>
      </c>
      <c r="E184" s="140" t="str">
        <f>VLOOKUP(B184,业态!A:G,7,0)</f>
        <v>零售购物</v>
      </c>
      <c r="F184" s="85" t="str">
        <f t="shared" si="2"/>
        <v>C</v>
      </c>
      <c r="G184" s="137" t="str">
        <f>VLOOKUP(B184,'3月6日销售'!C:D,2,0)</f>
        <v>KIPLING</v>
      </c>
      <c r="H184" s="137"/>
    </row>
    <row r="185" spans="1:8" x14ac:dyDescent="0.15">
      <c r="A185" s="137">
        <f>RANK(D185,(D:D),0)</f>
        <v>162</v>
      </c>
      <c r="B185" s="137" t="s">
        <v>573</v>
      </c>
      <c r="C185" s="137" t="s">
        <v>722</v>
      </c>
      <c r="D185" s="174">
        <v>23757</v>
      </c>
      <c r="E185" s="140" t="str">
        <f>VLOOKUP(B185,业态!A:G,7,0)</f>
        <v>零售购物</v>
      </c>
      <c r="F185" s="85" t="str">
        <f t="shared" si="2"/>
        <v>C</v>
      </c>
      <c r="G185" s="137" t="str">
        <f>VLOOKUP(B185,'3月6日销售'!C:D,2,0)</f>
        <v>欧时力</v>
      </c>
    </row>
    <row r="186" spans="1:8" x14ac:dyDescent="0.15">
      <c r="A186" s="137">
        <f>RANK(D186,(D:D),0)</f>
        <v>205</v>
      </c>
      <c r="B186" s="137" t="s">
        <v>721</v>
      </c>
      <c r="C186" s="137" t="s">
        <v>574</v>
      </c>
      <c r="D186" s="174">
        <v>14973</v>
      </c>
      <c r="E186" s="140" t="str">
        <f>VLOOKUP(B186,业态!A:G,7,0)</f>
        <v>零售购物</v>
      </c>
      <c r="F186" s="85" t="str">
        <f t="shared" si="2"/>
        <v>C</v>
      </c>
      <c r="G186" s="137" t="str">
        <f>VLOOKUP(B186,'3月6日销售'!C:D,2,0)</f>
        <v>TRENDIANO</v>
      </c>
    </row>
    <row r="187" spans="1:8" x14ac:dyDescent="0.15">
      <c r="A187" s="137">
        <f>RANK(D187,(D:D),0)</f>
        <v>268</v>
      </c>
      <c r="B187" s="137" t="s">
        <v>2676</v>
      </c>
      <c r="C187" s="137" t="s">
        <v>534</v>
      </c>
      <c r="D187" s="174">
        <v>7970</v>
      </c>
      <c r="E187" s="140" t="str">
        <f>VLOOKUP(B187,业态!A:G,7,0)</f>
        <v>零售购物</v>
      </c>
      <c r="F187" s="85" t="str">
        <f t="shared" si="2"/>
        <v>C</v>
      </c>
      <c r="G187" s="137" t="str">
        <f>VLOOKUP(B187,'3月6日销售'!C:D,2,0)</f>
        <v>CLARKS</v>
      </c>
    </row>
    <row r="188" spans="1:8" x14ac:dyDescent="0.15">
      <c r="A188" s="137">
        <f>RANK(D188,(D:D),0)</f>
        <v>50</v>
      </c>
      <c r="B188" s="137" t="s">
        <v>421</v>
      </c>
      <c r="C188" s="137" t="s">
        <v>422</v>
      </c>
      <c r="D188" s="174">
        <v>77113</v>
      </c>
      <c r="E188" s="140" t="str">
        <f>VLOOKUP(B188,业态!A:G,7,0)</f>
        <v>零售购物</v>
      </c>
      <c r="F188" s="85" t="str">
        <f t="shared" ref="F188:F234" si="3">LEFT(B188,1)</f>
        <v>C</v>
      </c>
      <c r="G188" s="137" t="str">
        <f>VLOOKUP(B188,'3月6日销售'!C:D,2,0)</f>
        <v>snidel</v>
      </c>
    </row>
    <row r="189" spans="1:8" x14ac:dyDescent="0.15">
      <c r="A189" s="137">
        <f>RANK(D189,(D:D),0)</f>
        <v>153</v>
      </c>
      <c r="B189" s="137" t="s">
        <v>575</v>
      </c>
      <c r="C189" s="137" t="s">
        <v>576</v>
      </c>
      <c r="D189" s="174">
        <v>26026</v>
      </c>
      <c r="E189" s="140" t="str">
        <f>VLOOKUP(B189,业态!A:G,7,0)</f>
        <v>零售购物</v>
      </c>
      <c r="F189" s="85" t="str">
        <f t="shared" si="3"/>
        <v>C</v>
      </c>
      <c r="G189" s="137" t="str">
        <f>VLOOKUP(B189,'3月6日销售'!C:D,2,0)</f>
        <v>Folli follie</v>
      </c>
    </row>
    <row r="190" spans="1:8" x14ac:dyDescent="0.15">
      <c r="A190" s="137">
        <f>RANK(D190,(D:D),0)</f>
        <v>312</v>
      </c>
      <c r="B190" s="137" t="s">
        <v>737</v>
      </c>
      <c r="C190" s="137" t="s">
        <v>738</v>
      </c>
      <c r="D190" s="174">
        <v>5241.8</v>
      </c>
      <c r="E190" s="140" t="str">
        <f>VLOOKUP(B190,业态!A:G,7,0)</f>
        <v>餐饮</v>
      </c>
      <c r="F190" s="85" t="str">
        <f t="shared" si="3"/>
        <v>C</v>
      </c>
      <c r="G190" s="137" t="str">
        <f>VLOOKUP(B190,'3月6日销售'!C:D,2,0)</f>
        <v>莓西法式薄饼</v>
      </c>
    </row>
    <row r="191" spans="1:8" x14ac:dyDescent="0.15">
      <c r="A191" s="137">
        <f>RANK(D191,(D:D),0)</f>
        <v>175</v>
      </c>
      <c r="B191" s="137" t="s">
        <v>2760</v>
      </c>
      <c r="C191" s="137" t="s">
        <v>546</v>
      </c>
      <c r="D191" s="174">
        <v>21110</v>
      </c>
      <c r="E191" s="140" t="str">
        <f>VLOOKUP(B191,业态!A:G,7,0)</f>
        <v>零售购物</v>
      </c>
      <c r="F191" s="85" t="str">
        <f t="shared" si="3"/>
        <v>C</v>
      </c>
      <c r="G191" s="137" t="str">
        <f>VLOOKUP(B191,'3月6日销售'!C:D,2,0)</f>
        <v>SKIN FOOD</v>
      </c>
    </row>
    <row r="192" spans="1:8" x14ac:dyDescent="0.15">
      <c r="A192" s="137">
        <f>RANK(D192,(D:D),0)</f>
        <v>319</v>
      </c>
      <c r="B192" s="137" t="s">
        <v>2818</v>
      </c>
      <c r="C192" s="137" t="s">
        <v>2819</v>
      </c>
      <c r="D192" s="174">
        <v>4872</v>
      </c>
      <c r="E192" s="140" t="str">
        <f>VLOOKUP(B192,业态!A:G,7,0)</f>
        <v>零售购物</v>
      </c>
      <c r="F192" s="85" t="str">
        <f t="shared" si="3"/>
        <v>C</v>
      </c>
      <c r="G192" s="137" t="str">
        <f>VLOOKUP(B192,'3月6日销售'!C:D,2,0)</f>
        <v>薇姿/理肤泉</v>
      </c>
    </row>
    <row r="193" spans="1:7" x14ac:dyDescent="0.15">
      <c r="A193" s="137">
        <f>RANK(D193,(D:D),0)</f>
        <v>154</v>
      </c>
      <c r="B193" s="137" t="s">
        <v>2685</v>
      </c>
      <c r="C193" s="137" t="s">
        <v>505</v>
      </c>
      <c r="D193" s="174">
        <v>25688</v>
      </c>
      <c r="E193" s="140" t="str">
        <f>VLOOKUP(B193,业态!A:G,7,0)</f>
        <v>零售购物</v>
      </c>
      <c r="F193" s="85" t="str">
        <f t="shared" si="3"/>
        <v>C</v>
      </c>
      <c r="G193" s="137" t="str">
        <f>VLOOKUP(B193,'3月6日销售'!C:D,2,0)</f>
        <v>BANILACO</v>
      </c>
    </row>
    <row r="194" spans="1:7" x14ac:dyDescent="0.15">
      <c r="A194" s="137">
        <f>RANK(D194,(D:D),0)</f>
        <v>360</v>
      </c>
      <c r="B194" s="137" t="s">
        <v>2573</v>
      </c>
      <c r="C194" s="137" t="s">
        <v>2574</v>
      </c>
      <c r="D194" s="174">
        <v>1480</v>
      </c>
      <c r="E194" s="140" t="str">
        <f>VLOOKUP(B194,业态!A:G,7,0)</f>
        <v>生活服务类</v>
      </c>
      <c r="F194" s="85" t="str">
        <f t="shared" si="3"/>
        <v>C</v>
      </c>
      <c r="G194" s="137" t="str">
        <f>VLOOKUP(B194,'3月6日销售'!C:D,2,0)</f>
        <v>FOREO</v>
      </c>
    </row>
    <row r="195" spans="1:7" x14ac:dyDescent="0.15">
      <c r="A195" s="137">
        <f>RANK(D195,(D:D),0)</f>
        <v>232</v>
      </c>
      <c r="B195" s="137" t="s">
        <v>2715</v>
      </c>
      <c r="C195" s="137" t="s">
        <v>507</v>
      </c>
      <c r="D195" s="174">
        <v>12603</v>
      </c>
      <c r="E195" s="140" t="str">
        <f>VLOOKUP(B195,业态!A:G,7,0)</f>
        <v>零售购物</v>
      </c>
      <c r="F195" s="85" t="str">
        <f t="shared" si="3"/>
        <v>C</v>
      </c>
      <c r="G195" s="137" t="str">
        <f>VLOOKUP(B195,'3月6日销售'!C:D,2,0)</f>
        <v>阿芙香薰</v>
      </c>
    </row>
    <row r="196" spans="1:7" x14ac:dyDescent="0.15">
      <c r="A196" s="137">
        <f>RANK(D196,(D:D),0)</f>
        <v>291</v>
      </c>
      <c r="B196" s="137" t="s">
        <v>2797</v>
      </c>
      <c r="C196" s="137" t="s">
        <v>2798</v>
      </c>
      <c r="D196" s="174">
        <v>6658</v>
      </c>
      <c r="E196" s="140" t="str">
        <f>VLOOKUP(B196,业态!A:G,7,0)</f>
        <v>零售购物</v>
      </c>
      <c r="F196" s="85" t="str">
        <f t="shared" si="3"/>
        <v>C</v>
      </c>
      <c r="G196" s="137" t="str">
        <f>VLOOKUP(B196,'3月6日销售'!C:D,2,0)</f>
        <v>tendence</v>
      </c>
    </row>
    <row r="197" spans="1:7" x14ac:dyDescent="0.15">
      <c r="A197" s="137">
        <f>RANK(D197,(D:D),0)</f>
        <v>337</v>
      </c>
      <c r="B197" s="137" t="s">
        <v>2749</v>
      </c>
      <c r="C197" s="137" t="s">
        <v>2750</v>
      </c>
      <c r="D197" s="174">
        <v>3293</v>
      </c>
      <c r="E197" s="140" t="str">
        <f>VLOOKUP(B197,业态!A:G,7,0)</f>
        <v>零售购物</v>
      </c>
      <c r="F197" s="85" t="str">
        <f t="shared" si="3"/>
        <v>C</v>
      </c>
      <c r="G197" s="137" t="str">
        <f>VLOOKUP(B197,'3月6日销售'!C:D,2,0)</f>
        <v>ORGANIC+</v>
      </c>
    </row>
    <row r="198" spans="1:7" x14ac:dyDescent="0.15">
      <c r="A198" s="137">
        <f>RANK(D198,(D:D),0)</f>
        <v>246</v>
      </c>
      <c r="B198" s="137" t="s">
        <v>2790</v>
      </c>
      <c r="C198" s="137" t="s">
        <v>2791</v>
      </c>
      <c r="D198" s="174">
        <v>10825</v>
      </c>
      <c r="E198" s="140" t="str">
        <f>VLOOKUP(B198,业态!A:G,7,0)</f>
        <v>零售购物</v>
      </c>
      <c r="F198" s="85" t="str">
        <f t="shared" si="3"/>
        <v>C</v>
      </c>
      <c r="G198" s="137" t="str">
        <f>VLOOKUP(B198,'3月6日销售'!C:D,2,0)</f>
        <v>coach/Ferrari/JuicyCouture</v>
      </c>
    </row>
    <row r="199" spans="1:7" x14ac:dyDescent="0.15">
      <c r="A199" s="137">
        <f>RANK(D199,(D:D),0)</f>
        <v>297</v>
      </c>
      <c r="B199" s="137" t="s">
        <v>2721</v>
      </c>
      <c r="C199" s="137" t="s">
        <v>3373</v>
      </c>
      <c r="D199" s="174">
        <v>6331</v>
      </c>
      <c r="E199" s="140" t="str">
        <f>VLOOKUP(B199,业态!A:G,7,0)</f>
        <v>零售购物</v>
      </c>
      <c r="F199" s="85" t="str">
        <f t="shared" si="3"/>
        <v>C</v>
      </c>
      <c r="G199" s="137" t="str">
        <f>VLOOKUP(B199,'3月6日销售'!C:D,2,0)</f>
        <v>CASIO</v>
      </c>
    </row>
    <row r="200" spans="1:7" x14ac:dyDescent="0.15">
      <c r="A200" s="137">
        <f>RANK(D200,(D:D),0)</f>
        <v>111</v>
      </c>
      <c r="B200" s="137" t="s">
        <v>2740</v>
      </c>
      <c r="C200" s="137" t="s">
        <v>2801</v>
      </c>
      <c r="D200" s="174">
        <v>38993</v>
      </c>
      <c r="E200" s="140" t="str">
        <f>VLOOKUP(B200,业态!A:G,7,0)</f>
        <v>零售购物</v>
      </c>
      <c r="F200" s="85" t="str">
        <f t="shared" si="3"/>
        <v>C</v>
      </c>
      <c r="G200" s="137" t="str">
        <f>VLOOKUP(B200,'3月6日销售'!C:D,2,0)</f>
        <v>CASIO拍照神器</v>
      </c>
    </row>
    <row r="201" spans="1:7" x14ac:dyDescent="0.15">
      <c r="A201" s="137">
        <f>RANK(D201,(D:D),0)</f>
        <v>57</v>
      </c>
      <c r="B201" s="137" t="s">
        <v>734</v>
      </c>
      <c r="C201" s="137" t="s">
        <v>735</v>
      </c>
      <c r="D201" s="174">
        <v>71000</v>
      </c>
      <c r="E201" s="140" t="str">
        <f>VLOOKUP(B201,业态!A:G,7,0)</f>
        <v>零售购物</v>
      </c>
      <c r="F201" s="85" t="str">
        <f t="shared" si="3"/>
        <v>C</v>
      </c>
      <c r="G201" s="137" t="str">
        <f>VLOOKUP(B201,'3月6日销售'!C:D,2,0)</f>
        <v>Monki</v>
      </c>
    </row>
    <row r="202" spans="1:7" x14ac:dyDescent="0.15">
      <c r="A202" s="137">
        <f>RANK(D202,(D:D),0)</f>
        <v>12</v>
      </c>
      <c r="B202" s="137" t="s">
        <v>913</v>
      </c>
      <c r="C202" s="137" t="s">
        <v>914</v>
      </c>
      <c r="D202" s="174">
        <v>226042</v>
      </c>
      <c r="E202" s="140" t="str">
        <f>VLOOKUP(B202,业态!A:G,7,0)</f>
        <v>零售购物</v>
      </c>
      <c r="F202" s="85" t="str">
        <f t="shared" si="3"/>
        <v>C</v>
      </c>
      <c r="G202" s="137" t="str">
        <f>VLOOKUP(B202,'3月6日销售'!C:D,2,0)</f>
        <v>Wass</v>
      </c>
    </row>
    <row r="203" spans="1:7" x14ac:dyDescent="0.15">
      <c r="A203" s="137">
        <f>RANK(D203,(D:D),0)</f>
        <v>44</v>
      </c>
      <c r="B203" s="137" t="s">
        <v>731</v>
      </c>
      <c r="C203" s="137" t="s">
        <v>67</v>
      </c>
      <c r="D203" s="174">
        <v>83603</v>
      </c>
      <c r="E203" s="140" t="str">
        <f>VLOOKUP(B203,业态!A:G,7,0)</f>
        <v>零售购物</v>
      </c>
      <c r="F203" s="85" t="str">
        <f t="shared" si="3"/>
        <v>C</v>
      </c>
      <c r="G203" s="137" t="str">
        <f>VLOOKUP(B203,'3月6日销售'!C:D,2,0)</f>
        <v>ASOBIO</v>
      </c>
    </row>
    <row r="204" spans="1:7" x14ac:dyDescent="0.15">
      <c r="A204" s="137">
        <f>RANK(D204,(D:D),0)</f>
        <v>361</v>
      </c>
      <c r="B204" s="137" t="s">
        <v>2660</v>
      </c>
      <c r="C204" s="137" t="s">
        <v>2661</v>
      </c>
      <c r="D204" s="174">
        <v>1466</v>
      </c>
      <c r="E204" s="140" t="str">
        <f>VLOOKUP(B204,业态!A:G,7,0)</f>
        <v>零售购物</v>
      </c>
      <c r="F204" s="85" t="str">
        <f t="shared" si="3"/>
        <v>C</v>
      </c>
      <c r="G204" s="137" t="str">
        <f>VLOOKUP(B204,'3月6日销售'!C:D,2,0)</f>
        <v>韩束</v>
      </c>
    </row>
    <row r="205" spans="1:7" x14ac:dyDescent="0.15">
      <c r="A205" s="137">
        <f>RANK(D205,(D:D),0)</f>
        <v>344</v>
      </c>
      <c r="B205" s="137" t="s">
        <v>2883</v>
      </c>
      <c r="C205" s="137" t="s">
        <v>2884</v>
      </c>
      <c r="D205" s="174">
        <v>2683</v>
      </c>
      <c r="E205" s="140" t="str">
        <f>VLOOKUP(B205,业态!A:G,7,0)</f>
        <v>零售购物</v>
      </c>
      <c r="F205" s="85" t="str">
        <f t="shared" si="3"/>
        <v>C</v>
      </c>
      <c r="G205" s="137" t="str">
        <f>VLOOKUP(B205,'3月6日销售'!C:D,2,0)</f>
        <v>爱斯即膜</v>
      </c>
    </row>
    <row r="206" spans="1:7" x14ac:dyDescent="0.15">
      <c r="A206" s="137">
        <f>RANK(D206,(D:D),0)</f>
        <v>277</v>
      </c>
      <c r="B206" s="137" t="s">
        <v>2807</v>
      </c>
      <c r="C206" s="137" t="s">
        <v>2808</v>
      </c>
      <c r="D206" s="174">
        <v>7355</v>
      </c>
      <c r="E206" s="140" t="str">
        <f>VLOOKUP(B206,业态!A:G,7,0)</f>
        <v>零售购物</v>
      </c>
      <c r="F206" s="85" t="str">
        <f t="shared" si="3"/>
        <v>C</v>
      </c>
      <c r="G206" s="137" t="str">
        <f>VLOOKUP(B206,'3月6日销售'!C:D,2,0)</f>
        <v>BODY STYLE</v>
      </c>
    </row>
    <row r="207" spans="1:7" x14ac:dyDescent="0.15">
      <c r="A207" s="137">
        <f>RANK(D207,(D:D),0)</f>
        <v>281</v>
      </c>
      <c r="B207" s="137" t="s">
        <v>432</v>
      </c>
      <c r="C207" s="137" t="s">
        <v>433</v>
      </c>
      <c r="D207" s="174">
        <v>7160</v>
      </c>
      <c r="E207" s="140" t="str">
        <f>VLOOKUP(B207,业态!A:G,7,0)</f>
        <v>零售购物</v>
      </c>
      <c r="F207" s="85" t="str">
        <f t="shared" si="3"/>
        <v>C</v>
      </c>
      <c r="G207" s="137" t="str">
        <f>VLOOKUP(B207,'3月6日销售'!C:D,2,0)</f>
        <v>E-HYPHEN</v>
      </c>
    </row>
    <row r="208" spans="1:7" x14ac:dyDescent="0.15">
      <c r="A208" s="137">
        <f>RANK(D208,(D:D),0)</f>
        <v>251</v>
      </c>
      <c r="B208" s="137" t="s">
        <v>2728</v>
      </c>
      <c r="C208" s="137" t="s">
        <v>2729</v>
      </c>
      <c r="D208" s="174">
        <v>10048</v>
      </c>
      <c r="E208" s="140" t="str">
        <f>VLOOKUP(B208,业态!A:G,7,0)</f>
        <v>零售购物</v>
      </c>
      <c r="F208" s="85" t="str">
        <f t="shared" si="3"/>
        <v>C</v>
      </c>
      <c r="G208" s="137" t="str">
        <f>VLOOKUP(B208,'3月6日销售'!C:D,2,0)</f>
        <v>恋玫莎</v>
      </c>
    </row>
    <row r="209" spans="1:7" x14ac:dyDescent="0.15">
      <c r="A209" s="137">
        <f>RANK(D209,(D:D),0)</f>
        <v>329</v>
      </c>
      <c r="B209" s="137" t="s">
        <v>557</v>
      </c>
      <c r="C209" s="137" t="s">
        <v>558</v>
      </c>
      <c r="D209" s="174">
        <v>3831</v>
      </c>
      <c r="E209" s="140" t="str">
        <f>VLOOKUP(B209,业态!A:G,7,0)</f>
        <v>零售购物</v>
      </c>
      <c r="F209" s="85" t="str">
        <f t="shared" si="3"/>
        <v>C</v>
      </c>
      <c r="G209" s="137" t="str">
        <f>VLOOKUP(B209,'3月6日销售'!C:D,2,0)</f>
        <v>ROUGE DIAMANT</v>
      </c>
    </row>
    <row r="210" spans="1:7" x14ac:dyDescent="0.15">
      <c r="A210" s="137">
        <f>RANK(D210,(D:D),0)</f>
        <v>313</v>
      </c>
      <c r="B210" s="137" t="s">
        <v>2923</v>
      </c>
      <c r="C210" s="137" t="s">
        <v>2924</v>
      </c>
      <c r="D210" s="174">
        <v>5214</v>
      </c>
      <c r="E210" s="140" t="str">
        <f>VLOOKUP(B210,业态!A:G,7,0)</f>
        <v>零售购物</v>
      </c>
      <c r="F210" s="85" t="str">
        <f t="shared" si="3"/>
        <v>C</v>
      </c>
      <c r="G210" s="137" t="str">
        <f>VLOOKUP(B210,'3月6日销售'!C:D,2,0)</f>
        <v>迪普菲琳</v>
      </c>
    </row>
    <row r="211" spans="1:7" x14ac:dyDescent="0.15">
      <c r="A211" s="137">
        <f>RANK(D211,(D:D),0)</f>
        <v>287</v>
      </c>
      <c r="B211" s="137" t="s">
        <v>2716</v>
      </c>
      <c r="C211" s="137" t="s">
        <v>2663</v>
      </c>
      <c r="D211" s="174">
        <v>6854</v>
      </c>
      <c r="E211" s="140" t="str">
        <f>VLOOKUP(B211,业态!A:G,7,0)</f>
        <v>零售购物</v>
      </c>
      <c r="F211" s="85" t="str">
        <f t="shared" si="3"/>
        <v>C</v>
      </c>
      <c r="G211" s="137" t="str">
        <f>VLOOKUP(B211,'3月6日销售'!C:D,2,0)</f>
        <v>歌德席勒</v>
      </c>
    </row>
    <row r="212" spans="1:7" x14ac:dyDescent="0.15">
      <c r="A212" s="137">
        <f>RANK(D212,(D:D),0)</f>
        <v>335</v>
      </c>
      <c r="B212" s="137" t="s">
        <v>1841</v>
      </c>
      <c r="C212" s="137" t="s">
        <v>288</v>
      </c>
      <c r="D212" s="174">
        <v>3472</v>
      </c>
      <c r="E212" s="140" t="str">
        <f>VLOOKUP(B212,业态!A:G,7,0)</f>
        <v>生活服务类</v>
      </c>
      <c r="F212" s="85" t="str">
        <f t="shared" si="3"/>
        <v>C</v>
      </c>
      <c r="G212" s="137" t="str">
        <f>VLOOKUP(B212,'3月6日销售'!C:D,2,0)</f>
        <v>靓甲坊</v>
      </c>
    </row>
    <row r="213" spans="1:7" x14ac:dyDescent="0.15">
      <c r="A213" s="137">
        <f>RANK(D213,(D:D),0)</f>
        <v>65</v>
      </c>
      <c r="B213" s="137" t="s">
        <v>773</v>
      </c>
      <c r="C213" s="137" t="s">
        <v>963</v>
      </c>
      <c r="D213" s="174">
        <v>60000</v>
      </c>
      <c r="E213" s="140" t="str">
        <f>VLOOKUP(B213,业态!A:G,7,0)</f>
        <v>休闲娱乐类</v>
      </c>
      <c r="F213" s="85" t="str">
        <f t="shared" si="3"/>
        <v>C</v>
      </c>
      <c r="G213" s="137" t="str">
        <f>VLOOKUP(B213,'3月6日销售'!C:D,2,0)</f>
        <v>梵森印象</v>
      </c>
    </row>
    <row r="214" spans="1:7" x14ac:dyDescent="0.15">
      <c r="A214" s="137">
        <f>RANK(D214,(D:D),0)</f>
        <v>284</v>
      </c>
      <c r="B214" s="137" t="s">
        <v>521</v>
      </c>
      <c r="C214" s="137" t="s">
        <v>3230</v>
      </c>
      <c r="D214" s="174">
        <v>6943</v>
      </c>
      <c r="E214" s="140" t="str">
        <f>VLOOKUP(B214,业态!A:G,7,0)</f>
        <v>零售购物</v>
      </c>
      <c r="F214" s="85" t="str">
        <f t="shared" si="3"/>
        <v>C</v>
      </c>
      <c r="G214" s="137" t="str">
        <f>VLOOKUP(B214,'3月6日销售'!C:D,2,0)</f>
        <v>AZONA AO2</v>
      </c>
    </row>
    <row r="215" spans="1:7" x14ac:dyDescent="0.15">
      <c r="A215" s="137">
        <f>RANK(D215,(D:D),0)</f>
        <v>255</v>
      </c>
      <c r="B215" s="137" t="s">
        <v>2813</v>
      </c>
      <c r="C215" s="137" t="s">
        <v>2814</v>
      </c>
      <c r="D215" s="174">
        <v>9621</v>
      </c>
      <c r="E215" s="140" t="str">
        <f>VLOOKUP(B215,业态!A:G,7,0)</f>
        <v>零售购物</v>
      </c>
      <c r="F215" s="85" t="str">
        <f t="shared" si="3"/>
        <v>C</v>
      </c>
      <c r="G215" s="137" t="str">
        <f>VLOOKUP(B215,'3月6日销售'!C:D,2,0)</f>
        <v>依思Q</v>
      </c>
    </row>
    <row r="216" spans="1:7" x14ac:dyDescent="0.15">
      <c r="A216" s="137">
        <f>RANK(D216,(D:D),0)</f>
        <v>142</v>
      </c>
      <c r="B216" s="137" t="s">
        <v>311</v>
      </c>
      <c r="C216" s="137" t="s">
        <v>954</v>
      </c>
      <c r="D216" s="174">
        <v>28345</v>
      </c>
      <c r="E216" s="140" t="str">
        <f>VLOOKUP(B216,业态!A:G,7,0)</f>
        <v>零售购物</v>
      </c>
      <c r="F216" s="85" t="str">
        <f t="shared" si="3"/>
        <v>C</v>
      </c>
      <c r="G216" s="137" t="str">
        <f>VLOOKUP(B216,'3月6日销售'!C:D,2,0)</f>
        <v>ZUCZUG</v>
      </c>
    </row>
    <row r="217" spans="1:7" x14ac:dyDescent="0.15">
      <c r="A217" s="137">
        <f>RANK(D217,(D:D),0)</f>
        <v>29</v>
      </c>
      <c r="B217" s="137" t="s">
        <v>2909</v>
      </c>
      <c r="C217" s="137" t="s">
        <v>2910</v>
      </c>
      <c r="D217" s="174">
        <v>118406</v>
      </c>
      <c r="E217" s="140" t="str">
        <f>VLOOKUP(B217,业态!A:G,7,0)</f>
        <v>零售购物</v>
      </c>
      <c r="F217" s="85" t="str">
        <f t="shared" si="3"/>
        <v>C</v>
      </c>
      <c r="G217" s="137" t="str">
        <f>VLOOKUP(B217,'3月6日销售'!C:D,2,0)</f>
        <v>6IXTY8IGHT</v>
      </c>
    </row>
    <row r="218" spans="1:7" x14ac:dyDescent="0.15">
      <c r="A218" s="137">
        <f>RANK(D218,(D:D),0)</f>
        <v>227</v>
      </c>
      <c r="B218" s="137" t="s">
        <v>736</v>
      </c>
      <c r="C218" s="137" t="s">
        <v>637</v>
      </c>
      <c r="D218" s="174">
        <v>13077.599999999999</v>
      </c>
      <c r="E218" s="140" t="str">
        <f>VLOOKUP(B218,业态!A:G,7,0)</f>
        <v>零售购物</v>
      </c>
      <c r="F218" s="85" t="str">
        <f t="shared" si="3"/>
        <v>C</v>
      </c>
      <c r="G218" s="137" t="str">
        <f>VLOOKUP(B218,'3月6日销售'!C:D,2,0)</f>
        <v>EMOI</v>
      </c>
    </row>
    <row r="219" spans="1:7" x14ac:dyDescent="0.15">
      <c r="A219" s="137">
        <f>RANK(D219,(D:D),0)</f>
        <v>181</v>
      </c>
      <c r="B219" s="137" t="s">
        <v>2734</v>
      </c>
      <c r="C219" s="137" t="s">
        <v>2735</v>
      </c>
      <c r="D219" s="174">
        <v>20525.5</v>
      </c>
      <c r="E219" s="140" t="str">
        <f>VLOOKUP(B219,业态!A:G,7,0)</f>
        <v>零售购物</v>
      </c>
      <c r="F219" s="85" t="str">
        <f t="shared" si="3"/>
        <v>C</v>
      </c>
      <c r="G219" s="137" t="str">
        <f>VLOOKUP(B219,'3月6日销售'!C:D,2,0)</f>
        <v>畹町</v>
      </c>
    </row>
    <row r="220" spans="1:7" x14ac:dyDescent="0.15">
      <c r="A220" s="137">
        <f>RANK(D220,(D:D),0)</f>
        <v>272</v>
      </c>
      <c r="B220" s="137" t="s">
        <v>955</v>
      </c>
      <c r="C220" s="137" t="s">
        <v>956</v>
      </c>
      <c r="D220" s="174">
        <v>7719</v>
      </c>
      <c r="E220" s="140" t="str">
        <f>VLOOKUP(B220,业态!A:G,7,0)</f>
        <v>零售购物</v>
      </c>
      <c r="F220" s="85" t="str">
        <f t="shared" si="3"/>
        <v>C</v>
      </c>
      <c r="G220" s="137" t="str">
        <f>VLOOKUP(B220,'3月6日销售'!C:D,2,0)</f>
        <v>Tune&amp;Tune</v>
      </c>
    </row>
    <row r="221" spans="1:7" x14ac:dyDescent="0.15">
      <c r="A221" s="137">
        <f>RANK(D221,(D:D),0)</f>
        <v>233</v>
      </c>
      <c r="B221" s="137" t="s">
        <v>2484</v>
      </c>
      <c r="C221" s="137" t="s">
        <v>2485</v>
      </c>
      <c r="D221" s="174">
        <v>12553</v>
      </c>
      <c r="E221" s="140" t="str">
        <f>VLOOKUP(B221,业态!A:G,7,0)</f>
        <v>零售购物</v>
      </c>
      <c r="F221" s="85" t="str">
        <f t="shared" si="3"/>
        <v>C</v>
      </c>
      <c r="G221" s="137" t="str">
        <f>VLOOKUP(B221,'3月6日销售'!C:D,2,0)</f>
        <v>beyond top</v>
      </c>
    </row>
    <row r="222" spans="1:7" x14ac:dyDescent="0.15">
      <c r="A222" s="137">
        <f>RANK(D222,(D:D),0)</f>
        <v>155</v>
      </c>
      <c r="B222" s="137" t="s">
        <v>2548</v>
      </c>
      <c r="C222" s="137" t="s">
        <v>2549</v>
      </c>
      <c r="D222" s="174">
        <v>25202.62</v>
      </c>
      <c r="E222" s="140" t="str">
        <f>VLOOKUP(B222,业态!A:G,7,0)</f>
        <v>零售购物</v>
      </c>
      <c r="F222" s="85" t="str">
        <f t="shared" si="3"/>
        <v>C</v>
      </c>
      <c r="G222" s="137" t="str">
        <f>VLOOKUP(B222,'3月6日销售'!C:D,2,0)</f>
        <v>百武西</v>
      </c>
    </row>
    <row r="223" spans="1:7" x14ac:dyDescent="0.15">
      <c r="A223" s="137">
        <f>RANK(D223,(D:D),0)</f>
        <v>161</v>
      </c>
      <c r="B223" s="137" t="s">
        <v>580</v>
      </c>
      <c r="C223" s="137" t="s">
        <v>207</v>
      </c>
      <c r="D223" s="174">
        <v>23770</v>
      </c>
      <c r="E223" s="140" t="str">
        <f>VLOOKUP(B223,业态!A:G,7,0)</f>
        <v>零售购物</v>
      </c>
      <c r="F223" s="85" t="str">
        <f t="shared" si="3"/>
        <v>C</v>
      </c>
      <c r="G223" s="137" t="str">
        <f>VLOOKUP(B223,'3月6日销售'!C:D,2,0)</f>
        <v>MIND BRIDGE</v>
      </c>
    </row>
    <row r="224" spans="1:7" x14ac:dyDescent="0.15">
      <c r="A224" s="137">
        <f>RANK(D224,(D:D),0)</f>
        <v>231</v>
      </c>
      <c r="B224" s="137" t="s">
        <v>447</v>
      </c>
      <c r="C224" s="137" t="s">
        <v>448</v>
      </c>
      <c r="D224" s="174">
        <v>12679</v>
      </c>
      <c r="E224" s="140" t="str">
        <f>VLOOKUP(B224,业态!A:G,7,0)</f>
        <v>零售购物</v>
      </c>
      <c r="F224" s="85" t="str">
        <f t="shared" si="3"/>
        <v>C</v>
      </c>
      <c r="G224" s="137" t="str">
        <f>VLOOKUP(B224,'3月6日销售'!C:D,2,0)</f>
        <v>Earth Music&amp;Ecology</v>
      </c>
    </row>
    <row r="225" spans="1:7" x14ac:dyDescent="0.15">
      <c r="A225" s="137">
        <f>RANK(D225,(D:D),0)</f>
        <v>261</v>
      </c>
      <c r="B225" s="137" t="s">
        <v>2562</v>
      </c>
      <c r="C225" s="137" t="s">
        <v>2627</v>
      </c>
      <c r="D225" s="174">
        <v>9043</v>
      </c>
      <c r="E225" s="140" t="str">
        <f>VLOOKUP(B225,业态!A:G,7,0)</f>
        <v>零售购物</v>
      </c>
      <c r="F225" s="85" t="str">
        <f t="shared" si="3"/>
        <v>C</v>
      </c>
      <c r="G225" s="137" t="str">
        <f>VLOOKUP(B225,'3月6日销售'!C:D,2,0)</f>
        <v>手机衣橱</v>
      </c>
    </row>
    <row r="226" spans="1:7" x14ac:dyDescent="0.15">
      <c r="A226" s="137">
        <f>RANK(D226,(D:D),0)</f>
        <v>304</v>
      </c>
      <c r="B226" s="137" t="s">
        <v>2976</v>
      </c>
      <c r="C226" s="137" t="s">
        <v>2977</v>
      </c>
      <c r="D226" s="174">
        <v>5917.5</v>
      </c>
      <c r="E226" s="140" t="str">
        <f>VLOOKUP(B226,业态!A:G,7,0)</f>
        <v>零售购物</v>
      </c>
      <c r="F226" s="85" t="str">
        <f t="shared" si="3"/>
        <v>C</v>
      </c>
      <c r="G226" s="137" t="str">
        <f>VLOOKUP(B226,'3月6日销售'!C:D,2,0)</f>
        <v>3 CONCEPT EYES</v>
      </c>
    </row>
    <row r="227" spans="1:7" x14ac:dyDescent="0.15">
      <c r="A227" s="137">
        <f>RANK(D227,(D:D),0)</f>
        <v>348</v>
      </c>
      <c r="B227" s="137" t="s">
        <v>2636</v>
      </c>
      <c r="C227" s="137" t="s">
        <v>2637</v>
      </c>
      <c r="D227" s="174">
        <v>2395</v>
      </c>
      <c r="E227" s="140" t="str">
        <f>VLOOKUP(B227,业态!A:G,7,0)</f>
        <v>零售购物</v>
      </c>
      <c r="F227" s="85" t="str">
        <f t="shared" si="3"/>
        <v>C</v>
      </c>
      <c r="G227" s="137" t="str">
        <f>VLOOKUP(B227,'3月6日销售'!C:D,2,0)</f>
        <v>原创工场</v>
      </c>
    </row>
    <row r="228" spans="1:7" x14ac:dyDescent="0.15">
      <c r="A228" s="137">
        <f>RANK(D228,(D:D),0)</f>
        <v>358</v>
      </c>
      <c r="B228" s="137" t="s">
        <v>3028</v>
      </c>
      <c r="C228" s="137" t="s">
        <v>3029</v>
      </c>
      <c r="D228" s="174">
        <v>1570</v>
      </c>
      <c r="E228" s="140" t="str">
        <f>VLOOKUP(B228,业态!A:G,7,0)</f>
        <v>生活服务类</v>
      </c>
      <c r="F228" s="85" t="str">
        <f t="shared" si="3"/>
        <v>C</v>
      </c>
      <c r="G228" s="137" t="str">
        <f>VLOOKUP(B228,'3月6日销售'!C:D,2,0)</f>
        <v>INCOCO</v>
      </c>
    </row>
    <row r="229" spans="1:7" x14ac:dyDescent="0.15">
      <c r="A229" s="137">
        <f>RANK(D229,(D:D),0)</f>
        <v>332</v>
      </c>
      <c r="B229" s="137" t="s">
        <v>2517</v>
      </c>
      <c r="C229" s="137" t="s">
        <v>2518</v>
      </c>
      <c r="D229" s="174">
        <v>3723</v>
      </c>
      <c r="E229" s="140" t="str">
        <f>VLOOKUP(B229,业态!A:G,7,0)</f>
        <v>餐饮</v>
      </c>
      <c r="F229" s="85" t="str">
        <f t="shared" si="3"/>
        <v>C</v>
      </c>
      <c r="G229" s="137" t="str">
        <f>VLOOKUP(B229,'3月6日销售'!C:D,2,0)</f>
        <v>茶与布朗</v>
      </c>
    </row>
    <row r="230" spans="1:7" x14ac:dyDescent="0.15">
      <c r="A230" s="137">
        <f>RANK(D230,(D:D),0)</f>
        <v>333</v>
      </c>
      <c r="B230" s="137" t="s">
        <v>2631</v>
      </c>
      <c r="C230" s="137" t="s">
        <v>342</v>
      </c>
      <c r="D230" s="174">
        <v>3685</v>
      </c>
      <c r="E230" s="140" t="str">
        <f>VLOOKUP(B230,业态!A:G,7,0)</f>
        <v>生活服务类</v>
      </c>
      <c r="F230" s="85" t="str">
        <f t="shared" si="3"/>
        <v>C</v>
      </c>
      <c r="G230" s="137" t="str">
        <f>VLOOKUP(B230,'3月6日销售'!C:D,2,0)</f>
        <v>竟源美甲</v>
      </c>
    </row>
    <row r="231" spans="1:7" x14ac:dyDescent="0.15">
      <c r="A231" s="137">
        <f>RANK(D231,(D:D),0)</f>
        <v>349</v>
      </c>
      <c r="B231" s="137" t="s">
        <v>2887</v>
      </c>
      <c r="C231" s="137" t="s">
        <v>2886</v>
      </c>
      <c r="D231" s="174">
        <v>2364</v>
      </c>
      <c r="E231" s="140" t="str">
        <f>VLOOKUP(B231,业态!A:G,7,0)</f>
        <v>生活服务类</v>
      </c>
      <c r="F231" s="85" t="str">
        <f t="shared" si="3"/>
        <v>C</v>
      </c>
      <c r="G231" s="137" t="str">
        <f>VLOOKUP(B231,'3月6日销售'!C:D,2,0)</f>
        <v>沙林形象</v>
      </c>
    </row>
    <row r="232" spans="1:7" x14ac:dyDescent="0.15">
      <c r="A232" s="137">
        <f>RANK(D232,(D:D),0)</f>
        <v>218</v>
      </c>
      <c r="B232" s="137" t="s">
        <v>924</v>
      </c>
      <c r="C232" s="137" t="s">
        <v>964</v>
      </c>
      <c r="D232" s="174">
        <v>14000</v>
      </c>
      <c r="E232" s="140" t="str">
        <f>VLOOKUP(B232,业态!A:G,7,0)</f>
        <v>休闲娱乐类</v>
      </c>
      <c r="F232" s="85" t="str">
        <f t="shared" si="3"/>
        <v>C</v>
      </c>
      <c r="G232" s="137" t="str">
        <f>VLOOKUP(B232,'3月6日销售'!C:D,2,0)</f>
        <v>Y+</v>
      </c>
    </row>
    <row r="233" spans="1:7" x14ac:dyDescent="0.15">
      <c r="A233" s="137">
        <f>RANK(D233,(D:D),0)</f>
        <v>243</v>
      </c>
      <c r="B233" s="137" t="s">
        <v>710</v>
      </c>
      <c r="C233" s="137" t="s">
        <v>711</v>
      </c>
      <c r="D233" s="174">
        <v>11000</v>
      </c>
      <c r="E233" s="140" t="str">
        <f>VLOOKUP(B233,业态!A:G,7,0)</f>
        <v>休闲娱乐类</v>
      </c>
      <c r="F233" s="85" t="str">
        <f t="shared" si="3"/>
        <v>C</v>
      </c>
      <c r="G233" s="137" t="str">
        <f>VLOOKUP(B233,'3月6日销售'!C:D,2,0)</f>
        <v>乌托邦摄影</v>
      </c>
    </row>
    <row r="234" spans="1:7" x14ac:dyDescent="0.15">
      <c r="A234" s="137">
        <f>RANK(D234,(D:D),0)</f>
        <v>356</v>
      </c>
      <c r="B234" s="137" t="s">
        <v>2829</v>
      </c>
      <c r="C234" s="137" t="s">
        <v>749</v>
      </c>
      <c r="D234" s="174">
        <v>1711</v>
      </c>
      <c r="E234" s="140" t="str">
        <f>VLOOKUP(B234,业态!A:G,7,0)</f>
        <v>零售购物</v>
      </c>
      <c r="F234" s="85" t="str">
        <f t="shared" si="3"/>
        <v>C</v>
      </c>
      <c r="G234" s="137" t="str">
        <f>VLOOKUP(B234,'3月6日销售'!C:D,2,0)</f>
        <v>PHOEBE</v>
      </c>
    </row>
    <row r="235" spans="1:7" x14ac:dyDescent="0.15">
      <c r="A235" s="137">
        <f>RANK(D235,(D:D),0)</f>
        <v>280</v>
      </c>
      <c r="B235" s="137" t="s">
        <v>581</v>
      </c>
      <c r="C235" s="137" t="s">
        <v>227</v>
      </c>
      <c r="D235" s="174">
        <v>7310.4</v>
      </c>
      <c r="E235" s="140" t="str">
        <f>VLOOKUP(B235,业态!A:G,7,0)</f>
        <v>零售购物</v>
      </c>
      <c r="F235" s="85" t="str">
        <f t="shared" ref="F235:F288" si="4">LEFT(B235,1)</f>
        <v>C</v>
      </c>
      <c r="G235" s="137" t="str">
        <f>VLOOKUP(B235,'3月6日销售'!C:D,2,0)</f>
        <v>E-LAND</v>
      </c>
    </row>
    <row r="236" spans="1:7" x14ac:dyDescent="0.15">
      <c r="A236" s="137">
        <f>RANK(D236,(D:D),0)</f>
        <v>52</v>
      </c>
      <c r="B236" s="137" t="s">
        <v>537</v>
      </c>
      <c r="C236" s="137" t="s">
        <v>538</v>
      </c>
      <c r="D236" s="174">
        <v>75466.899999999994</v>
      </c>
      <c r="E236" s="140" t="str">
        <f>VLOOKUP(B236,业态!A:G,7,0)</f>
        <v>零售购物</v>
      </c>
      <c r="F236" s="85" t="str">
        <f t="shared" si="4"/>
        <v>C</v>
      </c>
      <c r="G236" s="137" t="str">
        <f>VLOOKUP(B236,'3月6日销售'!C:D,2,0)</f>
        <v>西遇</v>
      </c>
    </row>
    <row r="237" spans="1:7" x14ac:dyDescent="0.15">
      <c r="A237" s="137">
        <f>RANK(D237,(D:D),0)</f>
        <v>176</v>
      </c>
      <c r="B237" s="137" t="s">
        <v>776</v>
      </c>
      <c r="C237" s="137" t="s">
        <v>777</v>
      </c>
      <c r="D237" s="174">
        <v>20971.199999999997</v>
      </c>
      <c r="E237" s="140" t="str">
        <f>VLOOKUP(B237,业态!A:G,7,0)</f>
        <v>零售购物</v>
      </c>
      <c r="F237" s="85" t="str">
        <f t="shared" si="4"/>
        <v>C</v>
      </c>
      <c r="G237" s="137" t="str">
        <f>VLOOKUP(B237,'3月6日销售'!C:D,2,0)</f>
        <v>膜法世家1908</v>
      </c>
    </row>
    <row r="238" spans="1:7" x14ac:dyDescent="0.15">
      <c r="A238" s="137">
        <f>RANK(D238,(D:D),0)</f>
        <v>185</v>
      </c>
      <c r="B238" s="137" t="s">
        <v>833</v>
      </c>
      <c r="C238" s="137" t="s">
        <v>834</v>
      </c>
      <c r="D238" s="174">
        <v>19596.900000000001</v>
      </c>
      <c r="E238" s="140" t="str">
        <f>VLOOKUP(B238,业态!A:G,7,0)</f>
        <v>餐饮</v>
      </c>
      <c r="F238" s="85" t="str">
        <f t="shared" si="4"/>
        <v>C</v>
      </c>
      <c r="G238" s="137" t="str">
        <f>VLOOKUP(B238,'3月6日销售'!C:D,2,0)</f>
        <v>瑞可爷爷</v>
      </c>
    </row>
    <row r="239" spans="1:7" x14ac:dyDescent="0.15">
      <c r="A239" s="137">
        <f>RANK(D239,(D:D),0)</f>
        <v>307</v>
      </c>
      <c r="B239" s="137" t="s">
        <v>2911</v>
      </c>
      <c r="C239" s="137" t="s">
        <v>2912</v>
      </c>
      <c r="D239" s="174">
        <v>5554</v>
      </c>
      <c r="E239" s="140" t="str">
        <f>VLOOKUP(B239,业态!A:G,7,0)</f>
        <v>零售购物</v>
      </c>
      <c r="F239" s="85" t="str">
        <f t="shared" si="4"/>
        <v>C</v>
      </c>
      <c r="G239" s="137" t="str">
        <f>VLOOKUP(B239,'3月6日销售'!C:D,2,0)</f>
        <v>etre par lee</v>
      </c>
    </row>
    <row r="240" spans="1:7" x14ac:dyDescent="0.15">
      <c r="A240" s="137">
        <f>RANK(D240,(D:D),0)</f>
        <v>138</v>
      </c>
      <c r="B240" s="137" t="s">
        <v>2868</v>
      </c>
      <c r="C240" s="137" t="s">
        <v>2869</v>
      </c>
      <c r="D240" s="174">
        <v>29160</v>
      </c>
      <c r="E240" s="140" t="str">
        <f>VLOOKUP(B240,业态!A:G,7,0)</f>
        <v>零售购物</v>
      </c>
      <c r="F240" s="85" t="str">
        <f t="shared" si="4"/>
        <v>C</v>
      </c>
      <c r="G240" s="137" t="str">
        <f>VLOOKUP(B240,'3月6日销售'!C:D,2,0)</f>
        <v>miomi</v>
      </c>
    </row>
    <row r="241" spans="1:7" x14ac:dyDescent="0.15">
      <c r="A241" s="137">
        <f>RANK(D241,(D:D),0)</f>
        <v>242</v>
      </c>
      <c r="B241" s="137" t="s">
        <v>654</v>
      </c>
      <c r="C241" s="137" t="s">
        <v>655</v>
      </c>
      <c r="D241" s="174">
        <v>11003.2</v>
      </c>
      <c r="E241" s="140" t="str">
        <f>VLOOKUP(B241,业态!A:G,7,0)</f>
        <v>零售购物</v>
      </c>
      <c r="F241" s="85" t="str">
        <f t="shared" si="4"/>
        <v>C</v>
      </c>
      <c r="G241" s="137" t="str">
        <f>VLOOKUP(B241,'3月6日销售'!C:D,2,0)</f>
        <v>阪织屋</v>
      </c>
    </row>
    <row r="242" spans="1:7" x14ac:dyDescent="0.15">
      <c r="A242" s="137">
        <f>RANK(D242,(D:D),0)</f>
        <v>172</v>
      </c>
      <c r="B242" s="137" t="s">
        <v>825</v>
      </c>
      <c r="C242" s="137" t="s">
        <v>826</v>
      </c>
      <c r="D242" s="174">
        <v>21836</v>
      </c>
      <c r="E242" s="140" t="str">
        <f>VLOOKUP(B242,业态!A:G,7,0)</f>
        <v>零售购物</v>
      </c>
      <c r="F242" s="85" t="str">
        <f t="shared" si="4"/>
        <v>C</v>
      </c>
      <c r="G242" s="137" t="str">
        <f>VLOOKUP(B242,'3月6日销售'!C:D,2,0)</f>
        <v>达衣岩</v>
      </c>
    </row>
    <row r="243" spans="1:7" x14ac:dyDescent="0.15">
      <c r="A243" s="137">
        <f>RANK(D243,(D:D),0)</f>
        <v>182</v>
      </c>
      <c r="B243" s="137" t="s">
        <v>261</v>
      </c>
      <c r="C243" s="137" t="s">
        <v>262</v>
      </c>
      <c r="D243" s="174">
        <v>20222</v>
      </c>
      <c r="E243" s="140" t="str">
        <f>VLOOKUP(B243,业态!A:G,7,0)</f>
        <v>零售购物</v>
      </c>
      <c r="F243" s="85" t="str">
        <f t="shared" si="4"/>
        <v>C</v>
      </c>
      <c r="G243" s="137" t="str">
        <f>VLOOKUP(B243,'3月6日销售'!C:D,2,0)</f>
        <v>OMI</v>
      </c>
    </row>
    <row r="244" spans="1:7" x14ac:dyDescent="0.15">
      <c r="A244" s="137">
        <f>RANK(D244,(D:D),0)</f>
        <v>226</v>
      </c>
      <c r="B244" s="137" t="s">
        <v>819</v>
      </c>
      <c r="C244" s="137" t="s">
        <v>820</v>
      </c>
      <c r="D244" s="174">
        <v>13188</v>
      </c>
      <c r="E244" s="140" t="str">
        <f>VLOOKUP(B244,业态!A:G,7,0)</f>
        <v>零售购物</v>
      </c>
      <c r="F244" s="85" t="str">
        <f t="shared" si="4"/>
        <v>C</v>
      </c>
      <c r="G244" s="137" t="str">
        <f>VLOOKUP(B244,'3月6日销售'!C:D,2,0)</f>
        <v>昂格</v>
      </c>
    </row>
    <row r="245" spans="1:7" x14ac:dyDescent="0.15">
      <c r="A245" s="137">
        <f>RANK(D245,(D:D),0)</f>
        <v>222</v>
      </c>
      <c r="B245" s="137" t="s">
        <v>891</v>
      </c>
      <c r="C245" s="137" t="s">
        <v>892</v>
      </c>
      <c r="D245" s="174">
        <v>13577</v>
      </c>
      <c r="E245" s="140" t="str">
        <f>VLOOKUP(B245,业态!A:G,7,0)</f>
        <v>零售购物</v>
      </c>
      <c r="F245" s="85" t="str">
        <f t="shared" si="4"/>
        <v>C</v>
      </c>
      <c r="G245" s="137" t="str">
        <f>VLOOKUP(B245,'3月6日销售'!C:D,2,0)</f>
        <v>Red cloud赤芸</v>
      </c>
    </row>
    <row r="246" spans="1:7" x14ac:dyDescent="0.15">
      <c r="A246" s="137">
        <f>RANK(D246,(D:D),0)</f>
        <v>104</v>
      </c>
      <c r="B246" s="137" t="s">
        <v>292</v>
      </c>
      <c r="C246" s="137" t="s">
        <v>767</v>
      </c>
      <c r="D246" s="174">
        <v>40211</v>
      </c>
      <c r="E246" s="140" t="str">
        <f>VLOOKUP(B246,业态!A:G,7,0)</f>
        <v>零售购物</v>
      </c>
      <c r="F246" s="85" t="str">
        <f t="shared" si="4"/>
        <v>C</v>
      </c>
      <c r="G246" s="137" t="str">
        <f>VLOOKUP(B246,'3月6日销售'!C:D,2,0)</f>
        <v>集盒P</v>
      </c>
    </row>
    <row r="247" spans="1:7" x14ac:dyDescent="0.15">
      <c r="A247" s="137">
        <f>RANK(D247,(D:D),0)</f>
        <v>200</v>
      </c>
      <c r="B247" s="137" t="s">
        <v>523</v>
      </c>
      <c r="C247" s="137" t="s">
        <v>524</v>
      </c>
      <c r="D247" s="174">
        <v>15559</v>
      </c>
      <c r="E247" s="140" t="str">
        <f>VLOOKUP(B247,业态!A:G,7,0)</f>
        <v>零售购物</v>
      </c>
      <c r="F247" s="85" t="str">
        <f t="shared" si="4"/>
        <v>C</v>
      </c>
      <c r="G247" s="137" t="str">
        <f>VLOOKUP(B247,'3月6日销售'!C:D,2,0)</f>
        <v>ALLA SCALA</v>
      </c>
    </row>
    <row r="248" spans="1:7" x14ac:dyDescent="0.15">
      <c r="A248" s="137">
        <f>RANK(D248,(D:D),0)</f>
        <v>183</v>
      </c>
      <c r="B248" s="137" t="s">
        <v>3193</v>
      </c>
      <c r="C248" s="137" t="s">
        <v>3194</v>
      </c>
      <c r="D248" s="174">
        <v>20182</v>
      </c>
      <c r="E248" s="140" t="str">
        <f>VLOOKUP(B248,业态!A:G,7,0)</f>
        <v>零售购物</v>
      </c>
      <c r="F248" s="85" t="str">
        <f t="shared" si="4"/>
        <v>C</v>
      </c>
      <c r="G248" s="137" t="str">
        <f>VLOOKUP(B248,'3月6日销售'!C:D,2,0)</f>
        <v>谜底</v>
      </c>
    </row>
    <row r="249" spans="1:7" x14ac:dyDescent="0.15">
      <c r="A249" s="137">
        <f>RANK(D249,(D:D),0)</f>
        <v>331</v>
      </c>
      <c r="B249" s="137" t="s">
        <v>455</v>
      </c>
      <c r="C249" s="137" t="s">
        <v>268</v>
      </c>
      <c r="D249" s="174">
        <v>3731</v>
      </c>
      <c r="E249" s="140" t="str">
        <f>VLOOKUP(B249,业态!A:G,7,0)</f>
        <v>零售购物</v>
      </c>
      <c r="F249" s="85" t="str">
        <f t="shared" si="4"/>
        <v>C</v>
      </c>
      <c r="G249" s="137" t="str">
        <f>VLOOKUP(B249,'3月6日销售'!C:D,2,0)</f>
        <v>梦塔基</v>
      </c>
    </row>
    <row r="250" spans="1:7" x14ac:dyDescent="0.15">
      <c r="A250" s="137">
        <f>RANK(D250,(D:D),0)</f>
        <v>73</v>
      </c>
      <c r="B250" s="137" t="s">
        <v>582</v>
      </c>
      <c r="C250" s="137" t="s">
        <v>96</v>
      </c>
      <c r="D250" s="174">
        <v>54340</v>
      </c>
      <c r="E250" s="140" t="str">
        <f>VLOOKUP(B250,业态!A:G,7,0)</f>
        <v>零售购物</v>
      </c>
      <c r="F250" s="85" t="str">
        <f t="shared" si="4"/>
        <v>C</v>
      </c>
      <c r="G250" s="137" t="str">
        <f>VLOOKUP(B250,'3月6日销售'!C:D,2,0)</f>
        <v>热风</v>
      </c>
    </row>
    <row r="251" spans="1:7" x14ac:dyDescent="0.15">
      <c r="A251" s="137">
        <f>RANK(D251,(D:D),0)</f>
        <v>143</v>
      </c>
      <c r="B251" s="137" t="s">
        <v>2851</v>
      </c>
      <c r="C251" s="137" t="s">
        <v>2852</v>
      </c>
      <c r="D251" s="174">
        <v>28333</v>
      </c>
      <c r="E251" s="140" t="str">
        <f>VLOOKUP(B251,业态!A:G,7,0)</f>
        <v>零售购物</v>
      </c>
      <c r="F251" s="85" t="str">
        <f t="shared" si="4"/>
        <v>C</v>
      </c>
      <c r="G251" s="137" t="str">
        <f>VLOOKUP(B251,'3月6日销售'!C:D,2,0)</f>
        <v>MY MIX</v>
      </c>
    </row>
    <row r="252" spans="1:7" x14ac:dyDescent="0.15">
      <c r="A252" s="137">
        <f>RANK(D252,(D:D),0)</f>
        <v>149</v>
      </c>
      <c r="B252" s="137" t="s">
        <v>2847</v>
      </c>
      <c r="C252" s="137" t="s">
        <v>2848</v>
      </c>
      <c r="D252" s="174">
        <v>26505</v>
      </c>
      <c r="E252" s="140" t="str">
        <f>VLOOKUP(B252,业态!A:G,7,0)</f>
        <v>零售购物</v>
      </c>
      <c r="F252" s="85" t="str">
        <f t="shared" si="4"/>
        <v>C</v>
      </c>
      <c r="G252" s="137" t="str">
        <f>VLOOKUP(B252,'3月6日销售'!C:D,2,0)</f>
        <v>NICE CLAUP</v>
      </c>
    </row>
    <row r="253" spans="1:7" x14ac:dyDescent="0.15">
      <c r="A253" s="137">
        <f>RANK(D253,(D:D),0)</f>
        <v>219</v>
      </c>
      <c r="B253" s="137" t="s">
        <v>325</v>
      </c>
      <c r="C253" s="137" t="s">
        <v>326</v>
      </c>
      <c r="D253" s="174">
        <v>13980</v>
      </c>
      <c r="E253" s="140" t="str">
        <f>VLOOKUP(B253,业态!A:G,7,0)</f>
        <v>零售购物</v>
      </c>
      <c r="F253" s="85" t="str">
        <f t="shared" si="4"/>
        <v>C</v>
      </c>
      <c r="G253" s="137" t="str">
        <f>VLOOKUP(B253,'3月6日销售'!C:D,2,0)</f>
        <v>糖果马车</v>
      </c>
    </row>
    <row r="254" spans="1:7" x14ac:dyDescent="0.15">
      <c r="A254" s="137">
        <f>RANK(D254,(D:D),0)</f>
        <v>221</v>
      </c>
      <c r="B254" s="137" t="s">
        <v>494</v>
      </c>
      <c r="C254" s="137" t="s">
        <v>495</v>
      </c>
      <c r="D254" s="174">
        <v>13694</v>
      </c>
      <c r="E254" s="140" t="str">
        <f>VLOOKUP(B254,业态!A:G,7,0)</f>
        <v>零售购物</v>
      </c>
      <c r="F254" s="85" t="str">
        <f t="shared" si="4"/>
        <v>C</v>
      </c>
      <c r="G254" s="137" t="str">
        <f>VLOOKUP(B254,'3月6日销售'!C:D,2,0)</f>
        <v>LALABOBO</v>
      </c>
    </row>
    <row r="255" spans="1:7" x14ac:dyDescent="0.15">
      <c r="A255" s="137">
        <f>RANK(D255,(D:D),0)</f>
        <v>135</v>
      </c>
      <c r="B255" s="137" t="s">
        <v>832</v>
      </c>
      <c r="C255" s="137" t="s">
        <v>132</v>
      </c>
      <c r="D255" s="174">
        <v>30545</v>
      </c>
      <c r="E255" s="140" t="str">
        <f>VLOOKUP(B255,业态!A:G,7,0)</f>
        <v>零售购物</v>
      </c>
      <c r="F255" s="85" t="str">
        <f t="shared" si="4"/>
        <v>C</v>
      </c>
      <c r="G255" s="137" t="str">
        <f>VLOOKUP(B255,'3月6日销售'!C:D,2,0)</f>
        <v>阿吉豆</v>
      </c>
    </row>
    <row r="256" spans="1:7" x14ac:dyDescent="0.15">
      <c r="A256" s="137">
        <f>RANK(D256,(D:D),0)</f>
        <v>173</v>
      </c>
      <c r="B256" s="137" t="s">
        <v>359</v>
      </c>
      <c r="C256" s="137" t="s">
        <v>360</v>
      </c>
      <c r="D256" s="174">
        <v>21796</v>
      </c>
      <c r="E256" s="140" t="str">
        <f>VLOOKUP(B256,业态!A:G,7,0)</f>
        <v>零售购物</v>
      </c>
      <c r="F256" s="85" t="str">
        <f t="shared" si="4"/>
        <v>C</v>
      </c>
      <c r="G256" s="137" t="str">
        <f>VLOOKUP(B256,'3月6日销售'!C:D,2,0)</f>
        <v>W-CLOSET</v>
      </c>
    </row>
    <row r="257" spans="1:7" x14ac:dyDescent="0.15">
      <c r="A257" s="137">
        <f>RANK(D257,(D:D),0)</f>
        <v>158</v>
      </c>
      <c r="B257" s="137" t="s">
        <v>3251</v>
      </c>
      <c r="C257" s="137" t="s">
        <v>3252</v>
      </c>
      <c r="D257" s="174">
        <v>24542</v>
      </c>
      <c r="E257" s="140" t="str">
        <f>VLOOKUP(B257,业态!A:G,7,0)</f>
        <v>零售购物</v>
      </c>
      <c r="F257" s="85" t="str">
        <f t="shared" si="4"/>
        <v>C</v>
      </c>
      <c r="G257" s="137" t="str">
        <f>VLOOKUP(B257,'3月6日销售'!C:D,2,0)</f>
        <v>Baizhuo</v>
      </c>
    </row>
    <row r="258" spans="1:7" x14ac:dyDescent="0.15">
      <c r="A258" s="137">
        <f>RANK(D258,(D:D),0)</f>
        <v>21</v>
      </c>
      <c r="B258" s="137" t="s">
        <v>706</v>
      </c>
      <c r="C258" s="137" t="s">
        <v>707</v>
      </c>
      <c r="D258" s="174">
        <v>153062</v>
      </c>
      <c r="E258" s="140" t="str">
        <f>VLOOKUP(B258,业态!A:G,7,0)</f>
        <v>餐饮</v>
      </c>
      <c r="F258" s="85" t="str">
        <f t="shared" si="4"/>
        <v>C</v>
      </c>
      <c r="G258" s="137" t="str">
        <f>VLOOKUP(B258,'3月6日销售'!C:D,2,0)</f>
        <v>太兴</v>
      </c>
    </row>
    <row r="259" spans="1:7" x14ac:dyDescent="0.15">
      <c r="A259" s="137">
        <f>RANK(D259,(D:D),0)</f>
        <v>194</v>
      </c>
      <c r="B259" s="137" t="s">
        <v>583</v>
      </c>
      <c r="C259" s="137" t="s">
        <v>584</v>
      </c>
      <c r="D259" s="174">
        <v>16656.900000000001</v>
      </c>
      <c r="E259" s="140" t="str">
        <f>VLOOKUP(B259,业态!A:G,7,0)</f>
        <v>零售购物</v>
      </c>
      <c r="F259" s="85" t="str">
        <f t="shared" si="4"/>
        <v>C</v>
      </c>
      <c r="G259" s="137" t="str">
        <f>VLOOKUP(B259,'3月6日销售'!C:D,2,0)</f>
        <v>Teenieweenie</v>
      </c>
    </row>
    <row r="260" spans="1:7" x14ac:dyDescent="0.15">
      <c r="A260" s="137">
        <f>RANK(D260,(D:D),0)</f>
        <v>310</v>
      </c>
      <c r="B260" s="137" t="s">
        <v>822</v>
      </c>
      <c r="C260" s="137" t="s">
        <v>118</v>
      </c>
      <c r="D260" s="174">
        <v>5345</v>
      </c>
      <c r="E260" s="140" t="str">
        <f>VLOOKUP(B260,业态!A:G,7,0)</f>
        <v>餐饮</v>
      </c>
      <c r="F260" s="85" t="str">
        <f t="shared" si="4"/>
        <v>C</v>
      </c>
      <c r="G260" s="137" t="str">
        <f>VLOOKUP(B260,'3月6日销售'!C:D,2,0)</f>
        <v>蜜蜂家</v>
      </c>
    </row>
    <row r="261" spans="1:7" x14ac:dyDescent="0.15">
      <c r="A261" s="137">
        <f>RANK(D261,(D:D),0)</f>
        <v>252</v>
      </c>
      <c r="B261" s="137" t="s">
        <v>496</v>
      </c>
      <c r="C261" s="137" t="s">
        <v>497</v>
      </c>
      <c r="D261" s="174">
        <v>9893</v>
      </c>
      <c r="E261" s="140" t="str">
        <f>VLOOKUP(B261,业态!A:G,7,0)</f>
        <v>零售购物</v>
      </c>
      <c r="F261" s="85" t="str">
        <f t="shared" si="4"/>
        <v>C</v>
      </c>
      <c r="G261" s="137" t="str">
        <f>VLOOKUP(B261,'3月6日销售'!C:D,2,0)</f>
        <v>AVVN</v>
      </c>
    </row>
    <row r="262" spans="1:7" x14ac:dyDescent="0.15">
      <c r="A262" s="137">
        <f>RANK(D262,(D:D),0)</f>
        <v>276</v>
      </c>
      <c r="B262" s="137" t="s">
        <v>2741</v>
      </c>
      <c r="C262" s="137" t="s">
        <v>2742</v>
      </c>
      <c r="D262" s="174">
        <v>7490</v>
      </c>
      <c r="E262" s="140" t="str">
        <f>VLOOKUP(B262,业态!A:G,7,0)</f>
        <v>零售购物</v>
      </c>
      <c r="F262" s="85" t="str">
        <f t="shared" si="4"/>
        <v>C</v>
      </c>
      <c r="G262" s="137" t="str">
        <f>VLOOKUP(B262,'3月6日销售'!C:D,2,0)</f>
        <v>blablabra</v>
      </c>
    </row>
    <row r="263" spans="1:7" x14ac:dyDescent="0.15">
      <c r="A263" s="137">
        <f>RANK(D263,(D:D),0)</f>
        <v>43</v>
      </c>
      <c r="B263" s="137" t="s">
        <v>796</v>
      </c>
      <c r="C263" s="137" t="s">
        <v>797</v>
      </c>
      <c r="D263" s="174">
        <v>88068</v>
      </c>
      <c r="E263" s="140" t="str">
        <f>VLOOKUP(B263,业态!A:G,7,0)</f>
        <v>休闲娱乐类</v>
      </c>
      <c r="F263" s="85" t="str">
        <f t="shared" si="4"/>
        <v>C</v>
      </c>
      <c r="G263" s="137" t="str">
        <f>VLOOKUP(B263,'3月6日销售'!C:D,2,0)</f>
        <v>亲亲袋鼠</v>
      </c>
    </row>
    <row r="264" spans="1:7" x14ac:dyDescent="0.15">
      <c r="A264" s="137">
        <f>RANK(D264,(D:D),0)</f>
        <v>265</v>
      </c>
      <c r="B264" s="137" t="s">
        <v>477</v>
      </c>
      <c r="C264" s="137" t="s">
        <v>478</v>
      </c>
      <c r="D264" s="174">
        <v>8577</v>
      </c>
      <c r="E264" s="140" t="str">
        <f>VLOOKUP(B264,业态!A:G,7,0)</f>
        <v>零售购物</v>
      </c>
      <c r="F264" s="85" t="str">
        <f t="shared" si="4"/>
        <v>C</v>
      </c>
      <c r="G264" s="137" t="str">
        <f>VLOOKUP(B264,'3月6日销售'!C:D,2,0)</f>
        <v>CROCS</v>
      </c>
    </row>
    <row r="265" spans="1:7" x14ac:dyDescent="0.15">
      <c r="A265" s="137">
        <f>RANK(D265,(D:D),0)</f>
        <v>339</v>
      </c>
      <c r="B265" s="137" t="s">
        <v>1944</v>
      </c>
      <c r="C265" s="137" t="s">
        <v>893</v>
      </c>
      <c r="D265" s="174">
        <v>3095</v>
      </c>
      <c r="E265" s="140" t="str">
        <f>VLOOKUP(B265,业态!A:G,7,0)</f>
        <v>休闲娱乐类</v>
      </c>
      <c r="F265" s="85" t="str">
        <f t="shared" si="4"/>
        <v>C</v>
      </c>
      <c r="G265" s="137" t="str">
        <f>VLOOKUP(B265,'3月6日销售'!C:D,2,0)</f>
        <v>博堂音动</v>
      </c>
    </row>
    <row r="266" spans="1:7" x14ac:dyDescent="0.15">
      <c r="A266" s="137">
        <f>RANK(D266,(D:D),0)</f>
        <v>209</v>
      </c>
      <c r="B266" s="137" t="s">
        <v>510</v>
      </c>
      <c r="C266" s="137" t="s">
        <v>511</v>
      </c>
      <c r="D266" s="174">
        <v>14453</v>
      </c>
      <c r="E266" s="140" t="str">
        <f>VLOOKUP(B266,业态!A:G,7,0)</f>
        <v>零售购物</v>
      </c>
      <c r="F266" s="85" t="str">
        <f t="shared" si="4"/>
        <v>C</v>
      </c>
      <c r="G266" s="137" t="str">
        <f>VLOOKUP(B266,'3月6日销售'!C:D,2,0)</f>
        <v>ONE MORE</v>
      </c>
    </row>
    <row r="267" spans="1:7" x14ac:dyDescent="0.15">
      <c r="A267" s="137">
        <f>RANK(D267,(D:D),0)</f>
        <v>103</v>
      </c>
      <c r="B267" s="137" t="s">
        <v>498</v>
      </c>
      <c r="C267" s="137" t="s">
        <v>499</v>
      </c>
      <c r="D267" s="174">
        <v>40885</v>
      </c>
      <c r="E267" s="140" t="str">
        <f>VLOOKUP(B267,业态!A:G,7,0)</f>
        <v>零售购物</v>
      </c>
      <c r="F267" s="85" t="str">
        <f t="shared" si="4"/>
        <v>C</v>
      </c>
      <c r="G267" s="137" t="str">
        <f>VLOOKUP(B267,'3月6日销售'!C:D,2,0)</f>
        <v>GXG</v>
      </c>
    </row>
    <row r="268" spans="1:7" x14ac:dyDescent="0.15">
      <c r="A268" s="137">
        <f>RANK(D268,(D:D),0)</f>
        <v>300</v>
      </c>
      <c r="B268" s="137" t="s">
        <v>2809</v>
      </c>
      <c r="C268" s="137" t="s">
        <v>2810</v>
      </c>
      <c r="D268" s="174">
        <v>6172</v>
      </c>
      <c r="E268" s="140" t="str">
        <f>VLOOKUP(B268,业态!A:G,7,0)</f>
        <v>零售购物</v>
      </c>
      <c r="F268" s="85" t="str">
        <f t="shared" si="4"/>
        <v>C</v>
      </c>
      <c r="G268" s="137" t="str">
        <f>VLOOKUP(B268,'3月6日销售'!C:D,2,0)</f>
        <v>木铭西</v>
      </c>
    </row>
    <row r="269" spans="1:7" x14ac:dyDescent="0.15">
      <c r="A269" s="137">
        <f>RANK(D269,(D:D),0)</f>
        <v>238</v>
      </c>
      <c r="B269" s="137" t="s">
        <v>585</v>
      </c>
      <c r="C269" s="137" t="s">
        <v>586</v>
      </c>
      <c r="D269" s="174">
        <v>11535</v>
      </c>
      <c r="E269" s="140" t="str">
        <f>VLOOKUP(B269,业态!A:G,7,0)</f>
        <v>零售购物</v>
      </c>
      <c r="F269" s="85" t="str">
        <f t="shared" si="4"/>
        <v>C</v>
      </c>
      <c r="G269" s="137" t="str">
        <f>VLOOKUP(B269,'3月6日销售'!C:D,2,0)</f>
        <v>basic house</v>
      </c>
    </row>
    <row r="270" spans="1:7" x14ac:dyDescent="0.15">
      <c r="A270" s="137">
        <f>RANK(D270,(D:D),0)</f>
        <v>212</v>
      </c>
      <c r="B270" s="137" t="s">
        <v>539</v>
      </c>
      <c r="C270" s="137" t="s">
        <v>3231</v>
      </c>
      <c r="D270" s="174">
        <v>14301</v>
      </c>
      <c r="E270" s="140" t="str">
        <f>VLOOKUP(B270,业态!A:G,7,0)</f>
        <v>零售购物</v>
      </c>
      <c r="F270" s="85" t="str">
        <f t="shared" si="4"/>
        <v>C</v>
      </c>
      <c r="G270" s="137" t="str">
        <f>VLOOKUP(B270,'3月6日销售'!C:D,2,0)</f>
        <v>IMI'S</v>
      </c>
    </row>
    <row r="271" spans="1:7" x14ac:dyDescent="0.15">
      <c r="A271" s="137">
        <f>RANK(D271,(D:D),0)</f>
        <v>325</v>
      </c>
      <c r="B271" s="137" t="s">
        <v>2841</v>
      </c>
      <c r="C271" s="137" t="s">
        <v>2842</v>
      </c>
      <c r="D271" s="174">
        <v>4514</v>
      </c>
      <c r="E271" s="140" t="str">
        <f>VLOOKUP(B271,业态!A:G,7,0)</f>
        <v>零售购物</v>
      </c>
      <c r="F271" s="85" t="str">
        <f t="shared" si="4"/>
        <v>C</v>
      </c>
      <c r="G271" s="137" t="str">
        <f>VLOOKUP(B271,'3月6日销售'!C:D,2,0)</f>
        <v>汤斯敦</v>
      </c>
    </row>
    <row r="272" spans="1:7" x14ac:dyDescent="0.15">
      <c r="A272" s="137">
        <f>RANK(D272,(D:D),0)</f>
        <v>322</v>
      </c>
      <c r="B272" s="137" t="s">
        <v>1945</v>
      </c>
      <c r="C272" s="137" t="s">
        <v>1946</v>
      </c>
      <c r="D272" s="174">
        <v>4575</v>
      </c>
      <c r="E272" s="140" t="str">
        <f>VLOOKUP(B272,业态!A:G,7,0)</f>
        <v>零售购物</v>
      </c>
      <c r="F272" s="85" t="str">
        <f t="shared" si="4"/>
        <v>C</v>
      </c>
      <c r="G272" s="137" t="str">
        <f>VLOOKUP(B272,'3月6日销售'!C:D,2,0)</f>
        <v>REEMOOR</v>
      </c>
    </row>
    <row r="273" spans="1:7" x14ac:dyDescent="0.15">
      <c r="A273" s="137">
        <f>RANK(D273,(D:D),0)</f>
        <v>223</v>
      </c>
      <c r="B273" s="137" t="s">
        <v>2519</v>
      </c>
      <c r="C273" s="137" t="s">
        <v>2520</v>
      </c>
      <c r="D273" s="174">
        <v>13499</v>
      </c>
      <c r="E273" s="140" t="str">
        <f>VLOOKUP(B273,业态!A:G,7,0)</f>
        <v>零售购物</v>
      </c>
      <c r="F273" s="85" t="str">
        <f t="shared" si="4"/>
        <v>C</v>
      </c>
      <c r="G273" s="137" t="str">
        <f>VLOOKUP(B273,'3月6日销售'!C:D,2,0)</f>
        <v>THE FACE SHOP</v>
      </c>
    </row>
    <row r="274" spans="1:7" x14ac:dyDescent="0.15">
      <c r="A274" s="137">
        <f>RANK(D274,(D:D),0)</f>
        <v>220</v>
      </c>
      <c r="B274" s="137" t="s">
        <v>2792</v>
      </c>
      <c r="C274" s="137" t="s">
        <v>824</v>
      </c>
      <c r="D274" s="174">
        <v>13915</v>
      </c>
      <c r="E274" s="140" t="str">
        <f>VLOOKUP(B274,业态!A:G,7,0)</f>
        <v>零售购物</v>
      </c>
      <c r="F274" s="85" t="str">
        <f t="shared" si="4"/>
        <v>C</v>
      </c>
      <c r="G274" s="137" t="str">
        <f>VLOOKUP(B274,'3月6日销售'!C:D,2,0)</f>
        <v>港汇版仔护理品</v>
      </c>
    </row>
    <row r="275" spans="1:7" x14ac:dyDescent="0.15">
      <c r="A275" s="137">
        <f>RANK(D275,(D:D),0)</f>
        <v>350</v>
      </c>
      <c r="B275" s="137" t="s">
        <v>2853</v>
      </c>
      <c r="C275" s="137" t="s">
        <v>2854</v>
      </c>
      <c r="D275" s="174">
        <v>2182</v>
      </c>
      <c r="E275" s="140" t="str">
        <f>VLOOKUP(B275,业态!A:G,7,0)</f>
        <v>零售购物</v>
      </c>
      <c r="F275" s="85" t="str">
        <f t="shared" si="4"/>
        <v>C</v>
      </c>
      <c r="G275" s="137" t="str">
        <f>VLOOKUP(B275,'3月6日销售'!C:D,2,0)</f>
        <v>MIROCO</v>
      </c>
    </row>
    <row r="276" spans="1:7" x14ac:dyDescent="0.15">
      <c r="A276" s="137">
        <f>RANK(D276,(D:D),0)</f>
        <v>241</v>
      </c>
      <c r="B276" s="137" t="s">
        <v>2843</v>
      </c>
      <c r="C276" s="137" t="s">
        <v>70</v>
      </c>
      <c r="D276" s="174">
        <v>11010</v>
      </c>
      <c r="E276" s="140" t="str">
        <f>VLOOKUP(B276,业态!A:G,7,0)</f>
        <v>零售购物</v>
      </c>
      <c r="F276" s="85" t="str">
        <f t="shared" si="4"/>
        <v>C</v>
      </c>
      <c r="G276" s="137" t="str">
        <f>VLOOKUP(B276,'3月6日销售'!C:D,2,0)</f>
        <v>林清轩</v>
      </c>
    </row>
    <row r="277" spans="1:7" x14ac:dyDescent="0.15">
      <c r="A277" s="137">
        <f>RANK(D277,(D:D),0)</f>
        <v>334</v>
      </c>
      <c r="B277" s="137" t="s">
        <v>2820</v>
      </c>
      <c r="C277" s="137" t="s">
        <v>2821</v>
      </c>
      <c r="D277" s="174">
        <v>3585</v>
      </c>
      <c r="E277" s="140" t="str">
        <f>VLOOKUP(B277,业态!A:G,7,0)</f>
        <v>零售购物</v>
      </c>
      <c r="F277" s="85" t="str">
        <f t="shared" si="4"/>
        <v>C</v>
      </c>
      <c r="G277" s="137" t="str">
        <f>VLOOKUP(B277,'3月6日销售'!C:D,2,0)</f>
        <v>羽西</v>
      </c>
    </row>
    <row r="278" spans="1:7" x14ac:dyDescent="0.15">
      <c r="A278" s="137">
        <f>RANK(D278,(D:D),0)</f>
        <v>302</v>
      </c>
      <c r="B278" s="137" t="s">
        <v>2888</v>
      </c>
      <c r="C278" s="137" t="s">
        <v>20</v>
      </c>
      <c r="D278" s="174">
        <v>6113</v>
      </c>
      <c r="E278" s="140" t="str">
        <f>VLOOKUP(B278,业态!A:G,7,0)</f>
        <v>零售购物</v>
      </c>
      <c r="F278" s="85" t="str">
        <f t="shared" si="4"/>
        <v>C</v>
      </c>
      <c r="G278" s="137" t="str">
        <f>VLOOKUP(B278,'3月6日销售'!C:D,2,0)</f>
        <v>JUST US</v>
      </c>
    </row>
    <row r="279" spans="1:7" x14ac:dyDescent="0.15">
      <c r="A279" s="137">
        <f>RANK(D279,(D:D),0)</f>
        <v>296</v>
      </c>
      <c r="B279" s="137" t="s">
        <v>3202</v>
      </c>
      <c r="C279" s="137" t="s">
        <v>3232</v>
      </c>
      <c r="D279" s="174">
        <v>6372.9</v>
      </c>
      <c r="E279" s="140" t="str">
        <f>VLOOKUP(B279,业态!A:G,7,0)</f>
        <v>零售购物</v>
      </c>
      <c r="F279" s="85" t="str">
        <f t="shared" si="4"/>
        <v>C</v>
      </c>
      <c r="G279" s="137" t="str">
        <f>VLOOKUP(B279,'3月6日销售'!C:D,2,0)</f>
        <v>WAKE UP</v>
      </c>
    </row>
    <row r="280" spans="1:7" x14ac:dyDescent="0.15">
      <c r="A280" s="137">
        <f>RANK(D280,(D:D),0)</f>
        <v>338</v>
      </c>
      <c r="B280" s="137" t="s">
        <v>639</v>
      </c>
      <c r="C280" s="137" t="s">
        <v>640</v>
      </c>
      <c r="D280" s="174">
        <v>3247</v>
      </c>
      <c r="E280" s="140" t="str">
        <f>VLOOKUP(B280,业态!A:G,7,0)</f>
        <v>零售购物</v>
      </c>
      <c r="F280" s="85" t="str">
        <f t="shared" si="4"/>
        <v>C</v>
      </c>
      <c r="G280" s="137" t="str">
        <f>VLOOKUP(B280,'3月6日销售'!C:D,2,0)</f>
        <v>招财猫</v>
      </c>
    </row>
    <row r="281" spans="1:7" x14ac:dyDescent="0.15">
      <c r="A281" s="137">
        <f>RANK(D281,(D:D),0)</f>
        <v>326</v>
      </c>
      <c r="B281" s="137" t="s">
        <v>835</v>
      </c>
      <c r="C281" s="137" t="s">
        <v>836</v>
      </c>
      <c r="D281" s="174">
        <v>4204</v>
      </c>
      <c r="E281" s="140" t="str">
        <f>VLOOKUP(B281,业态!A:G,7,0)</f>
        <v>零售购物</v>
      </c>
      <c r="F281" s="85" t="str">
        <f t="shared" si="4"/>
        <v>C</v>
      </c>
      <c r="G281" s="137" t="str">
        <f>VLOOKUP(B281,'3月6日销售'!C:D,2,0)</f>
        <v>特奇诺</v>
      </c>
    </row>
    <row r="282" spans="1:7" x14ac:dyDescent="0.15">
      <c r="A282" s="137">
        <f>RANK(D282,(D:D),0)</f>
        <v>347</v>
      </c>
      <c r="B282" s="137" t="s">
        <v>2606</v>
      </c>
      <c r="C282" s="137" t="s">
        <v>2607</v>
      </c>
      <c r="D282" s="174">
        <v>2532.8000000000002</v>
      </c>
      <c r="E282" s="140" t="str">
        <f>VLOOKUP(B282,业态!A:G,7,0)</f>
        <v>零售购物</v>
      </c>
      <c r="F282" s="85" t="str">
        <f t="shared" si="4"/>
        <v>C</v>
      </c>
      <c r="G282" s="137" t="str">
        <f>VLOOKUP(B282,'3月6日销售'!C:D,2,0)</f>
        <v>jane’s hat</v>
      </c>
    </row>
    <row r="283" spans="1:7" x14ac:dyDescent="0.15">
      <c r="A283" s="137">
        <f>RANK(D283,(D:D),0)</f>
        <v>93</v>
      </c>
      <c r="B283" s="137" t="s">
        <v>609</v>
      </c>
      <c r="C283" s="137" t="s">
        <v>610</v>
      </c>
      <c r="D283" s="174">
        <v>43913</v>
      </c>
      <c r="E283" s="140" t="str">
        <f>VLOOKUP(B283,业态!A:G,7,0)</f>
        <v>餐饮</v>
      </c>
      <c r="F283" s="85" t="str">
        <f t="shared" si="4"/>
        <v>C</v>
      </c>
      <c r="G283" s="137" t="str">
        <f>VLOOKUP(B283,'3月6日销售'!C:D,2,0)</f>
        <v>南京人家</v>
      </c>
    </row>
    <row r="284" spans="1:7" x14ac:dyDescent="0.15">
      <c r="A284" s="137">
        <f>RANK(D284,(D:D),0)</f>
        <v>320</v>
      </c>
      <c r="B284" s="137" t="s">
        <v>659</v>
      </c>
      <c r="C284" s="137" t="s">
        <v>714</v>
      </c>
      <c r="D284" s="174">
        <v>4794</v>
      </c>
      <c r="E284" s="140" t="str">
        <f>VLOOKUP(B284,业态!A:G,7,0)</f>
        <v>餐饮</v>
      </c>
      <c r="F284" s="85" t="str">
        <f t="shared" si="4"/>
        <v>C</v>
      </c>
      <c r="G284" s="137" t="str">
        <f>VLOOKUP(B284,'3月6日销售'!C:D,2,0)</f>
        <v>乔小姐的下午茶</v>
      </c>
    </row>
    <row r="285" spans="1:7" x14ac:dyDescent="0.15">
      <c r="A285" s="137">
        <f>RANK(D285,(D:D),0)</f>
        <v>38</v>
      </c>
      <c r="B285" s="137" t="s">
        <v>2480</v>
      </c>
      <c r="C285" s="137" t="s">
        <v>2481</v>
      </c>
      <c r="D285" s="174">
        <v>94778</v>
      </c>
      <c r="E285" s="140" t="str">
        <f>VLOOKUP(B285,业态!A:G,7,0)</f>
        <v>餐饮</v>
      </c>
      <c r="F285" s="85" t="str">
        <f t="shared" si="4"/>
        <v>C</v>
      </c>
      <c r="G285" s="137" t="str">
        <f>VLOOKUP(B285,'3月6日销售'!C:D,2,0)</f>
        <v>韩都黑牛</v>
      </c>
    </row>
    <row r="286" spans="1:7" x14ac:dyDescent="0.15">
      <c r="A286" s="137">
        <f>RANK(D286,(D:D),0)</f>
        <v>373</v>
      </c>
      <c r="B286" s="137" t="s">
        <v>309</v>
      </c>
      <c r="C286" s="137" t="s">
        <v>310</v>
      </c>
      <c r="D286" s="174">
        <v>0</v>
      </c>
      <c r="E286" s="140" t="str">
        <f>VLOOKUP(B286,业态!A:G,7,0)</f>
        <v>休闲娱乐类</v>
      </c>
      <c r="F286" s="85" t="str">
        <f t="shared" si="4"/>
        <v>C</v>
      </c>
      <c r="G286" s="137" t="e">
        <f>VLOOKUP(B286,'3月6日销售'!C:D,2,0)</f>
        <v>#N/A</v>
      </c>
    </row>
    <row r="287" spans="1:7" x14ac:dyDescent="0.15">
      <c r="A287" s="137">
        <f>RANK(D287,(D:D),0)</f>
        <v>39</v>
      </c>
      <c r="B287" s="137" t="s">
        <v>651</v>
      </c>
      <c r="C287" s="137" t="s">
        <v>652</v>
      </c>
      <c r="D287" s="174">
        <v>93939</v>
      </c>
      <c r="E287" s="140" t="str">
        <f>VLOOKUP(B287,业态!A:G,7,0)</f>
        <v>餐饮</v>
      </c>
      <c r="F287" s="85" t="str">
        <f t="shared" si="4"/>
        <v>C</v>
      </c>
      <c r="G287" s="137" t="str">
        <f>VLOOKUP(B287,'3月6日销售'!C:D,2,0)</f>
        <v>江边城外</v>
      </c>
    </row>
    <row r="288" spans="1:7" x14ac:dyDescent="0.15">
      <c r="A288" s="137">
        <f>RANK(D288,(D:D),0)</f>
        <v>8</v>
      </c>
      <c r="B288" s="137" t="s">
        <v>1977</v>
      </c>
      <c r="C288" s="137" t="s">
        <v>962</v>
      </c>
      <c r="D288" s="174">
        <v>527260</v>
      </c>
      <c r="E288" s="140" t="str">
        <f>VLOOKUP(B288,业态!A:G,7,0)</f>
        <v>休闲娱乐类</v>
      </c>
      <c r="F288" s="85" t="str">
        <f t="shared" si="4"/>
        <v>C</v>
      </c>
      <c r="G288" s="137" t="str">
        <f>VLOOKUP(B288,'3月6日销售'!C:D,2,0)</f>
        <v>凯撒旅游</v>
      </c>
    </row>
    <row r="289" spans="1:7" x14ac:dyDescent="0.15">
      <c r="A289" s="137">
        <f>RANK(D289,(D:D),0)</f>
        <v>275</v>
      </c>
      <c r="B289" s="137" t="s">
        <v>920</v>
      </c>
      <c r="C289" s="137" t="s">
        <v>310</v>
      </c>
      <c r="D289" s="174">
        <v>7536</v>
      </c>
      <c r="E289" s="140" t="str">
        <f>VLOOKUP(B289,业态!A:G,7,0)</f>
        <v>休闲娱乐类</v>
      </c>
      <c r="F289" s="85" t="str">
        <f t="shared" ref="F289:F338" si="5">LEFT(B289,1)</f>
        <v>C</v>
      </c>
      <c r="G289" s="137" t="str">
        <f>VLOOKUP(B289,'3月6日销售'!C:D,2,0)</f>
        <v>KSD流行舞馆</v>
      </c>
    </row>
    <row r="290" spans="1:7" x14ac:dyDescent="0.15">
      <c r="A290" s="137">
        <f>RANK(D290,(D:D),0)</f>
        <v>328</v>
      </c>
      <c r="B290" s="137" t="s">
        <v>400</v>
      </c>
      <c r="C290" s="137" t="s">
        <v>3145</v>
      </c>
      <c r="D290" s="174">
        <v>3887.7</v>
      </c>
      <c r="E290" s="140" t="str">
        <f>VLOOKUP(B290,业态!A:G,7,0)</f>
        <v>休闲娱乐类</v>
      </c>
      <c r="F290" s="85" t="str">
        <f t="shared" si="5"/>
        <v>C</v>
      </c>
      <c r="G290" s="137" t="str">
        <f>VLOOKUP(B290,'3月6日销售'!C:D,2,0)</f>
        <v>奥林冰场</v>
      </c>
    </row>
    <row r="291" spans="1:7" x14ac:dyDescent="0.15">
      <c r="A291" s="137">
        <f>RANK(D291,(D:D),0)</f>
        <v>157</v>
      </c>
      <c r="B291" s="137" t="s">
        <v>815</v>
      </c>
      <c r="C291" s="137" t="s">
        <v>816</v>
      </c>
      <c r="D291" s="174">
        <v>24773.35</v>
      </c>
      <c r="E291" s="140" t="str">
        <f>VLOOKUP(B291,业态!A:G,7,0)</f>
        <v>休闲娱乐类</v>
      </c>
      <c r="F291" s="85" t="str">
        <f t="shared" si="5"/>
        <v>C</v>
      </c>
      <c r="G291" s="137" t="str">
        <f>VLOOKUP(B291,'3月6日销售'!C:D,2,0)</f>
        <v>艾米影院</v>
      </c>
    </row>
    <row r="292" spans="1:7" x14ac:dyDescent="0.15">
      <c r="A292" s="137">
        <f>RANK(D292,(D:D),0)</f>
        <v>100</v>
      </c>
      <c r="B292" s="137" t="s">
        <v>702</v>
      </c>
      <c r="C292" s="137" t="s">
        <v>959</v>
      </c>
      <c r="D292" s="174">
        <v>41972.3</v>
      </c>
      <c r="E292" s="140" t="str">
        <f>VLOOKUP(B292,业态!A:G,7,0)</f>
        <v>餐饮</v>
      </c>
      <c r="F292" s="85" t="str">
        <f t="shared" si="5"/>
        <v>C</v>
      </c>
      <c r="G292" s="137" t="str">
        <f>VLOOKUP(B292,'3月6日销售'!C:D,2,0)</f>
        <v>悦荟牛排</v>
      </c>
    </row>
    <row r="293" spans="1:7" x14ac:dyDescent="0.15">
      <c r="A293" s="137">
        <f>RANK(D293,(D:D),0)</f>
        <v>83</v>
      </c>
      <c r="B293" s="137" t="s">
        <v>662</v>
      </c>
      <c r="C293" s="137" t="s">
        <v>663</v>
      </c>
      <c r="D293" s="174">
        <v>47580</v>
      </c>
      <c r="E293" s="140" t="str">
        <f>VLOOKUP(B293,业态!A:G,7,0)</f>
        <v>餐饮</v>
      </c>
      <c r="F293" s="85" t="str">
        <f t="shared" si="5"/>
        <v>C</v>
      </c>
      <c r="G293" s="137" t="str">
        <f>VLOOKUP(B293,'3月6日销售'!C:D,2,0)</f>
        <v>刘一锅</v>
      </c>
    </row>
    <row r="294" spans="1:7" x14ac:dyDescent="0.15">
      <c r="A294" s="137">
        <f>RANK(D294,(D:D),0)</f>
        <v>146</v>
      </c>
      <c r="B294" s="137" t="s">
        <v>614</v>
      </c>
      <c r="C294" s="137" t="s">
        <v>615</v>
      </c>
      <c r="D294" s="174">
        <v>27064</v>
      </c>
      <c r="E294" s="140" t="str">
        <f>VLOOKUP(B294,业态!A:G,7,0)</f>
        <v>餐饮</v>
      </c>
      <c r="F294" s="85" t="str">
        <f t="shared" si="5"/>
        <v>C</v>
      </c>
      <c r="G294" s="137" t="str">
        <f>VLOOKUP(B294,'3月6日销售'!C:D,2,0)</f>
        <v>日时铁板烧</v>
      </c>
    </row>
    <row r="295" spans="1:7" x14ac:dyDescent="0.15">
      <c r="A295" s="137">
        <f>RANK(D295,(D:D),0)</f>
        <v>106</v>
      </c>
      <c r="B295" s="137" t="s">
        <v>2000</v>
      </c>
      <c r="C295" s="137" t="s">
        <v>2001</v>
      </c>
      <c r="D295" s="174">
        <v>40169</v>
      </c>
      <c r="E295" s="140" t="str">
        <f>VLOOKUP(B295,业态!A:G,7,0)</f>
        <v>餐饮</v>
      </c>
      <c r="F295" s="85" t="str">
        <f t="shared" si="5"/>
        <v>C</v>
      </c>
      <c r="G295" s="137" t="str">
        <f>VLOOKUP(B295,'3月6日销售'!C:D,2,0)</f>
        <v>万岁料理</v>
      </c>
    </row>
    <row r="296" spans="1:7" x14ac:dyDescent="0.15">
      <c r="A296" s="137">
        <f>RANK(D296,(D:D),0)</f>
        <v>40</v>
      </c>
      <c r="B296" s="137" t="s">
        <v>2482</v>
      </c>
      <c r="C296" s="137" t="s">
        <v>2483</v>
      </c>
      <c r="D296" s="174">
        <v>93135.4</v>
      </c>
      <c r="E296" s="140" t="str">
        <f>VLOOKUP(B296,业态!A:G,7,0)</f>
        <v>餐饮</v>
      </c>
      <c r="F296" s="85" t="str">
        <f t="shared" si="5"/>
        <v>C</v>
      </c>
      <c r="G296" s="137" t="str">
        <f>VLOOKUP(B296,'3月6日销售'!C:D,2,0)</f>
        <v>筷道</v>
      </c>
    </row>
    <row r="297" spans="1:7" x14ac:dyDescent="0.15">
      <c r="A297" s="137">
        <f>RANK(D297,(D:D),0)</f>
        <v>119</v>
      </c>
      <c r="B297" s="137" t="s">
        <v>708</v>
      </c>
      <c r="C297" s="137" t="s">
        <v>709</v>
      </c>
      <c r="D297" s="174">
        <v>37221</v>
      </c>
      <c r="E297" s="140" t="str">
        <f>VLOOKUP(B297,业态!A:G,7,0)</f>
        <v>餐饮</v>
      </c>
      <c r="F297" s="85" t="str">
        <f t="shared" si="5"/>
        <v>C</v>
      </c>
      <c r="G297" s="137" t="str">
        <f>VLOOKUP(B297,'3月6日销售'!C:D,2,0)</f>
        <v>乔姐的鱼</v>
      </c>
    </row>
    <row r="298" spans="1:7" x14ac:dyDescent="0.15">
      <c r="A298" s="137">
        <f>RANK(D298,(D:D),0)</f>
        <v>136</v>
      </c>
      <c r="B298" s="137" t="s">
        <v>3013</v>
      </c>
      <c r="C298" s="137" t="s">
        <v>3014</v>
      </c>
      <c r="D298" s="174">
        <v>29990</v>
      </c>
      <c r="E298" s="140" t="str">
        <f>VLOOKUP(B298,业态!A:G,7,0)</f>
        <v>零售购物</v>
      </c>
      <c r="F298" s="85" t="str">
        <f t="shared" si="5"/>
        <v>C</v>
      </c>
      <c r="G298" s="137" t="str">
        <f>VLOOKUP(B298,'3月6日销售'!C:D,2,0)</f>
        <v>MAKE UP FOREVER</v>
      </c>
    </row>
    <row r="299" spans="1:7" x14ac:dyDescent="0.15">
      <c r="A299" s="137">
        <f>RANK(D299,(D:D),0)</f>
        <v>5</v>
      </c>
      <c r="B299" s="137" t="s">
        <v>120</v>
      </c>
      <c r="C299" s="137" t="s">
        <v>121</v>
      </c>
      <c r="D299" s="174">
        <v>718000</v>
      </c>
      <c r="E299" s="140" t="str">
        <f>VLOOKUP(B299,业态!A:G,7,0)</f>
        <v>餐饮</v>
      </c>
      <c r="F299" s="85" t="str">
        <f t="shared" si="5"/>
        <v>C</v>
      </c>
      <c r="G299" s="137" t="str">
        <f>VLOOKUP(B299,'3月6日销售'!C:D,2,0)</f>
        <v>汉巴味德</v>
      </c>
    </row>
    <row r="300" spans="1:7" x14ac:dyDescent="0.15">
      <c r="A300" s="137">
        <f>RANK(D300,(D:D),0)</f>
        <v>34</v>
      </c>
      <c r="B300" s="137" t="s">
        <v>2804</v>
      </c>
      <c r="C300" s="137" t="s">
        <v>2805</v>
      </c>
      <c r="D300" s="174">
        <v>106851</v>
      </c>
      <c r="E300" s="140" t="str">
        <f>VLOOKUP(B300,业态!A:G,7,0)</f>
        <v>餐饮</v>
      </c>
      <c r="F300" s="85" t="str">
        <f t="shared" si="5"/>
        <v>C</v>
      </c>
      <c r="G300" s="137" t="str">
        <f>VLOOKUP(B300,'3月6日销售'!C:D,2,0)</f>
        <v>I HOLIC</v>
      </c>
    </row>
    <row r="301" spans="1:7" x14ac:dyDescent="0.15">
      <c r="A301" s="137">
        <f>RANK(D301,(D:D),0)</f>
        <v>190</v>
      </c>
      <c r="B301" s="137" t="s">
        <v>3262</v>
      </c>
      <c r="C301" s="137" t="s">
        <v>3263</v>
      </c>
      <c r="D301" s="174">
        <v>17655</v>
      </c>
      <c r="E301" s="140" t="str">
        <f>VLOOKUP(B301,业态!A:G,7,0)</f>
        <v>餐饮</v>
      </c>
      <c r="F301" s="85" t="str">
        <f t="shared" si="5"/>
        <v>C</v>
      </c>
      <c r="G301" s="137" t="str">
        <f>VLOOKUP(B301,'3月6日销售'!C:D,2,0)</f>
        <v>蓉李记</v>
      </c>
    </row>
    <row r="302" spans="1:7" x14ac:dyDescent="0.15">
      <c r="A302" s="137">
        <f>RANK(D302,(D:D),0)</f>
        <v>95</v>
      </c>
      <c r="B302" s="137" t="s">
        <v>2717</v>
      </c>
      <c r="C302" s="137" t="s">
        <v>2718</v>
      </c>
      <c r="D302" s="174">
        <v>42901</v>
      </c>
      <c r="E302" s="140" t="str">
        <f>VLOOKUP(B302,业态!A:G,7,0)</f>
        <v>餐饮</v>
      </c>
      <c r="F302" s="85" t="str">
        <f t="shared" si="5"/>
        <v>C</v>
      </c>
      <c r="G302" s="137" t="str">
        <f>VLOOKUP(B302,'3月6日销售'!C:D,2,0)</f>
        <v>小韩猪</v>
      </c>
    </row>
    <row r="303" spans="1:7" x14ac:dyDescent="0.15">
      <c r="A303" s="137">
        <f>RANK(D303,(D:D),0)</f>
        <v>24</v>
      </c>
      <c r="B303" s="137" t="s">
        <v>125</v>
      </c>
      <c r="C303" s="137" t="s">
        <v>126</v>
      </c>
      <c r="D303" s="174">
        <v>127016</v>
      </c>
      <c r="E303" s="140" t="str">
        <f>VLOOKUP(B303,业态!A:G,7,0)</f>
        <v>餐饮</v>
      </c>
      <c r="F303" s="85" t="str">
        <f t="shared" si="5"/>
        <v>C</v>
      </c>
      <c r="G303" s="137" t="str">
        <f>VLOOKUP(B303,'3月6日销售'!C:D,2,0)</f>
        <v>将太无二</v>
      </c>
    </row>
    <row r="304" spans="1:7" x14ac:dyDescent="0.15">
      <c r="A304" s="137">
        <f>RANK(D304,(D:D),0)</f>
        <v>10</v>
      </c>
      <c r="B304" s="137" t="s">
        <v>127</v>
      </c>
      <c r="C304" s="137" t="s">
        <v>128</v>
      </c>
      <c r="D304" s="174">
        <v>328194</v>
      </c>
      <c r="E304" s="140" t="str">
        <f>VLOOKUP(B304,业态!A:G,7,0)</f>
        <v>餐饮</v>
      </c>
      <c r="F304" s="85" t="str">
        <f t="shared" si="5"/>
        <v>C</v>
      </c>
      <c r="G304" s="137" t="str">
        <f>VLOOKUP(B304,'3月6日销售'!C:D,2,0)</f>
        <v>外婆家</v>
      </c>
    </row>
    <row r="305" spans="1:9" x14ac:dyDescent="0.15">
      <c r="A305" s="137">
        <f>RANK(D305,(D:D),0)</f>
        <v>127</v>
      </c>
      <c r="B305" s="137" t="s">
        <v>2638</v>
      </c>
      <c r="C305" s="137" t="s">
        <v>2639</v>
      </c>
      <c r="D305" s="174">
        <v>34781</v>
      </c>
      <c r="E305" s="140" t="str">
        <f>VLOOKUP(B305,业态!A:G,7,0)</f>
        <v>餐饮</v>
      </c>
      <c r="F305" s="85" t="str">
        <f t="shared" si="5"/>
        <v>C</v>
      </c>
      <c r="G305" s="137" t="str">
        <f>VLOOKUP(B305,'3月6日销售'!C:D,2,0)</f>
        <v>安东鸡</v>
      </c>
    </row>
    <row r="306" spans="1:9" x14ac:dyDescent="0.15">
      <c r="A306" s="137">
        <f>RANK(D306,(D:D),0)</f>
        <v>266</v>
      </c>
      <c r="B306" s="137" t="s">
        <v>167</v>
      </c>
      <c r="C306" s="137" t="s">
        <v>168</v>
      </c>
      <c r="D306" s="174">
        <v>8537</v>
      </c>
      <c r="E306" s="140" t="str">
        <f>VLOOKUP(B306,业态!A:G,7,0)</f>
        <v>餐饮</v>
      </c>
      <c r="F306" s="85" t="str">
        <f t="shared" si="5"/>
        <v>C</v>
      </c>
      <c r="G306" s="137" t="str">
        <f>VLOOKUP(B306,'3月6日销售'!C:D,2,0)</f>
        <v>东方饺子王</v>
      </c>
    </row>
    <row r="307" spans="1:9" x14ac:dyDescent="0.15">
      <c r="A307" s="137">
        <f>RANK(D307,(D:D),0)</f>
        <v>139</v>
      </c>
      <c r="B307" s="137" t="s">
        <v>459</v>
      </c>
      <c r="C307" s="137" t="s">
        <v>460</v>
      </c>
      <c r="D307" s="174">
        <v>28957</v>
      </c>
      <c r="E307" s="140" t="str">
        <f>VLOOKUP(B307,业态!A:G,7,0)</f>
        <v>餐饮</v>
      </c>
      <c r="F307" s="85" t="str">
        <f t="shared" si="5"/>
        <v>C</v>
      </c>
      <c r="G307" s="137" t="str">
        <f>VLOOKUP(B307,'3月6日销售'!C:D,2,0)</f>
        <v>云上渔乡</v>
      </c>
    </row>
    <row r="308" spans="1:9" x14ac:dyDescent="0.15">
      <c r="A308" s="137">
        <f>RANK(D308,(D:D),0)</f>
        <v>35</v>
      </c>
      <c r="B308" s="137" t="s">
        <v>2793</v>
      </c>
      <c r="C308" s="137" t="s">
        <v>2794</v>
      </c>
      <c r="D308" s="174">
        <v>103722</v>
      </c>
      <c r="E308" s="140" t="str">
        <f>VLOOKUP(B308,业态!A:G,7,0)</f>
        <v>餐饮</v>
      </c>
      <c r="F308" s="85" t="str">
        <f t="shared" si="5"/>
        <v>C</v>
      </c>
      <c r="G308" s="137" t="str">
        <f>VLOOKUP(B308,'3月6日销售'!C:D,2,0)</f>
        <v>多嘴肉蟹煲</v>
      </c>
    </row>
    <row r="309" spans="1:9" x14ac:dyDescent="0.15">
      <c r="A309" s="137">
        <f>RANK(D309,(D:D),0)</f>
        <v>41</v>
      </c>
      <c r="B309" s="137" t="s">
        <v>2913</v>
      </c>
      <c r="C309" s="137" t="s">
        <v>2914</v>
      </c>
      <c r="D309" s="174">
        <v>90899</v>
      </c>
      <c r="E309" s="140" t="str">
        <f>VLOOKUP(B309,业态!A:G,7,0)</f>
        <v>餐饮</v>
      </c>
      <c r="F309" s="85" t="str">
        <f t="shared" si="5"/>
        <v>C</v>
      </c>
      <c r="G309" s="137" t="str">
        <f>VLOOKUP(B309,'3月6日销售'!C:D,2,0)</f>
        <v>满圆薄</v>
      </c>
    </row>
    <row r="310" spans="1:9" x14ac:dyDescent="0.15">
      <c r="A310" s="137">
        <f>RANK(D310,(D:D),0)</f>
        <v>97</v>
      </c>
      <c r="B310" s="137" t="s">
        <v>368</v>
      </c>
      <c r="C310" s="137" t="s">
        <v>641</v>
      </c>
      <c r="D310" s="174">
        <v>42600</v>
      </c>
      <c r="E310" s="140" t="str">
        <f>VLOOKUP(B310,业态!A:G,7,0)</f>
        <v>餐饮</v>
      </c>
      <c r="F310" s="85" t="str">
        <f t="shared" si="5"/>
        <v>C</v>
      </c>
      <c r="G310" s="137" t="str">
        <f>VLOOKUP(B310,'3月6日销售'!C:D,2,0)</f>
        <v>焗烤大师</v>
      </c>
    </row>
    <row r="311" spans="1:9" x14ac:dyDescent="0.15">
      <c r="A311" s="137">
        <f>RANK(D311,(D:D),0)</f>
        <v>144</v>
      </c>
      <c r="B311" s="137" t="s">
        <v>290</v>
      </c>
      <c r="C311" s="137" t="s">
        <v>291</v>
      </c>
      <c r="D311" s="174">
        <v>28039.199999999997</v>
      </c>
      <c r="E311" s="140" t="str">
        <f>VLOOKUP(B311,业态!A:G,7,0)</f>
        <v>餐饮</v>
      </c>
      <c r="F311" s="85" t="str">
        <f t="shared" si="5"/>
        <v>C</v>
      </c>
      <c r="G311" s="137" t="str">
        <f>VLOOKUP(B311,'3月6日销售'!C:D,2,0)</f>
        <v>欢乐牧场</v>
      </c>
    </row>
    <row r="312" spans="1:9" x14ac:dyDescent="0.15">
      <c r="A312" s="137">
        <f>RANK(D312,(D:D),0)</f>
        <v>33</v>
      </c>
      <c r="B312" s="137" t="s">
        <v>361</v>
      </c>
      <c r="C312" s="137" t="s">
        <v>362</v>
      </c>
      <c r="D312" s="174">
        <v>107713.8</v>
      </c>
      <c r="E312" s="140" t="str">
        <f>VLOOKUP(B312,业态!A:G,7,0)</f>
        <v>餐饮</v>
      </c>
      <c r="F312" s="85" t="str">
        <f t="shared" si="5"/>
        <v>D</v>
      </c>
      <c r="G312" s="137" t="str">
        <f>VLOOKUP(B312,'3月6日销售'!C:D,2,0)</f>
        <v>汉堡王</v>
      </c>
      <c r="I312" s="137"/>
    </row>
    <row r="313" spans="1:9" x14ac:dyDescent="0.15">
      <c r="A313" s="137">
        <f>RANK(D313,(D:D),0)</f>
        <v>214</v>
      </c>
      <c r="B313" s="137" t="s">
        <v>647</v>
      </c>
      <c r="C313" s="137" t="s">
        <v>3233</v>
      </c>
      <c r="D313" s="174">
        <v>14236</v>
      </c>
      <c r="E313" s="140" t="str">
        <f>VLOOKUP(B313,业态!A:G,7,0)</f>
        <v>餐饮</v>
      </c>
      <c r="F313" s="85" t="str">
        <f t="shared" si="5"/>
        <v>D</v>
      </c>
      <c r="G313" s="137" t="str">
        <f>VLOOKUP(B313,'3月6日销售'!C:D,2,0)</f>
        <v>I'M TOAST</v>
      </c>
      <c r="I313" s="137"/>
    </row>
    <row r="314" spans="1:9" x14ac:dyDescent="0.15">
      <c r="A314" s="137">
        <f>RANK(D314,(D:D),0)</f>
        <v>126</v>
      </c>
      <c r="B314" s="137" t="s">
        <v>600</v>
      </c>
      <c r="C314" s="137" t="s">
        <v>598</v>
      </c>
      <c r="D314" s="174">
        <v>34932</v>
      </c>
      <c r="E314" s="140" t="str">
        <f>VLOOKUP(B314,业态!A:G,7,0)</f>
        <v>餐饮</v>
      </c>
      <c r="F314" s="85" t="str">
        <f t="shared" si="5"/>
        <v>D</v>
      </c>
      <c r="G314" s="137" t="str">
        <f>VLOOKUP(B314,'3月6日销售'!C:D,2,0)</f>
        <v>鲜芋仙</v>
      </c>
    </row>
    <row r="315" spans="1:9" x14ac:dyDescent="0.15">
      <c r="A315" s="137">
        <f>RANK(D315,(D:D),0)</f>
        <v>47</v>
      </c>
      <c r="B315" s="137" t="s">
        <v>500</v>
      </c>
      <c r="C315" s="137" t="s">
        <v>501</v>
      </c>
      <c r="D315" s="174">
        <v>80542.55</v>
      </c>
      <c r="E315" s="140" t="str">
        <f>VLOOKUP(B315,业态!A:G,7,0)</f>
        <v>零售购物</v>
      </c>
      <c r="F315" s="85" t="str">
        <f t="shared" si="5"/>
        <v>D</v>
      </c>
      <c r="G315" s="137" t="str">
        <f>VLOOKUP(B315,'3月6日销售'!C:D,2,0)</f>
        <v>toysrus</v>
      </c>
      <c r="I315" s="137"/>
    </row>
    <row r="316" spans="1:9" x14ac:dyDescent="0.15">
      <c r="A316" s="137">
        <f>RANK(D316,(D:D),0)</f>
        <v>250</v>
      </c>
      <c r="B316" s="137" t="s">
        <v>910</v>
      </c>
      <c r="C316" s="137" t="s">
        <v>911</v>
      </c>
      <c r="D316" s="174">
        <v>10208</v>
      </c>
      <c r="E316" s="140" t="str">
        <f>VLOOKUP(B316,业态!A:G,7,0)</f>
        <v>零售购物</v>
      </c>
      <c r="F316" s="85" t="str">
        <f t="shared" si="5"/>
        <v>D</v>
      </c>
      <c r="G316" s="137" t="str">
        <f>VLOOKUP(B316,'3月6日销售'!C:D,2,0)</f>
        <v>BALABALA</v>
      </c>
      <c r="I316" s="137"/>
    </row>
    <row r="317" spans="1:9" x14ac:dyDescent="0.15">
      <c r="A317" s="137">
        <f>RANK(D317,(D:D),0)</f>
        <v>274</v>
      </c>
      <c r="B317" s="137" t="s">
        <v>549</v>
      </c>
      <c r="C317" s="137" t="s">
        <v>550</v>
      </c>
      <c r="D317" s="174">
        <v>7554.3</v>
      </c>
      <c r="E317" s="140" t="str">
        <f>VLOOKUP(B317,业态!A:G,7,0)</f>
        <v>零售购物</v>
      </c>
      <c r="F317" s="85" t="str">
        <f t="shared" si="5"/>
        <v>D</v>
      </c>
      <c r="G317" s="137" t="str">
        <f>VLOOKUP(B317,'3月6日销售'!C:D,2,0)</f>
        <v>MOTHER CARE</v>
      </c>
      <c r="I317" s="137"/>
    </row>
    <row r="318" spans="1:9" x14ac:dyDescent="0.15">
      <c r="A318" s="137">
        <f>RANK(D318,(D:D),0)</f>
        <v>228</v>
      </c>
      <c r="B318" s="137" t="s">
        <v>280</v>
      </c>
      <c r="C318" s="137" t="s">
        <v>281</v>
      </c>
      <c r="D318" s="174">
        <v>13042</v>
      </c>
      <c r="E318" s="140" t="str">
        <f>VLOOKUP(B318,业态!A:G,7,0)</f>
        <v>餐饮</v>
      </c>
      <c r="F318" s="85" t="str">
        <f t="shared" si="5"/>
        <v>D</v>
      </c>
      <c r="G318" s="137" t="str">
        <f>VLOOKUP(B318,'3月6日销售'!C:D,2,0)</f>
        <v>查理布朗</v>
      </c>
      <c r="I318" s="137"/>
    </row>
    <row r="319" spans="1:9" x14ac:dyDescent="0.15">
      <c r="A319" s="137">
        <f>RANK(D319,(D:D),0)</f>
        <v>54</v>
      </c>
      <c r="B319" s="137" t="s">
        <v>346</v>
      </c>
      <c r="C319" s="137" t="s">
        <v>347</v>
      </c>
      <c r="D319" s="174">
        <v>74302</v>
      </c>
      <c r="E319" s="140" t="str">
        <f>VLOOKUP(B319,业态!A:G,7,0)</f>
        <v>零售购物</v>
      </c>
      <c r="F319" s="85" t="str">
        <f t="shared" si="5"/>
        <v>D</v>
      </c>
      <c r="G319" s="137" t="str">
        <f>VLOOKUP(B319,'3月6日销售'!C:D,2,0)</f>
        <v>盛视眼镜</v>
      </c>
    </row>
    <row r="320" spans="1:9" x14ac:dyDescent="0.15">
      <c r="A320" s="137">
        <f>RANK(D320,(D:D),0)</f>
        <v>188</v>
      </c>
      <c r="B320" s="137" t="s">
        <v>348</v>
      </c>
      <c r="C320" s="137" t="s">
        <v>349</v>
      </c>
      <c r="D320" s="174">
        <v>18682</v>
      </c>
      <c r="E320" s="140" t="str">
        <f>VLOOKUP(B320,业态!A:G,7,0)</f>
        <v>餐饮</v>
      </c>
      <c r="F320" s="85" t="str">
        <f t="shared" si="5"/>
        <v>D</v>
      </c>
      <c r="G320" s="137" t="str">
        <f>VLOOKUP(B320,'3月6日销售'!C:D,2,0)</f>
        <v>憨豆咖啡</v>
      </c>
    </row>
    <row r="321" spans="1:9" x14ac:dyDescent="0.15">
      <c r="A321" s="137">
        <f>RANK(D321,(D:D),0)</f>
        <v>352</v>
      </c>
      <c r="B321" s="137" t="s">
        <v>803</v>
      </c>
      <c r="C321" s="137" t="s">
        <v>804</v>
      </c>
      <c r="D321" s="174">
        <v>2060</v>
      </c>
      <c r="E321" s="140" t="str">
        <f>VLOOKUP(B321,业态!A:G,7,0)</f>
        <v>休闲娱乐类</v>
      </c>
      <c r="F321" s="85" t="str">
        <f t="shared" si="5"/>
        <v>D</v>
      </c>
      <c r="G321" s="137" t="str">
        <f>VLOOKUP(B321,'3月6日销售'!C:D,2,0)</f>
        <v>旋转木马</v>
      </c>
    </row>
    <row r="322" spans="1:9" x14ac:dyDescent="0.15">
      <c r="A322" s="137">
        <f>RANK(D322,(D:D),0)</f>
        <v>26</v>
      </c>
      <c r="B322" s="137" t="s">
        <v>234</v>
      </c>
      <c r="C322" s="137" t="s">
        <v>235</v>
      </c>
      <c r="D322" s="174">
        <v>124740.8</v>
      </c>
      <c r="E322" s="140" t="str">
        <f>VLOOKUP(B322,业态!A:G,7,0)</f>
        <v>零售购物</v>
      </c>
      <c r="F322" s="85" t="str">
        <f t="shared" si="5"/>
        <v>D</v>
      </c>
      <c r="G322" s="137" t="str">
        <f>VLOOKUP(B322,'3月6日销售'!C:D,2,0)</f>
        <v>GAP</v>
      </c>
    </row>
    <row r="323" spans="1:9" x14ac:dyDescent="0.15">
      <c r="A323" s="137">
        <f>RANK(D323,(D:D),0)</f>
        <v>23</v>
      </c>
      <c r="B323" s="137" t="s">
        <v>140</v>
      </c>
      <c r="C323" s="137" t="s">
        <v>141</v>
      </c>
      <c r="D323" s="174">
        <v>133000</v>
      </c>
      <c r="E323" s="140" t="str">
        <f>VLOOKUP(B323,业态!A:G,7,0)</f>
        <v>休闲娱乐类</v>
      </c>
      <c r="F323" s="85" t="str">
        <f t="shared" si="5"/>
        <v>D</v>
      </c>
      <c r="G323" s="137" t="str">
        <f>VLOOKUP(B323,'3月6日销售'!C:D,2,0)</f>
        <v>音乐虫KTV</v>
      </c>
    </row>
    <row r="324" spans="1:9" x14ac:dyDescent="0.15">
      <c r="A324" s="137">
        <f>RANK(D324,(D:D),0)</f>
        <v>61</v>
      </c>
      <c r="B324" s="137" t="s">
        <v>486</v>
      </c>
      <c r="C324" s="137" t="s">
        <v>487</v>
      </c>
      <c r="D324" s="174">
        <v>63352.6</v>
      </c>
      <c r="E324" s="140" t="str">
        <f>VLOOKUP(B324,业态!A:G,7,0)</f>
        <v>零售购物</v>
      </c>
      <c r="F324" s="85" t="str">
        <f t="shared" si="5"/>
        <v>D</v>
      </c>
      <c r="G324" s="137" t="str">
        <f>VLOOKUP(B324,'3月6日销售'!C:D,2,0)</f>
        <v>乐友</v>
      </c>
    </row>
    <row r="325" spans="1:9" x14ac:dyDescent="0.15">
      <c r="A325" s="137">
        <f>RANK(D325,(D:D),0)</f>
        <v>327</v>
      </c>
      <c r="B325" s="137" t="s">
        <v>409</v>
      </c>
      <c r="C325" s="137" t="s">
        <v>410</v>
      </c>
      <c r="D325" s="174">
        <v>4051.7</v>
      </c>
      <c r="E325" s="140" t="str">
        <f>VLOOKUP(B325,业态!A:G,7,0)</f>
        <v>休闲娱乐类</v>
      </c>
      <c r="F325" s="85" t="str">
        <f t="shared" si="5"/>
        <v>D</v>
      </c>
      <c r="G325" s="137" t="str">
        <f>VLOOKUP(B325,'3月6日销售'!C:D,2,0)</f>
        <v>蒲蒲兰绘本馆</v>
      </c>
      <c r="I325" s="137"/>
    </row>
    <row r="326" spans="1:9" x14ac:dyDescent="0.15">
      <c r="A326" s="137">
        <f>RANK(D326,(D:D),0)</f>
        <v>118</v>
      </c>
      <c r="B326" s="137" t="s">
        <v>472</v>
      </c>
      <c r="C326" s="137" t="s">
        <v>473</v>
      </c>
      <c r="D326" s="174">
        <v>37300</v>
      </c>
      <c r="E326" s="140" t="str">
        <f>VLOOKUP(B326,业态!A:G,7,0)</f>
        <v>休闲娱乐类</v>
      </c>
      <c r="F326" s="85" t="str">
        <f t="shared" si="5"/>
        <v>D</v>
      </c>
      <c r="G326" s="137" t="str">
        <f>VLOOKUP(B326,'3月6日销售'!C:D,2,0)</f>
        <v>汪叔叔摄影</v>
      </c>
      <c r="I326" s="137"/>
    </row>
    <row r="327" spans="1:9" x14ac:dyDescent="0.15">
      <c r="A327" s="137">
        <f>RANK(D327,(D:D),0)</f>
        <v>340</v>
      </c>
      <c r="B327" s="137" t="s">
        <v>449</v>
      </c>
      <c r="C327" s="137" t="s">
        <v>450</v>
      </c>
      <c r="D327" s="174">
        <v>3034</v>
      </c>
      <c r="E327" s="140" t="str">
        <f>VLOOKUP(B327,业态!A:G,7,0)</f>
        <v>零售购物</v>
      </c>
      <c r="F327" s="85" t="str">
        <f t="shared" si="5"/>
        <v>D</v>
      </c>
      <c r="G327" s="137" t="str">
        <f>VLOOKUP(B327,'3月6日销售'!C:D,2,0)</f>
        <v>爱法贝</v>
      </c>
      <c r="I327" s="137"/>
    </row>
    <row r="328" spans="1:9" x14ac:dyDescent="0.15">
      <c r="A328" s="137">
        <f>RANK(D328,(D:D),0)</f>
        <v>217</v>
      </c>
      <c r="B328" s="137" t="s">
        <v>456</v>
      </c>
      <c r="C328" s="137" t="s">
        <v>166</v>
      </c>
      <c r="D328" s="174">
        <v>14104.859999999999</v>
      </c>
      <c r="E328" s="140" t="str">
        <f>VLOOKUP(B328,业态!A:G,7,0)</f>
        <v>休闲娱乐类</v>
      </c>
      <c r="F328" s="85" t="str">
        <f t="shared" si="5"/>
        <v>D</v>
      </c>
      <c r="G328" s="137" t="str">
        <f>VLOOKUP(B328,'3月6日销售'!C:D,2,0)</f>
        <v>三联书店</v>
      </c>
      <c r="I328" s="137"/>
    </row>
    <row r="329" spans="1:9" x14ac:dyDescent="0.15">
      <c r="A329" s="137">
        <f>RANK(D329,(D:D),0)</f>
        <v>362</v>
      </c>
      <c r="B329" s="137" t="s">
        <v>2719</v>
      </c>
      <c r="C329" s="137" t="s">
        <v>885</v>
      </c>
      <c r="D329" s="174">
        <v>1348</v>
      </c>
      <c r="E329" s="140" t="str">
        <f>VLOOKUP(B329,业态!A:G,7,0)</f>
        <v>零售购物</v>
      </c>
      <c r="F329" s="85" t="str">
        <f t="shared" si="5"/>
        <v>D</v>
      </c>
      <c r="G329" s="137" t="str">
        <f>VLOOKUP(B329,'3月6日销售'!C:D,2,0)</f>
        <v>SHEEPET</v>
      </c>
      <c r="I329" s="137"/>
    </row>
    <row r="330" spans="1:9" x14ac:dyDescent="0.15">
      <c r="A330" s="137">
        <f>RANK(D330,(D:D),0)</f>
        <v>32</v>
      </c>
      <c r="B330" s="137" t="s">
        <v>244</v>
      </c>
      <c r="C330" s="137" t="s">
        <v>965</v>
      </c>
      <c r="D330" s="174">
        <v>113192</v>
      </c>
      <c r="E330" s="140" t="str">
        <f>VLOOKUP(B330,业态!A:G,7,0)</f>
        <v>休闲娱乐类</v>
      </c>
      <c r="F330" s="85" t="str">
        <f t="shared" si="5"/>
        <v>D</v>
      </c>
      <c r="G330" s="137" t="str">
        <f>VLOOKUP(B330,'3月6日销售'!C:D,2,0)</f>
        <v>派特森英语</v>
      </c>
      <c r="I330" s="137"/>
    </row>
    <row r="331" spans="1:9" x14ac:dyDescent="0.15">
      <c r="A331" s="137">
        <f>RANK(D331,(D:D),0)</f>
        <v>256</v>
      </c>
      <c r="B331" s="137" t="s">
        <v>419</v>
      </c>
      <c r="C331" s="137" t="s">
        <v>420</v>
      </c>
      <c r="D331" s="174">
        <v>9596</v>
      </c>
      <c r="E331" s="140" t="str">
        <f>VLOOKUP(B331,业态!A:G,7,0)</f>
        <v>休闲娱乐类</v>
      </c>
      <c r="F331" s="85" t="str">
        <f t="shared" si="5"/>
        <v>D</v>
      </c>
      <c r="G331" s="137" t="str">
        <f>VLOOKUP(B331,'3月6日销售'!C:D,2,0)</f>
        <v>悠游堂</v>
      </c>
    </row>
    <row r="332" spans="1:9" x14ac:dyDescent="0.15">
      <c r="A332" s="137">
        <f>RANK(D332,(D:D),0)</f>
        <v>368</v>
      </c>
      <c r="B332" s="137" t="s">
        <v>784</v>
      </c>
      <c r="C332" s="137" t="s">
        <v>785</v>
      </c>
      <c r="D332" s="174">
        <v>763</v>
      </c>
      <c r="E332" s="140" t="str">
        <f>VLOOKUP(B332,业态!A:G,7,0)</f>
        <v>休闲娱乐类</v>
      </c>
      <c r="F332" s="85" t="str">
        <f t="shared" si="5"/>
        <v>D</v>
      </c>
      <c r="G332" s="137" t="str">
        <f>VLOOKUP(B332,'3月6日销售'!C:D,2,0)</f>
        <v>趣趣屋</v>
      </c>
    </row>
    <row r="333" spans="1:9" x14ac:dyDescent="0.15">
      <c r="A333" s="137">
        <f>RANK(D333,(D:D),0)</f>
        <v>305</v>
      </c>
      <c r="B333" s="137" t="s">
        <v>436</v>
      </c>
      <c r="C333" s="137" t="s">
        <v>437</v>
      </c>
      <c r="D333" s="174">
        <v>5649</v>
      </c>
      <c r="E333" s="140" t="str">
        <f>VLOOKUP(B333,业态!A:G,7,0)</f>
        <v>休闲娱乐类</v>
      </c>
      <c r="F333" s="85" t="str">
        <f t="shared" si="5"/>
        <v>D</v>
      </c>
      <c r="G333" s="137" t="str">
        <f>VLOOKUP(B333,'3月6日销售'!C:D,2,0)</f>
        <v>谷子陶艺工作室</v>
      </c>
    </row>
    <row r="334" spans="1:9" x14ac:dyDescent="0.15">
      <c r="A334" s="137">
        <f>RANK(D334,(D:D),0)</f>
        <v>324</v>
      </c>
      <c r="B334" s="137" t="s">
        <v>562</v>
      </c>
      <c r="C334" s="137" t="s">
        <v>3234</v>
      </c>
      <c r="D334" s="174">
        <v>4526</v>
      </c>
      <c r="E334" s="140" t="str">
        <f>VLOOKUP(B334,业态!A:G,7,0)</f>
        <v>餐饮</v>
      </c>
      <c r="F334" s="85" t="str">
        <f t="shared" si="5"/>
        <v>D</v>
      </c>
      <c r="G334" s="137" t="str">
        <f>VLOOKUP(B334,'3月6日销售'!C:D,2,0)</f>
        <v>吸引空间</v>
      </c>
    </row>
    <row r="335" spans="1:9" x14ac:dyDescent="0.15">
      <c r="A335" s="137">
        <f>RANK(D335,(D:D),0)</f>
        <v>363</v>
      </c>
      <c r="B335" s="137" t="s">
        <v>2652</v>
      </c>
      <c r="C335" s="137" t="s">
        <v>2653</v>
      </c>
      <c r="D335" s="174">
        <v>1295</v>
      </c>
      <c r="E335" s="140" t="str">
        <f>VLOOKUP(B335,业态!A:G,7,0)</f>
        <v>休闲娱乐类</v>
      </c>
      <c r="F335" s="85" t="str">
        <f t="shared" si="5"/>
        <v>D</v>
      </c>
      <c r="G335" s="137" t="str">
        <f>VLOOKUP(B335,'3月6日销售'!C:D,2,0)</f>
        <v>淘乐堂</v>
      </c>
    </row>
    <row r="336" spans="1:9" x14ac:dyDescent="0.15">
      <c r="A336" s="137">
        <f>RANK(D336,(D:D),0)</f>
        <v>367</v>
      </c>
      <c r="B336" s="137" t="s">
        <v>2736</v>
      </c>
      <c r="C336" s="137" t="s">
        <v>2737</v>
      </c>
      <c r="D336" s="174">
        <v>800</v>
      </c>
      <c r="E336" s="140" t="str">
        <f>VLOOKUP(B336,业态!A:G,7,0)</f>
        <v>休闲娱乐类</v>
      </c>
      <c r="F336" s="85" t="str">
        <f t="shared" si="5"/>
        <v>D</v>
      </c>
      <c r="G336" s="137" t="str">
        <f>VLOOKUP(B336,'3月6日销售'!C:D,2,0)</f>
        <v>儿童钓鱼</v>
      </c>
    </row>
    <row r="337" spans="1:7" x14ac:dyDescent="0.15">
      <c r="A337" s="137">
        <f>RANK(D337,(D:D),0)</f>
        <v>369</v>
      </c>
      <c r="B337" s="137" t="s">
        <v>2738</v>
      </c>
      <c r="C337" s="137" t="s">
        <v>2739</v>
      </c>
      <c r="D337" s="174">
        <v>510</v>
      </c>
      <c r="E337" s="140" t="str">
        <f>VLOOKUP(B337,业态!A:G,7,0)</f>
        <v>休闲娱乐类</v>
      </c>
      <c r="F337" s="85" t="str">
        <f t="shared" si="5"/>
        <v>D</v>
      </c>
      <c r="G337" s="137" t="str">
        <f>VLOOKUP(B337,'3月6日销售'!C:D,2,0)</f>
        <v>儿童沙池、绘画</v>
      </c>
    </row>
    <row r="338" spans="1:7" x14ac:dyDescent="0.15">
      <c r="A338" s="137">
        <f>RANK(D338,(D:D),0)</f>
        <v>354</v>
      </c>
      <c r="B338" s="137" t="s">
        <v>915</v>
      </c>
      <c r="C338" s="137" t="s">
        <v>916</v>
      </c>
      <c r="D338" s="174">
        <v>1837</v>
      </c>
      <c r="E338" s="140" t="str">
        <f>VLOOKUP(B338,业态!A:G,7,0)</f>
        <v>餐饮</v>
      </c>
      <c r="F338" s="85" t="str">
        <f t="shared" si="5"/>
        <v>D</v>
      </c>
      <c r="G338" s="137" t="str">
        <f>VLOOKUP(B338,'3月6日销售'!C:D,2,0)</f>
        <v>SUNWAY糖人街</v>
      </c>
    </row>
    <row r="339" spans="1:7" x14ac:dyDescent="0.15">
      <c r="A339" s="137">
        <f>RANK(D339,(D:D),0)</f>
        <v>346</v>
      </c>
      <c r="B339" s="137" t="s">
        <v>3268</v>
      </c>
      <c r="C339" s="137" t="s">
        <v>3269</v>
      </c>
      <c r="D339" s="174">
        <v>2553</v>
      </c>
      <c r="E339" s="140" t="str">
        <f>VLOOKUP(B339,业态!A:G,7,0)</f>
        <v>休闲娱乐类</v>
      </c>
      <c r="F339" s="85" t="str">
        <f t="shared" ref="F339:F343" si="6">LEFT(B339,1)</f>
        <v>D</v>
      </c>
      <c r="G339" s="137" t="str">
        <f>VLOOKUP(B339,'3月6日销售'!C:D,2,0)</f>
        <v xml:space="preserve">全民射击 </v>
      </c>
    </row>
    <row r="340" spans="1:7" x14ac:dyDescent="0.15">
      <c r="A340" s="137">
        <f>RANK(D340,(D:D),0)</f>
        <v>115</v>
      </c>
      <c r="B340" s="137" t="s">
        <v>143</v>
      </c>
      <c r="C340" s="137" t="s">
        <v>144</v>
      </c>
      <c r="D340" s="174">
        <v>37609</v>
      </c>
      <c r="E340" s="140" t="str">
        <f>VLOOKUP(B340,业态!A:G,7,0)</f>
        <v>休闲娱乐类</v>
      </c>
      <c r="F340" s="85" t="str">
        <f t="shared" si="6"/>
        <v>D</v>
      </c>
      <c r="G340" s="137" t="str">
        <f>VLOOKUP(B340,'3月6日销售'!C:D,2,0)</f>
        <v>嘉斯猫</v>
      </c>
    </row>
    <row r="341" spans="1:7" x14ac:dyDescent="0.15">
      <c r="A341" s="137">
        <f>RANK(D341,(D:D),0)</f>
        <v>31</v>
      </c>
      <c r="B341" s="137" t="s">
        <v>145</v>
      </c>
      <c r="C341" s="137" t="s">
        <v>146</v>
      </c>
      <c r="D341" s="174">
        <v>113886.8</v>
      </c>
      <c r="E341" s="140" t="str">
        <f>VLOOKUP(B341,业态!A:G,7,0)</f>
        <v>休闲娱乐类</v>
      </c>
      <c r="F341" s="85" t="str">
        <f t="shared" si="6"/>
        <v>D</v>
      </c>
      <c r="G341" s="137" t="str">
        <f>VLOOKUP(B341,'3月6日销售'!C:D,2,0)</f>
        <v>星美影院</v>
      </c>
    </row>
    <row r="342" spans="1:7" x14ac:dyDescent="0.15">
      <c r="A342" s="137">
        <f>RANK(D342,(D:D),0)</f>
        <v>45</v>
      </c>
      <c r="B342" s="137" t="s">
        <v>137</v>
      </c>
      <c r="C342" s="137" t="s">
        <v>138</v>
      </c>
      <c r="D342" s="174">
        <v>81057.5</v>
      </c>
      <c r="E342" s="140" t="str">
        <f>VLOOKUP(B342,业态!A:G,7,0)</f>
        <v>餐饮</v>
      </c>
      <c r="F342" s="85" t="str">
        <f t="shared" si="6"/>
        <v>D</v>
      </c>
      <c r="G342" s="137" t="str">
        <f>VLOOKUP(B342,'3月6日销售'!C:D,2,0)</f>
        <v>肯德基</v>
      </c>
    </row>
    <row r="343" spans="1:7" x14ac:dyDescent="0.15">
      <c r="A343" s="137">
        <f>RANK(D343,(D:D),0)</f>
        <v>357</v>
      </c>
      <c r="B343" s="137" t="s">
        <v>232</v>
      </c>
      <c r="C343" s="137" t="s">
        <v>3273</v>
      </c>
      <c r="D343" s="174">
        <v>1700</v>
      </c>
      <c r="E343" s="140" t="str">
        <f>VLOOKUP(B343,业态!A:G,7,0)</f>
        <v>生活服务类</v>
      </c>
      <c r="F343" s="85" t="str">
        <f t="shared" si="6"/>
        <v>D</v>
      </c>
      <c r="G343" s="137" t="str">
        <f>VLOOKUP(B343,'3月6日销售'!C:D,2,0)</f>
        <v>APPLE服务店</v>
      </c>
    </row>
    <row r="344" spans="1:7" x14ac:dyDescent="0.15">
      <c r="A344" s="137">
        <f>RANK(D344,(D:D),0)</f>
        <v>283</v>
      </c>
      <c r="B344" s="137" t="s">
        <v>411</v>
      </c>
      <c r="C344" s="137" t="s">
        <v>412</v>
      </c>
      <c r="D344" s="174">
        <v>7015</v>
      </c>
      <c r="E344" s="140" t="str">
        <f>VLOOKUP(B344,业态!A:G,7,0)</f>
        <v>休闲娱乐类</v>
      </c>
      <c r="F344" s="85" t="str">
        <f t="shared" ref="F344:F345" si="7">LEFT(B344,1)</f>
        <v>D</v>
      </c>
      <c r="G344" s="137" t="str">
        <f>VLOOKUP(B344,'3月6日销售'!C:D,2,0)</f>
        <v>璇转台球</v>
      </c>
    </row>
    <row r="345" spans="1:7" x14ac:dyDescent="0.15">
      <c r="A345" s="137">
        <f>RANK(D345,(D:D),0)</f>
        <v>290</v>
      </c>
      <c r="B345" s="137" t="s">
        <v>2644</v>
      </c>
      <c r="C345" s="137" t="s">
        <v>2645</v>
      </c>
      <c r="D345" s="174">
        <v>6705.26</v>
      </c>
      <c r="E345" s="140" t="str">
        <f>VLOOKUP(B345,业态!A:G,7,0)</f>
        <v>零售购物</v>
      </c>
      <c r="F345" s="85" t="str">
        <f t="shared" si="7"/>
        <v>D</v>
      </c>
      <c r="G345" s="137" t="str">
        <f>VLOOKUP(B345,'3月6日销售'!C:D,2,0)</f>
        <v>趣相世界</v>
      </c>
    </row>
    <row r="346" spans="1:7" x14ac:dyDescent="0.15">
      <c r="A346" s="137">
        <f>RANK(D346,(D:D),0)</f>
        <v>365</v>
      </c>
      <c r="B346" s="137" t="s">
        <v>149</v>
      </c>
      <c r="C346" s="137" t="s">
        <v>150</v>
      </c>
      <c r="D346" s="174">
        <v>918</v>
      </c>
      <c r="E346" s="140" t="str">
        <f>VLOOKUP(B346,业态!A:G,7,0)</f>
        <v>生活服务类</v>
      </c>
      <c r="F346" s="85" t="str">
        <f t="shared" ref="F346:F361" si="8">LEFT(B346,1)</f>
        <v>D</v>
      </c>
      <c r="G346" s="137" t="str">
        <f>VLOOKUP(B346,'3月6日销售'!C:D,2,0)</f>
        <v>大秦手机美容</v>
      </c>
    </row>
    <row r="347" spans="1:7" x14ac:dyDescent="0.15">
      <c r="A347" s="137">
        <f>RANK(D347,(D:D),0)</f>
        <v>60</v>
      </c>
      <c r="B347" s="137" t="s">
        <v>130</v>
      </c>
      <c r="C347" s="137" t="s">
        <v>131</v>
      </c>
      <c r="D347" s="174">
        <v>66569.179999999993</v>
      </c>
      <c r="E347" s="140" t="str">
        <f>VLOOKUP(B347,业态!A:G,7,0)</f>
        <v>零售购物</v>
      </c>
      <c r="F347" s="85" t="str">
        <f t="shared" si="8"/>
        <v>C</v>
      </c>
      <c r="G347" s="137" t="str">
        <f>VLOOKUP(B347,'3月6日销售'!C:D,2,0)</f>
        <v>屈臣氏</v>
      </c>
    </row>
    <row r="348" spans="1:7" x14ac:dyDescent="0.15">
      <c r="A348" s="137">
        <f>RANK(D348,(D:D),0)</f>
        <v>236</v>
      </c>
      <c r="B348" s="137" t="s">
        <v>634</v>
      </c>
      <c r="C348" s="137" t="s">
        <v>635</v>
      </c>
      <c r="D348" s="174">
        <v>11705.4</v>
      </c>
      <c r="E348" s="140" t="str">
        <f>VLOOKUP(B348,业态!A:G,7,0)</f>
        <v>餐饮</v>
      </c>
      <c r="F348" s="85" t="str">
        <f t="shared" si="8"/>
        <v>C</v>
      </c>
      <c r="G348" s="137" t="str">
        <f>VLOOKUP(B348,'3月6日销售'!C:D,2,0)</f>
        <v>咕噜家的店</v>
      </c>
    </row>
    <row r="349" spans="1:7" x14ac:dyDescent="0.15">
      <c r="A349" s="137">
        <f>RANK(D349,(D:D),0)</f>
        <v>177</v>
      </c>
      <c r="B349" s="137" t="s">
        <v>813</v>
      </c>
      <c r="C349" s="137" t="s">
        <v>814</v>
      </c>
      <c r="D349" s="174">
        <v>20926</v>
      </c>
      <c r="E349" s="140" t="str">
        <f>VLOOKUP(B349,业态!A:G,7,0)</f>
        <v>零售购物</v>
      </c>
      <c r="F349" s="85" t="str">
        <f t="shared" si="8"/>
        <v>C</v>
      </c>
      <c r="G349" s="137" t="str">
        <f>VLOOKUP(B349,'3月6日销售'!C:D,2,0)</f>
        <v>朴坊</v>
      </c>
    </row>
    <row r="350" spans="1:7" x14ac:dyDescent="0.15">
      <c r="A350" s="137">
        <f>RANK(D350,(D:D),0)</f>
        <v>245</v>
      </c>
      <c r="B350" s="137" t="s">
        <v>853</v>
      </c>
      <c r="C350" s="137" t="s">
        <v>854</v>
      </c>
      <c r="D350" s="174">
        <v>10989</v>
      </c>
      <c r="E350" s="140" t="str">
        <f>VLOOKUP(B350,业态!A:G,7,0)</f>
        <v>零售购物</v>
      </c>
      <c r="F350" s="85" t="str">
        <f t="shared" si="8"/>
        <v>C</v>
      </c>
      <c r="G350" s="137" t="str">
        <f>VLOOKUP(B350,'3月6日销售'!C:D,2,0)</f>
        <v>它语记</v>
      </c>
    </row>
    <row r="351" spans="1:7" x14ac:dyDescent="0.15">
      <c r="A351" s="137">
        <f>RANK(D351,(D:D),0)</f>
        <v>229</v>
      </c>
      <c r="B351" s="137" t="s">
        <v>413</v>
      </c>
      <c r="C351" s="137" t="s">
        <v>414</v>
      </c>
      <c r="D351" s="174">
        <v>12929</v>
      </c>
      <c r="E351" s="140" t="str">
        <f>VLOOKUP(B351,业态!A:G,7,0)</f>
        <v>零售购物</v>
      </c>
      <c r="F351" s="85" t="str">
        <f t="shared" si="8"/>
        <v>C</v>
      </c>
      <c r="G351" s="137" t="str">
        <f>VLOOKUP(B351,'3月6日销售'!C:D,2,0)</f>
        <v>TUTUANNA</v>
      </c>
    </row>
    <row r="352" spans="1:7" x14ac:dyDescent="0.15">
      <c r="A352" s="137">
        <f>RANK(D352,(D:D),0)</f>
        <v>288</v>
      </c>
      <c r="B352" s="137" t="s">
        <v>611</v>
      </c>
      <c r="C352" s="137" t="s">
        <v>612</v>
      </c>
      <c r="D352" s="174">
        <v>6846</v>
      </c>
      <c r="E352" s="140" t="str">
        <f>VLOOKUP(B352,业态!A:G,7,0)</f>
        <v>餐饮</v>
      </c>
      <c r="F352" s="85" t="str">
        <f t="shared" si="8"/>
        <v>C</v>
      </c>
      <c r="G352" s="137" t="str">
        <f>VLOOKUP(B352,'3月6日销售'!C:D,2,0)</f>
        <v>蜜蜂家红茶馆</v>
      </c>
    </row>
    <row r="353" spans="1:9" x14ac:dyDescent="0.15">
      <c r="A353" s="137">
        <f>RANK(D353,(D:D),0)</f>
        <v>99</v>
      </c>
      <c r="B353" s="137" t="s">
        <v>133</v>
      </c>
      <c r="C353" s="137" t="s">
        <v>134</v>
      </c>
      <c r="D353" s="174">
        <v>42218.400000000001</v>
      </c>
      <c r="E353" s="140" t="str">
        <f>VLOOKUP(B353,业态!A:G,7,0)</f>
        <v>餐饮</v>
      </c>
      <c r="F353" s="85" t="str">
        <f t="shared" si="8"/>
        <v>C</v>
      </c>
      <c r="G353" s="137" t="str">
        <f>VLOOKUP(B353,'3月6日销售'!C:D,2,0)</f>
        <v>满记甜品</v>
      </c>
    </row>
    <row r="354" spans="1:9" x14ac:dyDescent="0.15">
      <c r="A354" s="137">
        <f>RANK(D354,(D:D),0)</f>
        <v>180</v>
      </c>
      <c r="B354" s="137" t="s">
        <v>2822</v>
      </c>
      <c r="C354" s="137" t="s">
        <v>1545</v>
      </c>
      <c r="D354" s="174">
        <v>20543</v>
      </c>
      <c r="E354" s="140" t="str">
        <f>VLOOKUP(B354,业态!A:G,7,0)</f>
        <v>零售购物</v>
      </c>
      <c r="F354" s="85" t="str">
        <f t="shared" si="8"/>
        <v>C</v>
      </c>
      <c r="G354" s="137" t="str">
        <f>VLOOKUP(B354,'3月6日销售'!C:D,2,0)</f>
        <v>OYEA</v>
      </c>
    </row>
    <row r="355" spans="1:9" x14ac:dyDescent="0.15">
      <c r="A355" s="137">
        <f>RANK(D355,(D:D),0)</f>
        <v>123</v>
      </c>
      <c r="B355" s="137" t="s">
        <v>2870</v>
      </c>
      <c r="C355" s="137" t="s">
        <v>2871</v>
      </c>
      <c r="D355" s="174">
        <v>35822</v>
      </c>
      <c r="E355" s="140" t="str">
        <f>VLOOKUP(B355,业态!A:G,7,0)</f>
        <v>零售购物</v>
      </c>
      <c r="F355" s="85" t="str">
        <f t="shared" si="8"/>
        <v>C</v>
      </c>
      <c r="G355" s="137" t="str">
        <f>VLOOKUP(B355,'3月6日销售'!C:D,2,0)</f>
        <v>名创优品</v>
      </c>
    </row>
    <row r="356" spans="1:9" x14ac:dyDescent="0.15">
      <c r="A356" s="137">
        <f>RANK(D356,(D:D),0)</f>
        <v>292</v>
      </c>
      <c r="B356" s="137" t="s">
        <v>2523</v>
      </c>
      <c r="C356" s="137" t="s">
        <v>2524</v>
      </c>
      <c r="D356" s="174">
        <v>6649</v>
      </c>
      <c r="E356" s="140" t="str">
        <f>VLOOKUP(B356,业态!A:G,7,0)</f>
        <v>餐饮</v>
      </c>
      <c r="F356" s="85" t="str">
        <f t="shared" si="8"/>
        <v>C</v>
      </c>
      <c r="G356" s="137" t="str">
        <f>VLOOKUP(B356,'3月6日销售'!C:D,2,0)</f>
        <v>玛辛吉</v>
      </c>
    </row>
    <row r="357" spans="1:9" x14ac:dyDescent="0.15">
      <c r="A357" s="137">
        <f>RANK(D357,(D:D),0)</f>
        <v>278</v>
      </c>
      <c r="B357" s="137" t="s">
        <v>668</v>
      </c>
      <c r="C357" s="137" t="s">
        <v>669</v>
      </c>
      <c r="D357" s="174">
        <v>7343</v>
      </c>
      <c r="E357" s="140" t="str">
        <f>VLOOKUP(B357,业态!A:G,7,0)</f>
        <v>餐饮</v>
      </c>
      <c r="F357" s="85" t="str">
        <f t="shared" si="8"/>
        <v>C</v>
      </c>
      <c r="G357" s="137" t="str">
        <f>VLOOKUP(B357,'3月6日销售'!C:D,2,0)</f>
        <v>妯娌鸭血粉丝</v>
      </c>
    </row>
    <row r="358" spans="1:9" x14ac:dyDescent="0.15">
      <c r="A358" s="137">
        <f>RANK(D358,(D:D),0)</f>
        <v>301</v>
      </c>
      <c r="B358" s="137" t="s">
        <v>512</v>
      </c>
      <c r="C358" s="137" t="s">
        <v>513</v>
      </c>
      <c r="D358" s="174">
        <v>6162</v>
      </c>
      <c r="E358" s="140" t="str">
        <f>VLOOKUP(B358,业态!A:G,7,0)</f>
        <v>零售购物</v>
      </c>
      <c r="F358" s="85" t="str">
        <f t="shared" si="8"/>
        <v>C</v>
      </c>
      <c r="G358" s="137" t="str">
        <f>VLOOKUP(B358,'3月6日销售'!C:D,2,0)</f>
        <v>航海王</v>
      </c>
      <c r="I358" s="137"/>
    </row>
    <row r="359" spans="1:9" x14ac:dyDescent="0.15">
      <c r="A359" s="137">
        <f>RANK(D359,(D:D),0)</f>
        <v>341</v>
      </c>
      <c r="B359" s="137" t="s">
        <v>2978</v>
      </c>
      <c r="C359" s="137" t="s">
        <v>2979</v>
      </c>
      <c r="D359" s="174">
        <v>3012</v>
      </c>
      <c r="E359" s="140" t="str">
        <f>VLOOKUP(B359,业态!A:G,7,0)</f>
        <v>零售购物</v>
      </c>
      <c r="F359" s="85" t="str">
        <f t="shared" si="8"/>
        <v>C</v>
      </c>
      <c r="G359" s="137" t="str">
        <f>VLOOKUP(B359,'3月6日销售'!C:D,2,0)</f>
        <v>OIWAS爱华仕</v>
      </c>
      <c r="I359" s="137"/>
    </row>
    <row r="360" spans="1:9" x14ac:dyDescent="0.15">
      <c r="A360" s="137">
        <f>RANK(D360,(D:D),0)</f>
        <v>184</v>
      </c>
      <c r="B360" s="137" t="s">
        <v>467</v>
      </c>
      <c r="C360" s="137" t="s">
        <v>465</v>
      </c>
      <c r="D360" s="174">
        <v>19858</v>
      </c>
      <c r="E360" s="140" t="str">
        <f>VLOOKUP(B360,业态!A:G,7,0)</f>
        <v>零售购物</v>
      </c>
      <c r="F360" s="85" t="str">
        <f t="shared" si="8"/>
        <v>C</v>
      </c>
      <c r="G360" s="137" t="str">
        <f>VLOOKUP(B360,'3月6日销售'!C:D,2,0)</f>
        <v>AOJO</v>
      </c>
    </row>
    <row r="361" spans="1:9" x14ac:dyDescent="0.15">
      <c r="A361" s="137">
        <f>RANK(D361,(D:D),0)</f>
        <v>74</v>
      </c>
      <c r="B361" s="137" t="s">
        <v>622</v>
      </c>
      <c r="C361" s="137" t="s">
        <v>623</v>
      </c>
      <c r="D361" s="174">
        <v>53482.600000000006</v>
      </c>
      <c r="E361" s="140" t="str">
        <f>VLOOKUP(B361,业态!A:G,7,0)</f>
        <v>餐饮</v>
      </c>
      <c r="F361" s="85" t="str">
        <f t="shared" si="8"/>
        <v>C</v>
      </c>
      <c r="G361" s="137" t="str">
        <f>VLOOKUP(B361,'3月6日销售'!C:D,2,0)</f>
        <v>吉野家</v>
      </c>
      <c r="I361" s="137"/>
    </row>
    <row r="362" spans="1:9" x14ac:dyDescent="0.15">
      <c r="A362" s="137">
        <f>RANK(D362,(D:D),0)</f>
        <v>257</v>
      </c>
      <c r="B362" s="137" t="s">
        <v>285</v>
      </c>
      <c r="C362" s="137" t="s">
        <v>286</v>
      </c>
      <c r="D362" s="174">
        <v>9592</v>
      </c>
      <c r="E362" s="140" t="str">
        <f>VLOOKUP(B362,业态!A:G,7,0)</f>
        <v>餐饮</v>
      </c>
      <c r="F362" s="85" t="str">
        <f t="shared" ref="F362:F364" si="9">LEFT(B362,1)</f>
        <v>C</v>
      </c>
      <c r="G362" s="137" t="str">
        <f>VLOOKUP(B362,'3月6日销售'!C:D,2,0)</f>
        <v>街角咖啡</v>
      </c>
    </row>
    <row r="363" spans="1:9" x14ac:dyDescent="0.15">
      <c r="A363" s="137">
        <f>RANK(D363,(D:D),0)</f>
        <v>187</v>
      </c>
      <c r="B363" s="140" t="s">
        <v>482</v>
      </c>
      <c r="C363" s="137" t="s">
        <v>269</v>
      </c>
      <c r="D363" s="174">
        <v>19176</v>
      </c>
      <c r="E363" s="140" t="str">
        <f>VLOOKUP(B363,业态!A:G,7,0)</f>
        <v>零售购物</v>
      </c>
      <c r="F363" s="85" t="str">
        <f t="shared" si="9"/>
        <v>C</v>
      </c>
      <c r="G363" s="137" t="str">
        <f>VLOOKUP(B363,'3月6日销售'!C:D,2,0)</f>
        <v>优贝施</v>
      </c>
    </row>
    <row r="364" spans="1:9" x14ac:dyDescent="0.15">
      <c r="A364" s="137">
        <f>RANK(D364,(D:D),0)</f>
        <v>4</v>
      </c>
      <c r="B364" s="140" t="s">
        <v>135</v>
      </c>
      <c r="C364" s="137" t="s">
        <v>136</v>
      </c>
      <c r="D364" s="174">
        <v>720000</v>
      </c>
      <c r="E364" s="140" t="str">
        <f>VLOOKUP(B364,业态!A:G,7,0)</f>
        <v>零售购物</v>
      </c>
      <c r="F364" s="85" t="str">
        <f t="shared" si="9"/>
        <v>C</v>
      </c>
      <c r="G364" s="137" t="str">
        <f>VLOOKUP(B364,'3月6日销售'!C:D,2,0)</f>
        <v>H&amp;M</v>
      </c>
    </row>
    <row r="365" spans="1:9" x14ac:dyDescent="0.15">
      <c r="A365" s="137">
        <f>RANK(D365,(D:D),0)</f>
        <v>237</v>
      </c>
      <c r="B365" s="140" t="s">
        <v>2861</v>
      </c>
      <c r="C365" s="137" t="s">
        <v>2862</v>
      </c>
      <c r="D365" s="174">
        <v>11553.300000000001</v>
      </c>
      <c r="E365" s="140" t="str">
        <f>VLOOKUP(B365,业态!A:G,7,0)</f>
        <v>零售购物</v>
      </c>
      <c r="F365" s="85" t="str">
        <f>LEFT(B365,1)</f>
        <v>C</v>
      </c>
      <c r="G365" s="137" t="str">
        <f>VLOOKUP(B365,'3月6日销售'!C:D,2,0)</f>
        <v>EUHO</v>
      </c>
    </row>
    <row r="366" spans="1:9" x14ac:dyDescent="0.15">
      <c r="A366" s="137">
        <f>RANK(D366,(D:D),0)</f>
        <v>28</v>
      </c>
      <c r="B366" s="140" t="s">
        <v>619</v>
      </c>
      <c r="C366" s="137" t="s">
        <v>620</v>
      </c>
      <c r="D366" s="174">
        <v>118879.90000000002</v>
      </c>
      <c r="E366" s="140" t="str">
        <f>VLOOKUP(B366,业态!A:G,7,0)</f>
        <v>餐饮</v>
      </c>
      <c r="F366" s="85" t="str">
        <f t="shared" ref="F366:F369" si="10">LEFT(B366,1)</f>
        <v>C</v>
      </c>
      <c r="G366" s="137" t="str">
        <f>VLOOKUP(B366,'3月6日销售'!C:D,2,0)</f>
        <v>亚惠美食广场</v>
      </c>
    </row>
    <row r="367" spans="1:9" x14ac:dyDescent="0.15">
      <c r="A367" s="137">
        <f>RANK(D367,(D:D),0)</f>
        <v>81</v>
      </c>
      <c r="B367" s="140" t="s">
        <v>2640</v>
      </c>
      <c r="C367" s="137" t="s">
        <v>2641</v>
      </c>
      <c r="D367" s="174">
        <v>49482</v>
      </c>
      <c r="E367" s="140" t="str">
        <f>VLOOKUP(B367,业态!A:G,7,0)</f>
        <v>餐饮</v>
      </c>
      <c r="F367" s="85" t="str">
        <f t="shared" si="10"/>
        <v>C</v>
      </c>
      <c r="G367" s="137" t="str">
        <f>VLOOKUP(B367,'3月6日销售'!C:D,2,0)</f>
        <v>詹姆士芝士排骨</v>
      </c>
    </row>
    <row r="368" spans="1:9" x14ac:dyDescent="0.15">
      <c r="A368" s="137">
        <f>RANK(D368,(D:D),0)</f>
        <v>207</v>
      </c>
      <c r="B368" s="140" t="s">
        <v>2897</v>
      </c>
      <c r="C368" s="137" t="s">
        <v>2898</v>
      </c>
      <c r="D368" s="174">
        <v>14902</v>
      </c>
      <c r="E368" s="140" t="str">
        <f>VLOOKUP(B368,业态!A:G,7,0)</f>
        <v>餐饮</v>
      </c>
      <c r="F368" s="85" t="str">
        <f t="shared" si="10"/>
        <v>C</v>
      </c>
      <c r="G368" s="137" t="str">
        <f>VLOOKUP(B368,'3月6日销售'!C:D,2,0)</f>
        <v>芗芗面馆</v>
      </c>
    </row>
    <row r="369" spans="1:7" x14ac:dyDescent="0.15">
      <c r="A369" s="137">
        <f>RANK(D369,(D:D),0)</f>
        <v>293</v>
      </c>
      <c r="B369" s="140" t="s">
        <v>2751</v>
      </c>
      <c r="C369" s="137" t="s">
        <v>2752</v>
      </c>
      <c r="D369" s="174">
        <v>6531.42</v>
      </c>
      <c r="E369" s="140" t="str">
        <f>VLOOKUP(B369,业态!A:G,7,0)</f>
        <v>餐饮</v>
      </c>
      <c r="F369" s="85" t="str">
        <f t="shared" si="10"/>
        <v>C</v>
      </c>
      <c r="G369" s="137" t="str">
        <f>VLOOKUP(B369,'3月6日销售'!C:D,2,0)</f>
        <v>梅概念</v>
      </c>
    </row>
    <row r="370" spans="1:7" x14ac:dyDescent="0.15">
      <c r="A370" s="137">
        <f>RANK(D370,(D:D),0)</f>
        <v>224</v>
      </c>
      <c r="B370" s="140" t="s">
        <v>2891</v>
      </c>
      <c r="C370" s="137" t="s">
        <v>2835</v>
      </c>
      <c r="D370" s="174">
        <v>13498.8</v>
      </c>
      <c r="E370" s="140" t="str">
        <f>VLOOKUP(B370,业态!A:G,7,0)</f>
        <v>餐饮</v>
      </c>
      <c r="F370" s="85" t="str">
        <f t="shared" ref="F370:F372" si="11">LEFT(B370,1)</f>
        <v>C</v>
      </c>
      <c r="G370" s="137" t="str">
        <f>VLOOKUP(B370,'3月6日销售'!C:D,2,0)</f>
        <v>下雪的村庄</v>
      </c>
    </row>
    <row r="371" spans="1:7" x14ac:dyDescent="0.15">
      <c r="A371" s="137">
        <f>RANK(D371,(D:D),0)</f>
        <v>295</v>
      </c>
      <c r="B371" s="140" t="s">
        <v>2849</v>
      </c>
      <c r="C371" s="137" t="s">
        <v>2850</v>
      </c>
      <c r="D371" s="174">
        <v>6385</v>
      </c>
      <c r="E371" s="140" t="str">
        <f>VLOOKUP(B371,业态!A:G,7,0)</f>
        <v>餐饮</v>
      </c>
      <c r="F371" s="85" t="str">
        <f t="shared" si="11"/>
        <v>C</v>
      </c>
      <c r="G371" s="137" t="str">
        <f>VLOOKUP(B371,'3月6日销售'!C:D,2,0)</f>
        <v>鲜果乃乃</v>
      </c>
    </row>
    <row r="372" spans="1:7" x14ac:dyDescent="0.15">
      <c r="A372" s="137">
        <f>RANK(D372,(D:D),0)</f>
        <v>318</v>
      </c>
      <c r="B372" s="140" t="s">
        <v>2889</v>
      </c>
      <c r="C372" s="137" t="s">
        <v>2890</v>
      </c>
      <c r="D372" s="174">
        <v>4944.1000000000004</v>
      </c>
      <c r="E372" s="140" t="str">
        <f>VLOOKUP(B372,业态!A:G,7,0)</f>
        <v>餐饮</v>
      </c>
      <c r="F372" s="85" t="str">
        <f t="shared" si="11"/>
        <v>C</v>
      </c>
      <c r="G372" s="137" t="str">
        <f>VLOOKUP(B372,'3月6日销售'!C:D,2,0)</f>
        <v>贝尼泰迪</v>
      </c>
    </row>
    <row r="373" spans="1:7" x14ac:dyDescent="0.15">
      <c r="A373" s="137">
        <f>RANK(D373,(D:D),0)</f>
        <v>269</v>
      </c>
      <c r="B373" s="140" t="s">
        <v>2918</v>
      </c>
      <c r="C373" s="137" t="s">
        <v>2919</v>
      </c>
      <c r="D373" s="174">
        <v>7924.9999999999991</v>
      </c>
      <c r="E373" s="140" t="str">
        <f>VLOOKUP(B373,业态!A:G,7,0)</f>
        <v>餐饮</v>
      </c>
      <c r="F373" s="85" t="str">
        <f t="shared" ref="F373:F374" si="12">LEFT(B373,1)</f>
        <v>C</v>
      </c>
      <c r="G373" s="137" t="str">
        <f>VLOOKUP(B373,'3月6日销售'!C:D,2,0)</f>
        <v>多那之</v>
      </c>
    </row>
    <row r="374" spans="1:7" x14ac:dyDescent="0.15">
      <c r="A374" s="137">
        <f>RANK(D374,(D:D),0)</f>
        <v>359</v>
      </c>
      <c r="B374" s="140" t="s">
        <v>2614</v>
      </c>
      <c r="C374" s="137" t="s">
        <v>2615</v>
      </c>
      <c r="D374" s="174">
        <v>1513</v>
      </c>
      <c r="E374" s="140" t="str">
        <f>VLOOKUP(B374,业态!A:G,7,0)</f>
        <v>生活服务类</v>
      </c>
      <c r="F374" s="85" t="str">
        <f t="shared" si="12"/>
        <v>C</v>
      </c>
      <c r="G374" s="137" t="str">
        <f>VLOOKUP(B374,'3月6日销售'!C:D,2,0)</f>
        <v>哇噻</v>
      </c>
    </row>
    <row r="375" spans="1:7" x14ac:dyDescent="0.15">
      <c r="A375" s="137"/>
      <c r="C375" s="137"/>
      <c r="D375" s="174"/>
      <c r="G375" s="137"/>
    </row>
    <row r="376" spans="1:7" x14ac:dyDescent="0.15">
      <c r="A376" s="137"/>
      <c r="C376" s="137"/>
      <c r="D376" s="174"/>
      <c r="G376" s="137"/>
    </row>
    <row r="377" spans="1:7" x14ac:dyDescent="0.15">
      <c r="A377" s="137"/>
      <c r="C377" s="137"/>
      <c r="D377" s="174"/>
      <c r="G377" s="137"/>
    </row>
    <row r="378" spans="1:7" x14ac:dyDescent="0.15">
      <c r="A378" s="137"/>
      <c r="C378" s="137"/>
      <c r="D378" s="174"/>
      <c r="G378" s="137"/>
    </row>
    <row r="379" spans="1:7" x14ac:dyDescent="0.15">
      <c r="A379" s="137"/>
      <c r="C379" s="137"/>
      <c r="D379" s="174"/>
      <c r="G379" s="137"/>
    </row>
    <row r="380" spans="1:7" x14ac:dyDescent="0.15">
      <c r="A380" s="137"/>
      <c r="C380" s="137"/>
      <c r="D380" s="174"/>
      <c r="G380" s="137"/>
    </row>
    <row r="381" spans="1:7" x14ac:dyDescent="0.15">
      <c r="A381" s="137"/>
      <c r="C381" s="137"/>
      <c r="D381" s="174"/>
      <c r="G381" s="137"/>
    </row>
    <row r="382" spans="1:7" x14ac:dyDescent="0.15">
      <c r="A382" s="137"/>
      <c r="C382" s="137"/>
      <c r="D382" s="174"/>
      <c r="G382" s="137"/>
    </row>
    <row r="383" spans="1:7" x14ac:dyDescent="0.15">
      <c r="A383" s="137"/>
      <c r="C383" s="137"/>
      <c r="D383" s="174"/>
      <c r="G383" s="137"/>
    </row>
    <row r="384" spans="1:7" x14ac:dyDescent="0.15">
      <c r="A384" s="137"/>
      <c r="C384" s="137"/>
      <c r="D384" s="174"/>
      <c r="G384" s="137"/>
    </row>
    <row r="385" spans="1:7" x14ac:dyDescent="0.15">
      <c r="A385" s="137"/>
      <c r="C385" s="137"/>
      <c r="D385" s="174"/>
      <c r="G385" s="137"/>
    </row>
    <row r="386" spans="1:7" x14ac:dyDescent="0.15">
      <c r="A386" s="137"/>
      <c r="C386" s="137"/>
      <c r="D386" s="174"/>
      <c r="G386" s="137"/>
    </row>
    <row r="387" spans="1:7" x14ac:dyDescent="0.15">
      <c r="A387" s="137"/>
      <c r="D387" s="180"/>
      <c r="G387" s="137"/>
    </row>
    <row r="388" spans="1:7" x14ac:dyDescent="0.15">
      <c r="A388" s="137"/>
      <c r="D388" s="180"/>
      <c r="G388" s="137"/>
    </row>
    <row r="389" spans="1:7" x14ac:dyDescent="0.15">
      <c r="A389" s="137"/>
      <c r="D389" s="180"/>
      <c r="G389" s="137"/>
    </row>
    <row r="390" spans="1:7" x14ac:dyDescent="0.15">
      <c r="A390" s="137"/>
      <c r="D390" s="180"/>
      <c r="G390" s="137"/>
    </row>
    <row r="391" spans="1:7" x14ac:dyDescent="0.15">
      <c r="A391" s="137"/>
      <c r="D391" s="180"/>
      <c r="G391" s="137"/>
    </row>
    <row r="392" spans="1:7" x14ac:dyDescent="0.15">
      <c r="A392" s="137"/>
      <c r="D392" s="180"/>
      <c r="G392" s="137"/>
    </row>
    <row r="393" spans="1:7" x14ac:dyDescent="0.15">
      <c r="A393" s="137"/>
      <c r="D393" s="180"/>
      <c r="G393" s="137"/>
    </row>
    <row r="394" spans="1:7" x14ac:dyDescent="0.15">
      <c r="A394" s="137"/>
      <c r="D394" s="180"/>
      <c r="G394" s="137"/>
    </row>
    <row r="395" spans="1:7" x14ac:dyDescent="0.15">
      <c r="G395" s="137"/>
    </row>
    <row r="396" spans="1:7" x14ac:dyDescent="0.15">
      <c r="G396" s="137"/>
    </row>
    <row r="397" spans="1:7" x14ac:dyDescent="0.15">
      <c r="G397" s="137"/>
    </row>
  </sheetData>
  <autoFilter ref="A1:N386"/>
  <mergeCells count="1">
    <mergeCell ref="J22:N27"/>
  </mergeCells>
  <phoneticPr fontId="12" type="noConversion"/>
  <conditionalFormatting sqref="D387:D65522 D1">
    <cfRule type="duplicateValues" dxfId="139" priority="1015"/>
  </conditionalFormatting>
  <conditionalFormatting sqref="C387:C65369 C1">
    <cfRule type="duplicateValues" dxfId="138" priority="1018" stopIfTrue="1"/>
  </conditionalFormatting>
  <conditionalFormatting sqref="B189:B314 B2:B98 B100:B187">
    <cfRule type="duplicateValues" dxfId="137" priority="1071"/>
  </conditionalFormatting>
  <pageMargins left="0.7" right="0.7" top="0.75" bottom="0.75" header="0.3" footer="0.3"/>
  <pageSetup paperSize="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474"/>
  <sheetViews>
    <sheetView workbookViewId="0">
      <selection activeCell="M17" sqref="M17"/>
    </sheetView>
  </sheetViews>
  <sheetFormatPr defaultRowHeight="13.5" x14ac:dyDescent="0.15"/>
  <cols>
    <col min="1" max="1" width="9" style="144"/>
    <col min="2" max="2" width="13.75" style="144" customWidth="1"/>
    <col min="3" max="8" width="9" style="144"/>
  </cols>
  <sheetData>
    <row r="1" spans="1:9" x14ac:dyDescent="0.15">
      <c r="A1" s="142" t="s">
        <v>3374</v>
      </c>
      <c r="B1" s="142" t="s">
        <v>201</v>
      </c>
      <c r="C1" s="142" t="s">
        <v>2496</v>
      </c>
      <c r="D1" s="142" t="s">
        <v>2497</v>
      </c>
      <c r="E1" s="142" t="s">
        <v>2498</v>
      </c>
      <c r="F1" s="142" t="s">
        <v>379</v>
      </c>
      <c r="G1" s="142" t="s">
        <v>380</v>
      </c>
      <c r="H1" s="142" t="s">
        <v>2499</v>
      </c>
      <c r="I1" s="161" t="s">
        <v>2951</v>
      </c>
    </row>
    <row r="2" spans="1:9" x14ac:dyDescent="0.15">
      <c r="A2" s="142" t="s">
        <v>145</v>
      </c>
      <c r="B2" s="142" t="s">
        <v>146</v>
      </c>
      <c r="C2" s="142">
        <v>40331.199999999997</v>
      </c>
      <c r="D2" s="142">
        <v>840</v>
      </c>
      <c r="E2" s="142">
        <v>1</v>
      </c>
      <c r="F2" s="142" t="s">
        <v>205</v>
      </c>
      <c r="G2" s="142" t="s">
        <v>206</v>
      </c>
      <c r="H2" s="142">
        <v>7010</v>
      </c>
      <c r="I2" t="s">
        <v>354</v>
      </c>
    </row>
    <row r="3" spans="1:9" x14ac:dyDescent="0.15">
      <c r="A3" s="142" t="s">
        <v>140</v>
      </c>
      <c r="B3" s="142" t="s">
        <v>141</v>
      </c>
      <c r="C3" s="142">
        <v>27000</v>
      </c>
      <c r="D3" s="142">
        <v>180</v>
      </c>
      <c r="E3" s="142">
        <v>2</v>
      </c>
      <c r="F3" s="142" t="s">
        <v>205</v>
      </c>
      <c r="G3" s="142" t="s">
        <v>206</v>
      </c>
      <c r="H3" s="142">
        <v>2447</v>
      </c>
      <c r="I3" s="137" t="s">
        <v>354</v>
      </c>
    </row>
    <row r="4" spans="1:9" x14ac:dyDescent="0.15">
      <c r="A4" s="142" t="s">
        <v>43</v>
      </c>
      <c r="B4" s="142" t="s">
        <v>44</v>
      </c>
      <c r="C4" s="142">
        <v>21252</v>
      </c>
      <c r="D4" s="142">
        <v>14</v>
      </c>
      <c r="E4" s="142">
        <v>3</v>
      </c>
      <c r="F4" s="142" t="s">
        <v>205</v>
      </c>
      <c r="G4" s="142" t="s">
        <v>206</v>
      </c>
      <c r="H4" s="142">
        <v>2881.6</v>
      </c>
      <c r="I4" s="137" t="s">
        <v>354</v>
      </c>
    </row>
    <row r="5" spans="1:9" x14ac:dyDescent="0.15">
      <c r="A5" s="142" t="s">
        <v>815</v>
      </c>
      <c r="B5" s="142" t="s">
        <v>816</v>
      </c>
      <c r="C5" s="142">
        <v>3508</v>
      </c>
      <c r="D5" s="142">
        <v>46</v>
      </c>
      <c r="E5" s="142">
        <v>4</v>
      </c>
      <c r="F5" s="142" t="s">
        <v>205</v>
      </c>
      <c r="G5" s="142" t="s">
        <v>206</v>
      </c>
      <c r="H5" s="142">
        <v>1206</v>
      </c>
      <c r="I5" s="137" t="s">
        <v>354</v>
      </c>
    </row>
    <row r="6" spans="1:9" x14ac:dyDescent="0.15">
      <c r="A6" s="142" t="s">
        <v>143</v>
      </c>
      <c r="B6" s="142" t="s">
        <v>144</v>
      </c>
      <c r="C6" s="142">
        <v>2980</v>
      </c>
      <c r="D6" s="142">
        <v>44</v>
      </c>
      <c r="E6" s="142">
        <v>5</v>
      </c>
      <c r="F6" s="142" t="s">
        <v>205</v>
      </c>
      <c r="G6" s="142" t="s">
        <v>206</v>
      </c>
      <c r="H6" s="142">
        <v>705.6</v>
      </c>
      <c r="I6" s="137" t="s">
        <v>354</v>
      </c>
    </row>
    <row r="7" spans="1:9" x14ac:dyDescent="0.15">
      <c r="A7" s="142" t="s">
        <v>411</v>
      </c>
      <c r="B7" s="142" t="s">
        <v>412</v>
      </c>
      <c r="C7" s="142">
        <v>1395</v>
      </c>
      <c r="D7" s="142">
        <v>24</v>
      </c>
      <c r="E7" s="142">
        <v>6</v>
      </c>
      <c r="F7" s="142" t="s">
        <v>205</v>
      </c>
      <c r="G7" s="142" t="s">
        <v>206</v>
      </c>
      <c r="H7" s="142">
        <v>428</v>
      </c>
      <c r="I7" s="137" t="s">
        <v>354</v>
      </c>
    </row>
    <row r="8" spans="1:9" x14ac:dyDescent="0.15">
      <c r="A8" s="142" t="s">
        <v>381</v>
      </c>
      <c r="B8" s="142" t="s">
        <v>382</v>
      </c>
      <c r="C8" s="142">
        <v>1308</v>
      </c>
      <c r="D8" s="142">
        <v>2</v>
      </c>
      <c r="E8" s="142">
        <v>7</v>
      </c>
      <c r="F8" s="142" t="s">
        <v>205</v>
      </c>
      <c r="G8" s="142" t="s">
        <v>206</v>
      </c>
      <c r="H8" s="142">
        <v>41.6</v>
      </c>
      <c r="I8" s="137" t="s">
        <v>154</v>
      </c>
    </row>
    <row r="9" spans="1:9" x14ac:dyDescent="0.15">
      <c r="A9" s="142" t="s">
        <v>419</v>
      </c>
      <c r="B9" s="142" t="s">
        <v>420</v>
      </c>
      <c r="C9" s="142">
        <v>1149</v>
      </c>
      <c r="D9" s="142">
        <v>3</v>
      </c>
      <c r="E9" s="142">
        <v>8</v>
      </c>
      <c r="F9" s="142" t="s">
        <v>205</v>
      </c>
      <c r="G9" s="142" t="s">
        <v>206</v>
      </c>
      <c r="H9" s="142">
        <v>658</v>
      </c>
      <c r="I9" s="137" t="s">
        <v>354</v>
      </c>
    </row>
    <row r="10" spans="1:9" x14ac:dyDescent="0.15">
      <c r="A10" s="142" t="s">
        <v>400</v>
      </c>
      <c r="B10" s="142" t="s">
        <v>401</v>
      </c>
      <c r="C10" s="142">
        <v>911.2</v>
      </c>
      <c r="D10" s="142">
        <v>78</v>
      </c>
      <c r="E10" s="142">
        <v>9</v>
      </c>
      <c r="F10" s="142" t="s">
        <v>205</v>
      </c>
      <c r="G10" s="142" t="s">
        <v>206</v>
      </c>
      <c r="H10" s="142">
        <v>1200</v>
      </c>
      <c r="I10" s="137" t="s">
        <v>354</v>
      </c>
    </row>
    <row r="11" spans="1:9" x14ac:dyDescent="0.15">
      <c r="A11" s="142" t="s">
        <v>436</v>
      </c>
      <c r="B11" s="142" t="s">
        <v>437</v>
      </c>
      <c r="C11" s="142">
        <v>842</v>
      </c>
      <c r="D11" s="142">
        <v>5</v>
      </c>
      <c r="E11" s="142">
        <v>10</v>
      </c>
      <c r="F11" s="142" t="s">
        <v>205</v>
      </c>
      <c r="G11" s="142" t="s">
        <v>206</v>
      </c>
      <c r="H11" s="142">
        <v>69.56</v>
      </c>
      <c r="I11" s="137" t="s">
        <v>354</v>
      </c>
    </row>
    <row r="12" spans="1:9" x14ac:dyDescent="0.15">
      <c r="A12" s="142" t="s">
        <v>423</v>
      </c>
      <c r="B12" s="142" t="s">
        <v>424</v>
      </c>
      <c r="C12" s="142">
        <v>364</v>
      </c>
      <c r="D12" s="142">
        <v>5</v>
      </c>
      <c r="E12" s="142">
        <v>11</v>
      </c>
      <c r="F12" s="142" t="s">
        <v>205</v>
      </c>
      <c r="G12" s="142" t="s">
        <v>206</v>
      </c>
      <c r="H12" s="142">
        <v>70</v>
      </c>
      <c r="I12" s="137" t="s">
        <v>354</v>
      </c>
    </row>
    <row r="13" spans="1:9" x14ac:dyDescent="0.15">
      <c r="A13" s="142" t="s">
        <v>827</v>
      </c>
      <c r="B13" s="142" t="s">
        <v>828</v>
      </c>
      <c r="C13" s="142">
        <v>190</v>
      </c>
      <c r="D13" s="142">
        <v>19</v>
      </c>
      <c r="E13" s="142">
        <v>12</v>
      </c>
      <c r="F13" s="142" t="s">
        <v>205</v>
      </c>
      <c r="G13" s="142" t="s">
        <v>206</v>
      </c>
      <c r="H13" s="142">
        <v>5</v>
      </c>
      <c r="I13" s="137" t="s">
        <v>354</v>
      </c>
    </row>
    <row r="14" spans="1:9" x14ac:dyDescent="0.15">
      <c r="A14" s="142" t="s">
        <v>803</v>
      </c>
      <c r="B14" s="142" t="s">
        <v>804</v>
      </c>
      <c r="C14" s="142">
        <v>160</v>
      </c>
      <c r="D14" s="142">
        <v>8</v>
      </c>
      <c r="E14" s="142">
        <v>13</v>
      </c>
      <c r="F14" s="142" t="s">
        <v>205</v>
      </c>
      <c r="G14" s="142" t="s">
        <v>206</v>
      </c>
      <c r="H14" s="142">
        <v>20</v>
      </c>
      <c r="I14" s="137" t="s">
        <v>354</v>
      </c>
    </row>
    <row r="15" spans="1:9" x14ac:dyDescent="0.15">
      <c r="A15" s="142" t="s">
        <v>966</v>
      </c>
      <c r="B15" s="142" t="s">
        <v>967</v>
      </c>
      <c r="C15" s="142">
        <v>0</v>
      </c>
      <c r="D15" s="142">
        <v>0</v>
      </c>
      <c r="E15" s="142">
        <v>14</v>
      </c>
      <c r="F15" s="142" t="s">
        <v>205</v>
      </c>
      <c r="G15" s="142" t="s">
        <v>206</v>
      </c>
      <c r="H15" s="142">
        <v>1042.2</v>
      </c>
      <c r="I15" s="137" t="s">
        <v>354</v>
      </c>
    </row>
    <row r="16" spans="1:9" x14ac:dyDescent="0.15">
      <c r="A16" s="142" t="s">
        <v>968</v>
      </c>
      <c r="B16" s="142" t="s">
        <v>44</v>
      </c>
      <c r="C16" s="142">
        <v>0</v>
      </c>
      <c r="D16" s="142">
        <v>0</v>
      </c>
      <c r="E16" s="142">
        <v>14</v>
      </c>
      <c r="F16" s="142" t="s">
        <v>205</v>
      </c>
      <c r="G16" s="142" t="s">
        <v>206</v>
      </c>
      <c r="H16" s="142">
        <v>981</v>
      </c>
      <c r="I16" s="137" t="s">
        <v>354</v>
      </c>
    </row>
    <row r="17" spans="1:9" x14ac:dyDescent="0.15">
      <c r="A17" s="142" t="s">
        <v>969</v>
      </c>
      <c r="B17" s="142" t="s">
        <v>44</v>
      </c>
      <c r="C17" s="142">
        <v>0</v>
      </c>
      <c r="D17" s="142">
        <v>0</v>
      </c>
      <c r="E17" s="142">
        <v>14</v>
      </c>
      <c r="F17" s="142" t="s">
        <v>205</v>
      </c>
      <c r="G17" s="142" t="s">
        <v>206</v>
      </c>
      <c r="H17" s="142">
        <v>244.46</v>
      </c>
      <c r="I17" s="137" t="s">
        <v>354</v>
      </c>
    </row>
    <row r="18" spans="1:9" x14ac:dyDescent="0.15">
      <c r="A18" s="142" t="s">
        <v>970</v>
      </c>
      <c r="B18" s="142" t="s">
        <v>971</v>
      </c>
      <c r="C18" s="142">
        <v>0</v>
      </c>
      <c r="D18" s="142">
        <v>0</v>
      </c>
      <c r="E18" s="142">
        <v>14</v>
      </c>
      <c r="F18" s="142" t="s">
        <v>205</v>
      </c>
      <c r="G18" s="142" t="s">
        <v>206</v>
      </c>
      <c r="H18" s="142">
        <v>122.7</v>
      </c>
      <c r="I18" s="137" t="s">
        <v>354</v>
      </c>
    </row>
    <row r="19" spans="1:9" x14ac:dyDescent="0.15">
      <c r="A19" s="142" t="s">
        <v>972</v>
      </c>
      <c r="B19" s="142" t="s">
        <v>973</v>
      </c>
      <c r="C19" s="142">
        <v>0</v>
      </c>
      <c r="D19" s="142">
        <v>0</v>
      </c>
      <c r="E19" s="142">
        <v>14</v>
      </c>
      <c r="F19" s="142" t="s">
        <v>205</v>
      </c>
      <c r="G19" s="142" t="s">
        <v>206</v>
      </c>
      <c r="H19" s="142">
        <v>96.7</v>
      </c>
      <c r="I19" s="137" t="s">
        <v>154</v>
      </c>
    </row>
    <row r="20" spans="1:9" x14ac:dyDescent="0.15">
      <c r="A20" s="142" t="s">
        <v>974</v>
      </c>
      <c r="B20" s="142" t="s">
        <v>975</v>
      </c>
      <c r="C20" s="142">
        <v>0</v>
      </c>
      <c r="D20" s="142">
        <v>0</v>
      </c>
      <c r="E20" s="142">
        <v>14</v>
      </c>
      <c r="F20" s="142" t="s">
        <v>205</v>
      </c>
      <c r="G20" s="142" t="s">
        <v>206</v>
      </c>
      <c r="H20" s="142">
        <v>275.89999999999998</v>
      </c>
      <c r="I20" s="137" t="s">
        <v>354</v>
      </c>
    </row>
    <row r="21" spans="1:9" x14ac:dyDescent="0.15">
      <c r="A21" s="142" t="s">
        <v>976</v>
      </c>
      <c r="B21" s="142" t="s">
        <v>977</v>
      </c>
      <c r="C21" s="142">
        <v>0</v>
      </c>
      <c r="D21" s="142">
        <v>0</v>
      </c>
      <c r="E21" s="142">
        <v>14</v>
      </c>
      <c r="F21" s="142" t="s">
        <v>205</v>
      </c>
      <c r="G21" s="142" t="s">
        <v>203</v>
      </c>
      <c r="H21" s="142">
        <v>166.5</v>
      </c>
      <c r="I21" s="137" t="s">
        <v>353</v>
      </c>
    </row>
    <row r="22" spans="1:9" x14ac:dyDescent="0.15">
      <c r="A22" s="142" t="s">
        <v>978</v>
      </c>
      <c r="B22" s="142" t="s">
        <v>979</v>
      </c>
      <c r="C22" s="142">
        <v>0</v>
      </c>
      <c r="D22" s="142">
        <v>0</v>
      </c>
      <c r="E22" s="142">
        <v>14</v>
      </c>
      <c r="F22" s="142" t="s">
        <v>205</v>
      </c>
      <c r="G22" s="142" t="s">
        <v>206</v>
      </c>
      <c r="H22" s="142">
        <v>30</v>
      </c>
      <c r="I22" s="137" t="s">
        <v>354</v>
      </c>
    </row>
    <row r="23" spans="1:9" x14ac:dyDescent="0.15">
      <c r="A23" s="142" t="s">
        <v>980</v>
      </c>
      <c r="B23" s="142" t="s">
        <v>981</v>
      </c>
      <c r="C23" s="142">
        <v>0</v>
      </c>
      <c r="D23" s="142">
        <v>0</v>
      </c>
      <c r="E23" s="142">
        <v>14</v>
      </c>
      <c r="F23" s="142" t="s">
        <v>205</v>
      </c>
      <c r="G23" s="142" t="s">
        <v>206</v>
      </c>
      <c r="H23" s="142">
        <v>1</v>
      </c>
      <c r="I23" s="137" t="s">
        <v>354</v>
      </c>
    </row>
    <row r="24" spans="1:9" x14ac:dyDescent="0.15">
      <c r="A24" s="142" t="s">
        <v>773</v>
      </c>
      <c r="B24" s="142" t="s">
        <v>963</v>
      </c>
      <c r="C24" s="142">
        <v>0</v>
      </c>
      <c r="D24" s="142">
        <v>0</v>
      </c>
      <c r="E24" s="142">
        <v>14</v>
      </c>
      <c r="F24" s="142" t="s">
        <v>205</v>
      </c>
      <c r="G24" s="142" t="s">
        <v>206</v>
      </c>
      <c r="H24" s="142">
        <v>64</v>
      </c>
      <c r="I24" s="137" t="s">
        <v>354</v>
      </c>
    </row>
    <row r="25" spans="1:9" x14ac:dyDescent="0.15">
      <c r="A25" s="142" t="s">
        <v>982</v>
      </c>
      <c r="B25" s="142" t="s">
        <v>983</v>
      </c>
      <c r="C25" s="142">
        <v>0</v>
      </c>
      <c r="D25" s="142">
        <v>0</v>
      </c>
      <c r="E25" s="142">
        <v>14</v>
      </c>
      <c r="F25" s="142" t="s">
        <v>205</v>
      </c>
      <c r="G25" s="142" t="s">
        <v>206</v>
      </c>
      <c r="H25" s="142">
        <v>10</v>
      </c>
      <c r="I25" s="137" t="s">
        <v>354</v>
      </c>
    </row>
    <row r="26" spans="1:9" x14ac:dyDescent="0.15">
      <c r="A26" s="142" t="s">
        <v>984</v>
      </c>
      <c r="B26" s="142" t="s">
        <v>985</v>
      </c>
      <c r="C26" s="142">
        <v>0</v>
      </c>
      <c r="D26" s="142">
        <v>0</v>
      </c>
      <c r="E26" s="142">
        <v>14</v>
      </c>
      <c r="F26" s="142" t="s">
        <v>205</v>
      </c>
      <c r="G26" s="142" t="s">
        <v>203</v>
      </c>
      <c r="H26" s="142">
        <v>284</v>
      </c>
      <c r="I26" s="137" t="s">
        <v>353</v>
      </c>
    </row>
    <row r="27" spans="1:9" x14ac:dyDescent="0.15">
      <c r="A27" s="142" t="s">
        <v>986</v>
      </c>
      <c r="B27" s="142" t="s">
        <v>310</v>
      </c>
      <c r="C27" s="142">
        <v>0</v>
      </c>
      <c r="D27" s="142">
        <v>0</v>
      </c>
      <c r="E27" s="142">
        <v>14</v>
      </c>
      <c r="F27" s="142" t="s">
        <v>205</v>
      </c>
      <c r="G27" s="142" t="s">
        <v>206</v>
      </c>
      <c r="H27" s="142">
        <v>60.7</v>
      </c>
      <c r="I27" s="137" t="e">
        <v>#N/A</v>
      </c>
    </row>
    <row r="28" spans="1:9" x14ac:dyDescent="0.15">
      <c r="A28" s="142" t="s">
        <v>987</v>
      </c>
      <c r="B28" s="142" t="s">
        <v>988</v>
      </c>
      <c r="C28" s="142">
        <v>0</v>
      </c>
      <c r="D28" s="142">
        <v>0</v>
      </c>
      <c r="E28" s="142">
        <v>14</v>
      </c>
      <c r="F28" s="142" t="s">
        <v>205</v>
      </c>
      <c r="G28" s="142" t="s">
        <v>206</v>
      </c>
      <c r="H28" s="142">
        <v>50</v>
      </c>
      <c r="I28" s="137" t="s">
        <v>154</v>
      </c>
    </row>
    <row r="29" spans="1:9" x14ac:dyDescent="0.15">
      <c r="A29" s="142" t="s">
        <v>989</v>
      </c>
      <c r="B29" s="142" t="s">
        <v>990</v>
      </c>
      <c r="C29" s="142">
        <v>0</v>
      </c>
      <c r="D29" s="142">
        <v>0</v>
      </c>
      <c r="E29" s="142">
        <v>14</v>
      </c>
      <c r="F29" s="142" t="s">
        <v>205</v>
      </c>
      <c r="G29" s="142" t="s">
        <v>206</v>
      </c>
      <c r="H29" s="142">
        <v>40.700000000000003</v>
      </c>
      <c r="I29" s="137" t="s">
        <v>354</v>
      </c>
    </row>
    <row r="30" spans="1:9" x14ac:dyDescent="0.15">
      <c r="A30" s="142" t="s">
        <v>991</v>
      </c>
      <c r="B30" s="142" t="s">
        <v>992</v>
      </c>
      <c r="C30" s="142">
        <v>0</v>
      </c>
      <c r="D30" s="142">
        <v>0</v>
      </c>
      <c r="E30" s="142">
        <v>14</v>
      </c>
      <c r="F30" s="142" t="s">
        <v>205</v>
      </c>
      <c r="G30" s="142" t="s">
        <v>206</v>
      </c>
      <c r="H30" s="142">
        <v>140</v>
      </c>
      <c r="I30" s="137" t="s">
        <v>354</v>
      </c>
    </row>
    <row r="31" spans="1:9" x14ac:dyDescent="0.15">
      <c r="A31" s="142" t="s">
        <v>14</v>
      </c>
      <c r="B31" s="142" t="s">
        <v>15</v>
      </c>
      <c r="C31" s="142">
        <v>110000</v>
      </c>
      <c r="D31" s="142">
        <v>314</v>
      </c>
      <c r="E31" s="142">
        <v>1</v>
      </c>
      <c r="F31" s="142" t="s">
        <v>202</v>
      </c>
      <c r="G31" s="142" t="s">
        <v>203</v>
      </c>
      <c r="H31" s="142">
        <v>1365.83</v>
      </c>
      <c r="I31" s="137" t="s">
        <v>153</v>
      </c>
    </row>
    <row r="32" spans="1:9" x14ac:dyDescent="0.15">
      <c r="A32" s="142" t="s">
        <v>483</v>
      </c>
      <c r="B32" s="142" t="s">
        <v>952</v>
      </c>
      <c r="C32" s="142">
        <v>57921</v>
      </c>
      <c r="D32" s="142">
        <v>360</v>
      </c>
      <c r="E32" s="142">
        <v>2</v>
      </c>
      <c r="F32" s="142" t="s">
        <v>202</v>
      </c>
      <c r="G32" s="142" t="s">
        <v>203</v>
      </c>
      <c r="H32" s="142">
        <v>870</v>
      </c>
      <c r="I32" s="137" t="s">
        <v>153</v>
      </c>
    </row>
    <row r="33" spans="1:9" x14ac:dyDescent="0.15">
      <c r="A33" s="142" t="s">
        <v>234</v>
      </c>
      <c r="B33" s="142" t="s">
        <v>235</v>
      </c>
      <c r="C33" s="142">
        <v>51853.8</v>
      </c>
      <c r="D33" s="142">
        <v>213</v>
      </c>
      <c r="E33" s="142">
        <v>3</v>
      </c>
      <c r="F33" s="142" t="s">
        <v>202</v>
      </c>
      <c r="G33" s="142" t="s">
        <v>203</v>
      </c>
      <c r="H33" s="142">
        <v>1133</v>
      </c>
      <c r="I33" s="137" t="s">
        <v>153</v>
      </c>
    </row>
    <row r="34" spans="1:9" x14ac:dyDescent="0.15">
      <c r="A34" s="142" t="s">
        <v>135</v>
      </c>
      <c r="B34" s="142" t="s">
        <v>136</v>
      </c>
      <c r="C34" s="142">
        <v>48600</v>
      </c>
      <c r="D34" s="142">
        <v>324</v>
      </c>
      <c r="E34" s="142">
        <v>4</v>
      </c>
      <c r="F34" s="142" t="s">
        <v>202</v>
      </c>
      <c r="G34" s="142" t="s">
        <v>203</v>
      </c>
      <c r="H34" s="142">
        <v>2310</v>
      </c>
      <c r="I34" s="137" t="s">
        <v>153</v>
      </c>
    </row>
    <row r="35" spans="1:9" x14ac:dyDescent="0.15">
      <c r="A35" s="142" t="s">
        <v>660</v>
      </c>
      <c r="B35" s="142" t="s">
        <v>56</v>
      </c>
      <c r="C35" s="142">
        <v>42427</v>
      </c>
      <c r="D35" s="142">
        <v>245</v>
      </c>
      <c r="E35" s="142">
        <v>5</v>
      </c>
      <c r="F35" s="142" t="s">
        <v>202</v>
      </c>
      <c r="G35" s="142" t="s">
        <v>203</v>
      </c>
      <c r="H35" s="142">
        <v>846.5</v>
      </c>
      <c r="I35" s="137" t="s">
        <v>153</v>
      </c>
    </row>
    <row r="36" spans="1:9" x14ac:dyDescent="0.15">
      <c r="A36" s="142" t="s">
        <v>1977</v>
      </c>
      <c r="B36" s="142" t="s">
        <v>962</v>
      </c>
      <c r="C36" s="142">
        <v>40598</v>
      </c>
      <c r="D36" s="142">
        <v>4</v>
      </c>
      <c r="E36" s="142">
        <v>6</v>
      </c>
      <c r="F36" s="142" t="s">
        <v>202</v>
      </c>
      <c r="G36" s="143" t="s">
        <v>206</v>
      </c>
      <c r="H36" s="142">
        <v>110</v>
      </c>
      <c r="I36" s="137" t="s">
        <v>354</v>
      </c>
    </row>
    <row r="37" spans="1:9" x14ac:dyDescent="0.15">
      <c r="A37" s="142" t="s">
        <v>0</v>
      </c>
      <c r="B37" s="142" t="s">
        <v>1</v>
      </c>
      <c r="C37" s="142">
        <v>32321</v>
      </c>
      <c r="D37" s="142">
        <v>279</v>
      </c>
      <c r="E37" s="142">
        <v>7</v>
      </c>
      <c r="F37" s="142" t="s">
        <v>202</v>
      </c>
      <c r="G37" s="142" t="s">
        <v>203</v>
      </c>
      <c r="H37" s="142">
        <v>320.10000000000002</v>
      </c>
      <c r="I37" s="137" t="s">
        <v>358</v>
      </c>
    </row>
    <row r="38" spans="1:9" x14ac:dyDescent="0.15">
      <c r="A38" s="142" t="s">
        <v>16</v>
      </c>
      <c r="B38" s="142" t="s">
        <v>17</v>
      </c>
      <c r="C38" s="142">
        <v>29000</v>
      </c>
      <c r="D38" s="142">
        <v>116</v>
      </c>
      <c r="E38" s="142">
        <v>8</v>
      </c>
      <c r="F38" s="142" t="s">
        <v>202</v>
      </c>
      <c r="G38" s="142" t="s">
        <v>203</v>
      </c>
      <c r="H38" s="142">
        <v>385.9</v>
      </c>
      <c r="I38" s="137" t="s">
        <v>153</v>
      </c>
    </row>
    <row r="39" spans="1:9" x14ac:dyDescent="0.15">
      <c r="A39" s="142" t="s">
        <v>61</v>
      </c>
      <c r="B39" s="142" t="s">
        <v>62</v>
      </c>
      <c r="C39" s="142">
        <v>26023.25</v>
      </c>
      <c r="D39" s="142">
        <v>157</v>
      </c>
      <c r="E39" s="142">
        <v>9</v>
      </c>
      <c r="F39" s="142" t="s">
        <v>202</v>
      </c>
      <c r="G39" s="142" t="s">
        <v>203</v>
      </c>
      <c r="H39" s="142">
        <v>1569</v>
      </c>
      <c r="I39" s="137" t="s">
        <v>153</v>
      </c>
    </row>
    <row r="40" spans="1:9" x14ac:dyDescent="0.15">
      <c r="A40" s="142" t="s">
        <v>913</v>
      </c>
      <c r="B40" s="142" t="s">
        <v>914</v>
      </c>
      <c r="C40" s="142">
        <v>23436</v>
      </c>
      <c r="D40" s="142">
        <v>94</v>
      </c>
      <c r="E40" s="142">
        <v>10</v>
      </c>
      <c r="F40" s="142" t="s">
        <v>202</v>
      </c>
      <c r="G40" s="142" t="s">
        <v>203</v>
      </c>
      <c r="H40" s="142">
        <v>2510</v>
      </c>
      <c r="I40" s="137" t="s">
        <v>152</v>
      </c>
    </row>
    <row r="41" spans="1:9" x14ac:dyDescent="0.15">
      <c r="A41" s="142" t="s">
        <v>2507</v>
      </c>
      <c r="B41" s="142" t="s">
        <v>55</v>
      </c>
      <c r="C41" s="142">
        <v>22846.5</v>
      </c>
      <c r="D41" s="142">
        <v>457</v>
      </c>
      <c r="E41" s="142">
        <v>11</v>
      </c>
      <c r="F41" s="142" t="s">
        <v>202</v>
      </c>
      <c r="G41" s="142" t="s">
        <v>25</v>
      </c>
      <c r="H41" s="142">
        <v>264.5</v>
      </c>
      <c r="I41" s="137" t="s">
        <v>357</v>
      </c>
    </row>
    <row r="42" spans="1:9" x14ac:dyDescent="0.15">
      <c r="A42" s="142" t="s">
        <v>2539</v>
      </c>
      <c r="B42" s="142" t="s">
        <v>79</v>
      </c>
      <c r="C42" s="142">
        <v>19743</v>
      </c>
      <c r="D42" s="142">
        <v>20</v>
      </c>
      <c r="E42" s="142">
        <v>12</v>
      </c>
      <c r="F42" s="142" t="s">
        <v>202</v>
      </c>
      <c r="G42" s="142" t="s">
        <v>203</v>
      </c>
      <c r="H42" s="142">
        <v>674.6</v>
      </c>
      <c r="I42" s="137" t="s">
        <v>153</v>
      </c>
    </row>
    <row r="43" spans="1:9" x14ac:dyDescent="0.15">
      <c r="A43" s="142" t="s">
        <v>8</v>
      </c>
      <c r="B43" s="142" t="s">
        <v>9</v>
      </c>
      <c r="C43" s="142">
        <v>18297</v>
      </c>
      <c r="D43" s="142">
        <v>73</v>
      </c>
      <c r="E43" s="142">
        <v>13</v>
      </c>
      <c r="F43" s="142" t="s">
        <v>202</v>
      </c>
      <c r="G43" s="142" t="s">
        <v>203</v>
      </c>
      <c r="H43" s="142">
        <v>461.64</v>
      </c>
      <c r="I43" s="137" t="s">
        <v>153</v>
      </c>
    </row>
    <row r="44" spans="1:9" x14ac:dyDescent="0.15">
      <c r="A44" s="142" t="s">
        <v>898</v>
      </c>
      <c r="B44" s="142" t="s">
        <v>7</v>
      </c>
      <c r="C44" s="142">
        <v>18096</v>
      </c>
      <c r="D44" s="142">
        <v>15</v>
      </c>
      <c r="E44" s="142">
        <v>14</v>
      </c>
      <c r="F44" s="142" t="s">
        <v>202</v>
      </c>
      <c r="G44" s="142" t="s">
        <v>203</v>
      </c>
      <c r="H44" s="142">
        <v>165.9</v>
      </c>
      <c r="I44" s="137" t="s">
        <v>153</v>
      </c>
    </row>
    <row r="45" spans="1:9" x14ac:dyDescent="0.15">
      <c r="A45" s="142" t="s">
        <v>445</v>
      </c>
      <c r="B45" s="142" t="s">
        <v>446</v>
      </c>
      <c r="C45" s="142">
        <v>17711.8</v>
      </c>
      <c r="D45" s="142">
        <v>44</v>
      </c>
      <c r="E45" s="142">
        <v>15</v>
      </c>
      <c r="F45" s="142" t="s">
        <v>202</v>
      </c>
      <c r="G45" s="142" t="s">
        <v>203</v>
      </c>
      <c r="H45" s="142">
        <v>92.3</v>
      </c>
      <c r="I45" s="137" t="s">
        <v>151</v>
      </c>
    </row>
    <row r="46" spans="1:9" x14ac:dyDescent="0.15">
      <c r="A46" s="142" t="s">
        <v>253</v>
      </c>
      <c r="B46" s="142" t="s">
        <v>22</v>
      </c>
      <c r="C46" s="142">
        <v>17227</v>
      </c>
      <c r="D46" s="142">
        <v>20</v>
      </c>
      <c r="E46" s="142">
        <v>16</v>
      </c>
      <c r="F46" s="142" t="s">
        <v>202</v>
      </c>
      <c r="G46" s="142" t="s">
        <v>203</v>
      </c>
      <c r="H46" s="142">
        <v>379.5</v>
      </c>
      <c r="I46" s="137" t="s">
        <v>153</v>
      </c>
    </row>
    <row r="47" spans="1:9" x14ac:dyDescent="0.15">
      <c r="A47" s="142" t="s">
        <v>582</v>
      </c>
      <c r="B47" s="142" t="s">
        <v>96</v>
      </c>
      <c r="C47" s="142">
        <v>15005</v>
      </c>
      <c r="D47" s="142">
        <v>63</v>
      </c>
      <c r="E47" s="142">
        <v>17</v>
      </c>
      <c r="F47" s="142" t="s">
        <v>202</v>
      </c>
      <c r="G47" s="142" t="s">
        <v>203</v>
      </c>
      <c r="H47" s="142">
        <v>380.8</v>
      </c>
      <c r="I47" s="137" t="s">
        <v>153</v>
      </c>
    </row>
    <row r="48" spans="1:9" x14ac:dyDescent="0.15">
      <c r="A48" s="142" t="s">
        <v>731</v>
      </c>
      <c r="B48" s="142" t="s">
        <v>67</v>
      </c>
      <c r="C48" s="142">
        <v>14974</v>
      </c>
      <c r="D48" s="142">
        <v>33</v>
      </c>
      <c r="E48" s="142">
        <v>18</v>
      </c>
      <c r="F48" s="142" t="s">
        <v>202</v>
      </c>
      <c r="G48" s="142" t="s">
        <v>203</v>
      </c>
      <c r="H48" s="142">
        <v>968</v>
      </c>
      <c r="I48" s="137" t="s">
        <v>153</v>
      </c>
    </row>
    <row r="49" spans="1:9" x14ac:dyDescent="0.15">
      <c r="A49" s="142" t="s">
        <v>209</v>
      </c>
      <c r="B49" s="142" t="s">
        <v>165</v>
      </c>
      <c r="C49" s="142">
        <v>14636</v>
      </c>
      <c r="D49" s="142">
        <v>3</v>
      </c>
      <c r="E49" s="142">
        <v>19</v>
      </c>
      <c r="F49" s="142" t="s">
        <v>202</v>
      </c>
      <c r="G49" s="142" t="s">
        <v>203</v>
      </c>
      <c r="H49" s="142">
        <v>55</v>
      </c>
      <c r="I49" s="137" t="s">
        <v>352</v>
      </c>
    </row>
    <row r="50" spans="1:9" x14ac:dyDescent="0.15">
      <c r="A50" s="142" t="s">
        <v>11</v>
      </c>
      <c r="B50" s="142" t="s">
        <v>12</v>
      </c>
      <c r="C50" s="142">
        <v>13137</v>
      </c>
      <c r="D50" s="142">
        <v>22</v>
      </c>
      <c r="E50" s="142">
        <v>20</v>
      </c>
      <c r="F50" s="142" t="s">
        <v>202</v>
      </c>
      <c r="G50" s="142" t="s">
        <v>203</v>
      </c>
      <c r="H50" s="142">
        <v>352</v>
      </c>
      <c r="I50" s="137" t="s">
        <v>153</v>
      </c>
    </row>
    <row r="51" spans="1:9" x14ac:dyDescent="0.15">
      <c r="A51" s="142" t="s">
        <v>1522</v>
      </c>
      <c r="B51" s="142" t="s">
        <v>60</v>
      </c>
      <c r="C51" s="142">
        <v>12378</v>
      </c>
      <c r="D51" s="142">
        <v>23</v>
      </c>
      <c r="E51" s="142">
        <v>21</v>
      </c>
      <c r="F51" s="142" t="s">
        <v>202</v>
      </c>
      <c r="G51" s="142" t="s">
        <v>203</v>
      </c>
      <c r="H51" s="142">
        <v>275.8</v>
      </c>
      <c r="I51" s="137" t="s">
        <v>153</v>
      </c>
    </row>
    <row r="52" spans="1:9" x14ac:dyDescent="0.15">
      <c r="A52" s="142" t="s">
        <v>734</v>
      </c>
      <c r="B52" s="142" t="s">
        <v>735</v>
      </c>
      <c r="C52" s="142">
        <v>12300</v>
      </c>
      <c r="D52" s="142">
        <v>49</v>
      </c>
      <c r="E52" s="142">
        <v>22</v>
      </c>
      <c r="F52" s="142" t="s">
        <v>202</v>
      </c>
      <c r="G52" s="142" t="s">
        <v>203</v>
      </c>
      <c r="H52" s="142">
        <v>281.2</v>
      </c>
      <c r="I52" s="137" t="s">
        <v>153</v>
      </c>
    </row>
    <row r="53" spans="1:9" x14ac:dyDescent="0.15">
      <c r="A53" s="142" t="s">
        <v>10</v>
      </c>
      <c r="B53" s="142" t="s">
        <v>942</v>
      </c>
      <c r="C53" s="142">
        <v>12082.9</v>
      </c>
      <c r="D53" s="142">
        <v>28</v>
      </c>
      <c r="E53" s="142">
        <v>23</v>
      </c>
      <c r="F53" s="142" t="s">
        <v>202</v>
      </c>
      <c r="G53" s="142" t="s">
        <v>203</v>
      </c>
      <c r="H53" s="142">
        <v>507.8</v>
      </c>
      <c r="I53" s="137" t="s">
        <v>153</v>
      </c>
    </row>
    <row r="54" spans="1:9" x14ac:dyDescent="0.15">
      <c r="A54" s="142" t="s">
        <v>2537</v>
      </c>
      <c r="B54" s="142" t="s">
        <v>2538</v>
      </c>
      <c r="C54" s="142">
        <v>12024</v>
      </c>
      <c r="D54" s="142">
        <v>248</v>
      </c>
      <c r="E54" s="142">
        <v>24</v>
      </c>
      <c r="F54" s="142" t="s">
        <v>202</v>
      </c>
      <c r="G54" s="142" t="s">
        <v>203</v>
      </c>
      <c r="H54" s="142">
        <v>225</v>
      </c>
      <c r="I54" s="137" t="s">
        <v>2952</v>
      </c>
    </row>
    <row r="55" spans="1:9" x14ac:dyDescent="0.15">
      <c r="A55" s="142" t="s">
        <v>2482</v>
      </c>
      <c r="B55" s="142" t="s">
        <v>2483</v>
      </c>
      <c r="C55" s="142">
        <v>11998</v>
      </c>
      <c r="D55" s="142">
        <v>160</v>
      </c>
      <c r="E55" s="142">
        <v>25</v>
      </c>
      <c r="F55" s="142" t="s">
        <v>202</v>
      </c>
      <c r="G55" s="142" t="s">
        <v>25</v>
      </c>
      <c r="H55" s="142">
        <v>1220</v>
      </c>
      <c r="I55" s="137" t="s">
        <v>356</v>
      </c>
    </row>
    <row r="56" spans="1:9" x14ac:dyDescent="0.15">
      <c r="A56" s="142" t="s">
        <v>920</v>
      </c>
      <c r="B56" s="142" t="s">
        <v>310</v>
      </c>
      <c r="C56" s="142">
        <v>11000</v>
      </c>
      <c r="D56" s="142">
        <v>4</v>
      </c>
      <c r="E56" s="142">
        <v>26</v>
      </c>
      <c r="F56" s="142" t="s">
        <v>202</v>
      </c>
      <c r="G56" s="143" t="s">
        <v>206</v>
      </c>
      <c r="H56" s="142">
        <v>155.69999999999999</v>
      </c>
      <c r="I56" s="137" t="s">
        <v>154</v>
      </c>
    </row>
    <row r="57" spans="1:9" x14ac:dyDescent="0.15">
      <c r="A57" s="142" t="s">
        <v>825</v>
      </c>
      <c r="B57" s="142" t="s">
        <v>826</v>
      </c>
      <c r="C57" s="142">
        <v>10943</v>
      </c>
      <c r="D57" s="142">
        <v>12</v>
      </c>
      <c r="E57" s="142">
        <v>27</v>
      </c>
      <c r="F57" s="142" t="s">
        <v>202</v>
      </c>
      <c r="G57" s="142" t="s">
        <v>203</v>
      </c>
      <c r="H57" s="142">
        <v>85.7</v>
      </c>
      <c r="I57" s="137" t="s">
        <v>153</v>
      </c>
    </row>
    <row r="58" spans="1:9" x14ac:dyDescent="0.15">
      <c r="A58" s="142" t="s">
        <v>761</v>
      </c>
      <c r="B58" s="142" t="s">
        <v>953</v>
      </c>
      <c r="C58" s="142">
        <v>10800</v>
      </c>
      <c r="D58" s="142">
        <v>43</v>
      </c>
      <c r="E58" s="142">
        <v>28</v>
      </c>
      <c r="F58" s="142" t="s">
        <v>202</v>
      </c>
      <c r="G58" s="142" t="s">
        <v>203</v>
      </c>
      <c r="H58" s="142">
        <v>190</v>
      </c>
      <c r="I58" s="137" t="s">
        <v>153</v>
      </c>
    </row>
    <row r="59" spans="1:9" x14ac:dyDescent="0.15">
      <c r="A59" s="142" t="s">
        <v>421</v>
      </c>
      <c r="B59" s="142" t="s">
        <v>422</v>
      </c>
      <c r="C59" s="142">
        <v>10531</v>
      </c>
      <c r="D59" s="142">
        <v>6</v>
      </c>
      <c r="E59" s="142">
        <v>29</v>
      </c>
      <c r="F59" s="142" t="s">
        <v>202</v>
      </c>
      <c r="G59" s="142" t="s">
        <v>203</v>
      </c>
      <c r="H59" s="142">
        <v>146</v>
      </c>
      <c r="I59" s="137" t="s">
        <v>153</v>
      </c>
    </row>
    <row r="60" spans="1:9" x14ac:dyDescent="0.15">
      <c r="A60" s="142" t="s">
        <v>498</v>
      </c>
      <c r="B60" s="142" t="s">
        <v>499</v>
      </c>
      <c r="C60" s="142">
        <v>10227</v>
      </c>
      <c r="D60" s="142">
        <v>10</v>
      </c>
      <c r="E60" s="142">
        <v>30</v>
      </c>
      <c r="F60" s="142" t="s">
        <v>202</v>
      </c>
      <c r="G60" s="142" t="s">
        <v>203</v>
      </c>
      <c r="H60" s="142">
        <v>390</v>
      </c>
      <c r="I60" s="137" t="s">
        <v>153</v>
      </c>
    </row>
    <row r="61" spans="1:9" x14ac:dyDescent="0.15">
      <c r="A61" s="142" t="s">
        <v>108</v>
      </c>
      <c r="B61" s="142" t="s">
        <v>109</v>
      </c>
      <c r="C61" s="142">
        <v>9794.4</v>
      </c>
      <c r="D61" s="142">
        <v>8</v>
      </c>
      <c r="E61" s="142">
        <v>31</v>
      </c>
      <c r="F61" s="142" t="s">
        <v>202</v>
      </c>
      <c r="G61" s="142" t="s">
        <v>203</v>
      </c>
      <c r="H61" s="142">
        <v>500.8</v>
      </c>
      <c r="I61" s="137" t="s">
        <v>153</v>
      </c>
    </row>
    <row r="62" spans="1:9" x14ac:dyDescent="0.15">
      <c r="A62" s="142" t="s">
        <v>312</v>
      </c>
      <c r="B62" s="142" t="s">
        <v>313</v>
      </c>
      <c r="C62" s="142">
        <v>9224</v>
      </c>
      <c r="D62" s="142">
        <v>93</v>
      </c>
      <c r="E62" s="142">
        <v>32</v>
      </c>
      <c r="F62" s="142" t="s">
        <v>202</v>
      </c>
      <c r="G62" s="142" t="s">
        <v>203</v>
      </c>
      <c r="H62" s="142">
        <v>204</v>
      </c>
      <c r="I62" s="137" t="s">
        <v>153</v>
      </c>
    </row>
    <row r="63" spans="1:9" x14ac:dyDescent="0.15">
      <c r="A63" s="142" t="s">
        <v>1784</v>
      </c>
      <c r="B63" s="142" t="s">
        <v>1785</v>
      </c>
      <c r="C63" s="142">
        <v>8804</v>
      </c>
      <c r="D63" s="142">
        <v>4</v>
      </c>
      <c r="E63" s="142">
        <v>33</v>
      </c>
      <c r="F63" s="142" t="s">
        <v>202</v>
      </c>
      <c r="G63" s="142" t="s">
        <v>203</v>
      </c>
      <c r="H63" s="142">
        <v>137</v>
      </c>
      <c r="I63" s="137" t="s">
        <v>153</v>
      </c>
    </row>
    <row r="64" spans="1:9" x14ac:dyDescent="0.15">
      <c r="A64" s="142" t="s">
        <v>580</v>
      </c>
      <c r="B64" s="142" t="s">
        <v>207</v>
      </c>
      <c r="C64" s="142">
        <v>8374</v>
      </c>
      <c r="D64" s="142">
        <v>5</v>
      </c>
      <c r="E64" s="142">
        <v>34</v>
      </c>
      <c r="F64" s="142" t="s">
        <v>202</v>
      </c>
      <c r="G64" s="142" t="s">
        <v>203</v>
      </c>
      <c r="H64" s="142">
        <v>160</v>
      </c>
      <c r="I64" s="137" t="s">
        <v>153</v>
      </c>
    </row>
    <row r="65" spans="1:9" x14ac:dyDescent="0.15">
      <c r="A65" s="142" t="s">
        <v>474</v>
      </c>
      <c r="B65" s="142" t="s">
        <v>475</v>
      </c>
      <c r="C65" s="142">
        <v>8228</v>
      </c>
      <c r="D65" s="142">
        <v>14</v>
      </c>
      <c r="E65" s="142">
        <v>35</v>
      </c>
      <c r="F65" s="142" t="s">
        <v>202</v>
      </c>
      <c r="G65" s="142" t="s">
        <v>203</v>
      </c>
      <c r="H65" s="142">
        <v>147</v>
      </c>
      <c r="I65" s="137" t="s">
        <v>153</v>
      </c>
    </row>
    <row r="66" spans="1:9" x14ac:dyDescent="0.15">
      <c r="A66" s="142" t="s">
        <v>2540</v>
      </c>
      <c r="B66" s="142" t="s">
        <v>2541</v>
      </c>
      <c r="C66" s="142">
        <v>8173</v>
      </c>
      <c r="D66" s="142">
        <v>6</v>
      </c>
      <c r="E66" s="142">
        <v>36</v>
      </c>
      <c r="F66" s="142" t="s">
        <v>202</v>
      </c>
      <c r="G66" s="142" t="s">
        <v>203</v>
      </c>
      <c r="H66" s="142">
        <v>212</v>
      </c>
      <c r="I66" s="137" t="s">
        <v>153</v>
      </c>
    </row>
    <row r="67" spans="1:9" x14ac:dyDescent="0.15">
      <c r="A67" s="142" t="s">
        <v>434</v>
      </c>
      <c r="B67" s="142" t="s">
        <v>435</v>
      </c>
      <c r="C67" s="142">
        <v>8084</v>
      </c>
      <c r="D67" s="142">
        <v>8</v>
      </c>
      <c r="E67" s="142">
        <v>37</v>
      </c>
      <c r="F67" s="142" t="s">
        <v>202</v>
      </c>
      <c r="G67" s="142" t="s">
        <v>203</v>
      </c>
      <c r="H67" s="142">
        <v>94</v>
      </c>
      <c r="I67" s="137" t="s">
        <v>153</v>
      </c>
    </row>
    <row r="68" spans="1:9" x14ac:dyDescent="0.15">
      <c r="A68" s="142" t="s">
        <v>469</v>
      </c>
      <c r="B68" s="142" t="s">
        <v>264</v>
      </c>
      <c r="C68" s="142">
        <v>8034</v>
      </c>
      <c r="D68" s="142">
        <v>13</v>
      </c>
      <c r="E68" s="142">
        <v>38</v>
      </c>
      <c r="F68" s="142" t="s">
        <v>202</v>
      </c>
      <c r="G68" s="142" t="s">
        <v>203</v>
      </c>
      <c r="H68" s="142">
        <v>53.5</v>
      </c>
      <c r="I68" s="137" t="s">
        <v>153</v>
      </c>
    </row>
    <row r="69" spans="1:9" x14ac:dyDescent="0.15">
      <c r="A69" s="142" t="s">
        <v>500</v>
      </c>
      <c r="B69" s="142" t="s">
        <v>501</v>
      </c>
      <c r="C69" s="142">
        <v>7971.9</v>
      </c>
      <c r="D69" s="142">
        <v>59</v>
      </c>
      <c r="E69" s="142">
        <v>39</v>
      </c>
      <c r="F69" s="142" t="s">
        <v>202</v>
      </c>
      <c r="G69" s="142" t="s">
        <v>203</v>
      </c>
      <c r="H69" s="142">
        <v>683</v>
      </c>
      <c r="I69" s="137" t="s">
        <v>353</v>
      </c>
    </row>
    <row r="70" spans="1:9" x14ac:dyDescent="0.15">
      <c r="A70" s="142" t="s">
        <v>130</v>
      </c>
      <c r="B70" s="142" t="s">
        <v>131</v>
      </c>
      <c r="C70" s="142">
        <v>7718.73</v>
      </c>
      <c r="D70" s="142">
        <v>112</v>
      </c>
      <c r="E70" s="142">
        <v>40</v>
      </c>
      <c r="F70" s="142" t="s">
        <v>202</v>
      </c>
      <c r="G70" s="142" t="s">
        <v>203</v>
      </c>
      <c r="H70" s="142">
        <v>205</v>
      </c>
      <c r="I70" s="137" t="s">
        <v>358</v>
      </c>
    </row>
    <row r="71" spans="1:9" x14ac:dyDescent="0.15">
      <c r="A71" s="142" t="s">
        <v>831</v>
      </c>
      <c r="B71" s="142" t="s">
        <v>71</v>
      </c>
      <c r="C71" s="142">
        <v>7601</v>
      </c>
      <c r="D71" s="142">
        <v>40</v>
      </c>
      <c r="E71" s="142">
        <v>41</v>
      </c>
      <c r="F71" s="142" t="s">
        <v>202</v>
      </c>
      <c r="G71" s="142" t="s">
        <v>203</v>
      </c>
      <c r="H71" s="142">
        <v>596.29999999999995</v>
      </c>
      <c r="I71" s="137" t="s">
        <v>153</v>
      </c>
    </row>
    <row r="72" spans="1:9" x14ac:dyDescent="0.15">
      <c r="A72" s="142" t="s">
        <v>407</v>
      </c>
      <c r="B72" s="142" t="s">
        <v>408</v>
      </c>
      <c r="C72" s="142">
        <v>7568</v>
      </c>
      <c r="D72" s="142">
        <v>5</v>
      </c>
      <c r="E72" s="142">
        <v>42</v>
      </c>
      <c r="F72" s="142" t="s">
        <v>202</v>
      </c>
      <c r="G72" s="142" t="s">
        <v>203</v>
      </c>
      <c r="H72" s="142">
        <v>208</v>
      </c>
      <c r="I72" s="137" t="s">
        <v>153</v>
      </c>
    </row>
    <row r="73" spans="1:9" x14ac:dyDescent="0.15">
      <c r="A73" s="142" t="s">
        <v>65</v>
      </c>
      <c r="B73" s="142" t="s">
        <v>66</v>
      </c>
      <c r="C73" s="142">
        <v>7437</v>
      </c>
      <c r="D73" s="142">
        <v>18</v>
      </c>
      <c r="E73" s="142">
        <v>43</v>
      </c>
      <c r="F73" s="142" t="s">
        <v>202</v>
      </c>
      <c r="G73" s="142" t="s">
        <v>203</v>
      </c>
      <c r="H73" s="142">
        <v>433.5</v>
      </c>
      <c r="I73" s="137" t="s">
        <v>153</v>
      </c>
    </row>
    <row r="74" spans="1:9" x14ac:dyDescent="0.15">
      <c r="A74" s="142" t="s">
        <v>794</v>
      </c>
      <c r="B74" s="142" t="s">
        <v>795</v>
      </c>
      <c r="C74" s="142">
        <v>6952.3</v>
      </c>
      <c r="D74" s="142">
        <v>18</v>
      </c>
      <c r="E74" s="142">
        <v>44</v>
      </c>
      <c r="F74" s="142" t="s">
        <v>202</v>
      </c>
      <c r="G74" s="142" t="s">
        <v>203</v>
      </c>
      <c r="H74" s="142">
        <v>185</v>
      </c>
      <c r="I74" s="137" t="s">
        <v>152</v>
      </c>
    </row>
    <row r="75" spans="1:9" x14ac:dyDescent="0.15">
      <c r="A75" s="142" t="s">
        <v>329</v>
      </c>
      <c r="B75" s="142" t="s">
        <v>957</v>
      </c>
      <c r="C75" s="142">
        <v>6850</v>
      </c>
      <c r="D75" s="142">
        <v>7</v>
      </c>
      <c r="E75" s="142">
        <v>45</v>
      </c>
      <c r="F75" s="142" t="s">
        <v>202</v>
      </c>
      <c r="G75" s="142" t="s">
        <v>203</v>
      </c>
      <c r="H75" s="142">
        <v>174.4</v>
      </c>
      <c r="I75" s="137" t="s">
        <v>153</v>
      </c>
    </row>
    <row r="76" spans="1:9" x14ac:dyDescent="0.15">
      <c r="A76" s="142" t="s">
        <v>484</v>
      </c>
      <c r="B76" s="142" t="s">
        <v>485</v>
      </c>
      <c r="C76" s="142">
        <v>6560</v>
      </c>
      <c r="D76" s="142">
        <v>15</v>
      </c>
      <c r="E76" s="142">
        <v>46</v>
      </c>
      <c r="F76" s="142" t="s">
        <v>202</v>
      </c>
      <c r="G76" s="142" t="s">
        <v>203</v>
      </c>
      <c r="H76" s="142">
        <v>51.8</v>
      </c>
      <c r="I76" s="137" t="s">
        <v>152</v>
      </c>
    </row>
    <row r="77" spans="1:9" x14ac:dyDescent="0.15">
      <c r="A77" s="142" t="s">
        <v>569</v>
      </c>
      <c r="B77" s="142" t="s">
        <v>4</v>
      </c>
      <c r="C77" s="142">
        <v>6396</v>
      </c>
      <c r="D77" s="142">
        <v>5</v>
      </c>
      <c r="E77" s="142">
        <v>47</v>
      </c>
      <c r="F77" s="142" t="s">
        <v>202</v>
      </c>
      <c r="G77" s="142" t="s">
        <v>203</v>
      </c>
      <c r="H77" s="142">
        <v>209</v>
      </c>
      <c r="I77" s="137" t="s">
        <v>153</v>
      </c>
    </row>
    <row r="78" spans="1:9" x14ac:dyDescent="0.15">
      <c r="A78" s="142" t="s">
        <v>57</v>
      </c>
      <c r="B78" s="142" t="s">
        <v>58</v>
      </c>
      <c r="C78" s="142">
        <v>6097</v>
      </c>
      <c r="D78" s="142">
        <v>13</v>
      </c>
      <c r="E78" s="142">
        <v>48</v>
      </c>
      <c r="F78" s="142" t="s">
        <v>202</v>
      </c>
      <c r="G78" s="142" t="s">
        <v>203</v>
      </c>
      <c r="H78" s="142">
        <v>69.8</v>
      </c>
      <c r="I78" s="137" t="s">
        <v>352</v>
      </c>
    </row>
    <row r="79" spans="1:9" x14ac:dyDescent="0.15">
      <c r="A79" s="142" t="s">
        <v>2554</v>
      </c>
      <c r="B79" s="142" t="s">
        <v>2555</v>
      </c>
      <c r="C79" s="142">
        <v>6093</v>
      </c>
      <c r="D79" s="142">
        <v>2</v>
      </c>
      <c r="E79" s="142">
        <v>49</v>
      </c>
      <c r="F79" s="142" t="s">
        <v>202</v>
      </c>
      <c r="G79" s="142" t="s">
        <v>203</v>
      </c>
      <c r="H79" s="142">
        <v>150.9</v>
      </c>
      <c r="I79" s="137" t="s">
        <v>153</v>
      </c>
    </row>
    <row r="80" spans="1:9" x14ac:dyDescent="0.15">
      <c r="A80" s="142" t="s">
        <v>415</v>
      </c>
      <c r="B80" s="142" t="s">
        <v>672</v>
      </c>
      <c r="C80" s="142">
        <v>5987.2</v>
      </c>
      <c r="D80" s="142">
        <v>8</v>
      </c>
      <c r="E80" s="142">
        <v>50</v>
      </c>
      <c r="F80" s="142" t="s">
        <v>202</v>
      </c>
      <c r="G80" s="142" t="s">
        <v>203</v>
      </c>
      <c r="H80" s="142">
        <v>106</v>
      </c>
      <c r="I80" s="137" t="s">
        <v>152</v>
      </c>
    </row>
    <row r="81" spans="1:9" x14ac:dyDescent="0.15">
      <c r="A81" s="142" t="s">
        <v>486</v>
      </c>
      <c r="B81" s="142" t="s">
        <v>487</v>
      </c>
      <c r="C81" s="142">
        <v>5883.1</v>
      </c>
      <c r="D81" s="142">
        <v>42</v>
      </c>
      <c r="E81" s="142">
        <v>51</v>
      </c>
      <c r="F81" s="142" t="s">
        <v>202</v>
      </c>
      <c r="G81" s="142" t="s">
        <v>203</v>
      </c>
      <c r="H81" s="142">
        <v>269</v>
      </c>
      <c r="I81" s="137" t="s">
        <v>353</v>
      </c>
    </row>
    <row r="82" spans="1:9" x14ac:dyDescent="0.15">
      <c r="A82" s="142" t="s">
        <v>887</v>
      </c>
      <c r="B82" s="142" t="s">
        <v>888</v>
      </c>
      <c r="C82" s="142">
        <v>5707</v>
      </c>
      <c r="D82" s="142">
        <v>38</v>
      </c>
      <c r="E82" s="142">
        <v>52</v>
      </c>
      <c r="F82" s="142" t="s">
        <v>202</v>
      </c>
      <c r="G82" s="142" t="s">
        <v>25</v>
      </c>
      <c r="H82" s="142">
        <v>352</v>
      </c>
      <c r="I82" s="137" t="s">
        <v>356</v>
      </c>
    </row>
    <row r="83" spans="1:9" x14ac:dyDescent="0.15">
      <c r="A83" s="142" t="s">
        <v>404</v>
      </c>
      <c r="B83" s="142" t="s">
        <v>405</v>
      </c>
      <c r="C83" s="142">
        <v>5559</v>
      </c>
      <c r="D83" s="142">
        <v>2</v>
      </c>
      <c r="E83" s="142">
        <v>53</v>
      </c>
      <c r="F83" s="142" t="s">
        <v>202</v>
      </c>
      <c r="G83" s="142" t="s">
        <v>203</v>
      </c>
      <c r="H83" s="142">
        <v>57.2</v>
      </c>
      <c r="I83" s="137" t="s">
        <v>153</v>
      </c>
    </row>
    <row r="84" spans="1:9" x14ac:dyDescent="0.15">
      <c r="A84" s="142" t="s">
        <v>909</v>
      </c>
      <c r="B84" s="142" t="s">
        <v>13</v>
      </c>
      <c r="C84" s="142">
        <v>5401</v>
      </c>
      <c r="D84" s="142">
        <v>25</v>
      </c>
      <c r="E84" s="142">
        <v>54</v>
      </c>
      <c r="F84" s="142" t="s">
        <v>202</v>
      </c>
      <c r="G84" s="142" t="s">
        <v>203</v>
      </c>
      <c r="H84" s="142">
        <v>135.80000000000001</v>
      </c>
      <c r="I84" s="137" t="s">
        <v>153</v>
      </c>
    </row>
    <row r="85" spans="1:9" x14ac:dyDescent="0.15">
      <c r="A85" s="142" t="s">
        <v>537</v>
      </c>
      <c r="B85" s="142" t="s">
        <v>538</v>
      </c>
      <c r="C85" s="142">
        <v>5181.8</v>
      </c>
      <c r="D85" s="142">
        <v>41</v>
      </c>
      <c r="E85" s="142">
        <v>55</v>
      </c>
      <c r="F85" s="142" t="s">
        <v>202</v>
      </c>
      <c r="G85" s="142" t="s">
        <v>203</v>
      </c>
      <c r="H85" s="142">
        <v>302</v>
      </c>
      <c r="I85" s="137" t="s">
        <v>153</v>
      </c>
    </row>
    <row r="86" spans="1:9" x14ac:dyDescent="0.15">
      <c r="A86" s="142" t="s">
        <v>832</v>
      </c>
      <c r="B86" s="142" t="s">
        <v>132</v>
      </c>
      <c r="C86" s="142">
        <v>5123</v>
      </c>
      <c r="D86" s="142">
        <v>10</v>
      </c>
      <c r="E86" s="142">
        <v>56</v>
      </c>
      <c r="F86" s="142" t="s">
        <v>202</v>
      </c>
      <c r="G86" s="142" t="s">
        <v>203</v>
      </c>
      <c r="H86" s="142">
        <v>59.3</v>
      </c>
      <c r="I86" s="137" t="s">
        <v>352</v>
      </c>
    </row>
    <row r="87" spans="1:9" x14ac:dyDescent="0.15">
      <c r="A87" s="142" t="s">
        <v>656</v>
      </c>
      <c r="B87" s="142" t="s">
        <v>76</v>
      </c>
      <c r="C87" s="142">
        <v>4926</v>
      </c>
      <c r="D87" s="142">
        <v>22</v>
      </c>
      <c r="E87" s="142">
        <v>58</v>
      </c>
      <c r="F87" s="142" t="s">
        <v>202</v>
      </c>
      <c r="G87" s="142" t="s">
        <v>203</v>
      </c>
      <c r="H87" s="142">
        <v>132.6</v>
      </c>
      <c r="I87" s="137" t="s">
        <v>153</v>
      </c>
    </row>
    <row r="88" spans="1:9" x14ac:dyDescent="0.15">
      <c r="A88" s="142" t="s">
        <v>810</v>
      </c>
      <c r="B88" s="142" t="s">
        <v>68</v>
      </c>
      <c r="C88" s="142">
        <v>4706</v>
      </c>
      <c r="D88" s="142">
        <v>7</v>
      </c>
      <c r="E88" s="142">
        <v>59</v>
      </c>
      <c r="F88" s="142" t="s">
        <v>202</v>
      </c>
      <c r="G88" s="142" t="s">
        <v>203</v>
      </c>
      <c r="H88" s="142">
        <v>155</v>
      </c>
      <c r="I88" s="137" t="s">
        <v>153</v>
      </c>
    </row>
    <row r="89" spans="1:9" x14ac:dyDescent="0.15">
      <c r="A89" s="142" t="s">
        <v>346</v>
      </c>
      <c r="B89" s="142" t="s">
        <v>347</v>
      </c>
      <c r="C89" s="142">
        <v>4700</v>
      </c>
      <c r="D89" s="142">
        <v>34</v>
      </c>
      <c r="E89" s="142">
        <v>60</v>
      </c>
      <c r="F89" s="142" t="s">
        <v>202</v>
      </c>
      <c r="G89" s="142" t="s">
        <v>203</v>
      </c>
      <c r="H89" s="142">
        <v>283</v>
      </c>
      <c r="I89" s="137" t="s">
        <v>352</v>
      </c>
    </row>
    <row r="90" spans="1:9" x14ac:dyDescent="0.15">
      <c r="A90" s="142" t="s">
        <v>583</v>
      </c>
      <c r="B90" s="142" t="s">
        <v>584</v>
      </c>
      <c r="C90" s="142">
        <v>4682.3999999999996</v>
      </c>
      <c r="D90" s="142">
        <v>3</v>
      </c>
      <c r="E90" s="142">
        <v>61</v>
      </c>
      <c r="F90" s="142" t="s">
        <v>202</v>
      </c>
      <c r="G90" s="142" t="s">
        <v>203</v>
      </c>
      <c r="H90" s="142">
        <v>131</v>
      </c>
      <c r="I90" s="137" t="s">
        <v>153</v>
      </c>
    </row>
    <row r="91" spans="1:9" x14ac:dyDescent="0.15">
      <c r="A91" s="142" t="s">
        <v>2479</v>
      </c>
      <c r="B91" s="142" t="s">
        <v>70</v>
      </c>
      <c r="C91" s="142">
        <v>4667</v>
      </c>
      <c r="D91" s="142">
        <v>17</v>
      </c>
      <c r="E91" s="142">
        <v>62</v>
      </c>
      <c r="F91" s="142" t="s">
        <v>202</v>
      </c>
      <c r="G91" s="142" t="s">
        <v>203</v>
      </c>
      <c r="H91" s="142">
        <v>22.9</v>
      </c>
      <c r="I91" s="137" t="s">
        <v>151</v>
      </c>
    </row>
    <row r="92" spans="1:9" x14ac:dyDescent="0.15">
      <c r="A92" s="142" t="s">
        <v>899</v>
      </c>
      <c r="B92" s="142" t="s">
        <v>900</v>
      </c>
      <c r="C92" s="142">
        <v>4530</v>
      </c>
      <c r="D92" s="142">
        <v>4</v>
      </c>
      <c r="E92" s="142">
        <v>63</v>
      </c>
      <c r="F92" s="142" t="s">
        <v>202</v>
      </c>
      <c r="G92" s="142" t="s">
        <v>203</v>
      </c>
      <c r="H92" s="142">
        <v>86</v>
      </c>
      <c r="I92" s="137" t="s">
        <v>153</v>
      </c>
    </row>
    <row r="93" spans="1:9" x14ac:dyDescent="0.15">
      <c r="A93" s="142" t="s">
        <v>325</v>
      </c>
      <c r="B93" s="142" t="s">
        <v>326</v>
      </c>
      <c r="C93" s="142">
        <v>4505</v>
      </c>
      <c r="D93" s="142">
        <v>17</v>
      </c>
      <c r="E93" s="142">
        <v>64</v>
      </c>
      <c r="F93" s="142" t="s">
        <v>202</v>
      </c>
      <c r="G93" s="142" t="s">
        <v>203</v>
      </c>
      <c r="H93" s="142">
        <v>63</v>
      </c>
      <c r="I93" s="137" t="s">
        <v>153</v>
      </c>
    </row>
    <row r="94" spans="1:9" x14ac:dyDescent="0.15">
      <c r="A94" s="142" t="s">
        <v>425</v>
      </c>
      <c r="B94" s="142" t="s">
        <v>18</v>
      </c>
      <c r="C94" s="142">
        <v>4468</v>
      </c>
      <c r="D94" s="142">
        <v>3</v>
      </c>
      <c r="E94" s="142">
        <v>65</v>
      </c>
      <c r="F94" s="142" t="s">
        <v>202</v>
      </c>
      <c r="G94" s="142" t="s">
        <v>203</v>
      </c>
      <c r="H94" s="142">
        <v>183.1</v>
      </c>
      <c r="I94" s="137" t="s">
        <v>153</v>
      </c>
    </row>
    <row r="95" spans="1:9" x14ac:dyDescent="0.15">
      <c r="A95" s="142" t="s">
        <v>790</v>
      </c>
      <c r="B95" s="142" t="s">
        <v>747</v>
      </c>
      <c r="C95" s="142">
        <v>4372</v>
      </c>
      <c r="D95" s="142">
        <v>11</v>
      </c>
      <c r="E95" s="142">
        <v>66</v>
      </c>
      <c r="F95" s="142" t="s">
        <v>202</v>
      </c>
      <c r="G95" s="142" t="s">
        <v>203</v>
      </c>
      <c r="H95" s="142">
        <v>330.5</v>
      </c>
      <c r="I95" s="137" t="s">
        <v>153</v>
      </c>
    </row>
    <row r="96" spans="1:9" x14ac:dyDescent="0.15">
      <c r="A96" s="142" t="s">
        <v>270</v>
      </c>
      <c r="B96" s="142" t="s">
        <v>943</v>
      </c>
      <c r="C96" s="142">
        <v>4367</v>
      </c>
      <c r="D96" s="142">
        <v>12</v>
      </c>
      <c r="E96" s="142">
        <v>67</v>
      </c>
      <c r="F96" s="142" t="s">
        <v>202</v>
      </c>
      <c r="G96" s="142" t="s">
        <v>203</v>
      </c>
      <c r="H96" s="142">
        <v>119.1</v>
      </c>
      <c r="I96" s="137" t="s">
        <v>152</v>
      </c>
    </row>
    <row r="97" spans="1:9" x14ac:dyDescent="0.15">
      <c r="A97" s="142" t="s">
        <v>359</v>
      </c>
      <c r="B97" s="142" t="s">
        <v>360</v>
      </c>
      <c r="C97" s="142">
        <v>4191</v>
      </c>
      <c r="D97" s="142">
        <v>5</v>
      </c>
      <c r="E97" s="142">
        <v>68</v>
      </c>
      <c r="F97" s="142" t="s">
        <v>202</v>
      </c>
      <c r="G97" s="142" t="s">
        <v>203</v>
      </c>
      <c r="H97" s="142">
        <v>79.7</v>
      </c>
      <c r="I97" s="137" t="s">
        <v>153</v>
      </c>
    </row>
    <row r="98" spans="1:9" x14ac:dyDescent="0.15">
      <c r="A98" s="142" t="s">
        <v>607</v>
      </c>
      <c r="B98" s="142" t="s">
        <v>608</v>
      </c>
      <c r="C98" s="142">
        <v>4080</v>
      </c>
      <c r="D98" s="142">
        <v>7</v>
      </c>
      <c r="E98" s="142">
        <v>69</v>
      </c>
      <c r="F98" s="142" t="s">
        <v>202</v>
      </c>
      <c r="G98" s="142" t="s">
        <v>203</v>
      </c>
      <c r="H98" s="142">
        <v>238.5</v>
      </c>
      <c r="I98" s="137" t="s">
        <v>153</v>
      </c>
    </row>
    <row r="99" spans="1:9" x14ac:dyDescent="0.15">
      <c r="A99" s="142" t="s">
        <v>502</v>
      </c>
      <c r="B99" s="142" t="s">
        <v>503</v>
      </c>
      <c r="C99" s="142">
        <v>4050</v>
      </c>
      <c r="D99" s="142">
        <v>2</v>
      </c>
      <c r="E99" s="142">
        <v>70</v>
      </c>
      <c r="F99" s="142" t="s">
        <v>202</v>
      </c>
      <c r="G99" s="142" t="s">
        <v>203</v>
      </c>
      <c r="H99" s="142">
        <v>32</v>
      </c>
      <c r="I99" s="137" t="s">
        <v>352</v>
      </c>
    </row>
    <row r="100" spans="1:9" x14ac:dyDescent="0.15">
      <c r="A100" s="142" t="s">
        <v>585</v>
      </c>
      <c r="B100" s="142" t="s">
        <v>586</v>
      </c>
      <c r="C100" s="142">
        <v>3983</v>
      </c>
      <c r="D100" s="142">
        <v>4</v>
      </c>
      <c r="E100" s="142">
        <v>71</v>
      </c>
      <c r="F100" s="142" t="s">
        <v>202</v>
      </c>
      <c r="G100" s="142" t="s">
        <v>203</v>
      </c>
      <c r="H100" s="142">
        <v>98</v>
      </c>
      <c r="I100" s="137" t="s">
        <v>153</v>
      </c>
    </row>
    <row r="101" spans="1:9" x14ac:dyDescent="0.15">
      <c r="A101" s="142" t="s">
        <v>1707</v>
      </c>
      <c r="B101" s="142" t="s">
        <v>1708</v>
      </c>
      <c r="C101" s="142">
        <v>3960</v>
      </c>
      <c r="D101" s="142">
        <v>47</v>
      </c>
      <c r="E101" s="142">
        <v>72</v>
      </c>
      <c r="F101" s="142" t="s">
        <v>202</v>
      </c>
      <c r="G101" s="142" t="s">
        <v>25</v>
      </c>
      <c r="H101" s="142">
        <v>182.2</v>
      </c>
      <c r="I101" s="137" t="s">
        <v>357</v>
      </c>
    </row>
    <row r="102" spans="1:9" x14ac:dyDescent="0.15">
      <c r="A102" s="142" t="s">
        <v>297</v>
      </c>
      <c r="B102" s="142" t="s">
        <v>229</v>
      </c>
      <c r="C102" s="142">
        <v>3858</v>
      </c>
      <c r="D102" s="142">
        <v>7</v>
      </c>
      <c r="E102" s="142">
        <v>73</v>
      </c>
      <c r="F102" s="142" t="s">
        <v>202</v>
      </c>
      <c r="G102" s="142" t="s">
        <v>203</v>
      </c>
      <c r="H102" s="142">
        <v>211.9</v>
      </c>
      <c r="I102" s="137" t="s">
        <v>153</v>
      </c>
    </row>
    <row r="103" spans="1:9" x14ac:dyDescent="0.15">
      <c r="A103" s="142" t="s">
        <v>493</v>
      </c>
      <c r="B103" s="142" t="s">
        <v>75</v>
      </c>
      <c r="C103" s="142">
        <v>3777</v>
      </c>
      <c r="D103" s="142">
        <v>3</v>
      </c>
      <c r="E103" s="142">
        <v>74</v>
      </c>
      <c r="F103" s="142" t="s">
        <v>202</v>
      </c>
      <c r="G103" s="142" t="s">
        <v>203</v>
      </c>
      <c r="H103" s="142">
        <v>113</v>
      </c>
      <c r="I103" s="137" t="s">
        <v>153</v>
      </c>
    </row>
    <row r="104" spans="1:9" x14ac:dyDescent="0.15">
      <c r="A104" s="142" t="s">
        <v>510</v>
      </c>
      <c r="B104" s="142" t="s">
        <v>511</v>
      </c>
      <c r="C104" s="142">
        <v>3722</v>
      </c>
      <c r="D104" s="142">
        <v>4</v>
      </c>
      <c r="E104" s="142">
        <v>75</v>
      </c>
      <c r="F104" s="142" t="s">
        <v>202</v>
      </c>
      <c r="G104" s="142" t="s">
        <v>203</v>
      </c>
      <c r="H104" s="142">
        <v>340</v>
      </c>
      <c r="I104" s="137" t="s">
        <v>153</v>
      </c>
    </row>
    <row r="105" spans="1:9" x14ac:dyDescent="0.15">
      <c r="A105" s="142" t="s">
        <v>518</v>
      </c>
      <c r="B105" s="142" t="s">
        <v>519</v>
      </c>
      <c r="C105" s="142">
        <v>3712</v>
      </c>
      <c r="D105" s="142">
        <v>3</v>
      </c>
      <c r="E105" s="142">
        <v>76</v>
      </c>
      <c r="F105" s="142" t="s">
        <v>202</v>
      </c>
      <c r="G105" s="142" t="s">
        <v>203</v>
      </c>
      <c r="H105" s="142">
        <v>168.3</v>
      </c>
      <c r="I105" s="137" t="s">
        <v>153</v>
      </c>
    </row>
    <row r="106" spans="1:9" x14ac:dyDescent="0.15">
      <c r="A106" s="142" t="s">
        <v>579</v>
      </c>
      <c r="B106" s="142" t="s">
        <v>860</v>
      </c>
      <c r="C106" s="142">
        <v>3654</v>
      </c>
      <c r="D106" s="142">
        <v>5</v>
      </c>
      <c r="E106" s="142">
        <v>77</v>
      </c>
      <c r="F106" s="142" t="s">
        <v>202</v>
      </c>
      <c r="G106" s="142" t="s">
        <v>203</v>
      </c>
      <c r="H106" s="142">
        <v>877</v>
      </c>
      <c r="I106" s="137" t="s">
        <v>153</v>
      </c>
    </row>
    <row r="107" spans="1:9" x14ac:dyDescent="0.15">
      <c r="A107" s="142" t="s">
        <v>813</v>
      </c>
      <c r="B107" s="142" t="s">
        <v>814</v>
      </c>
      <c r="C107" s="142">
        <v>3229</v>
      </c>
      <c r="D107" s="142">
        <v>38</v>
      </c>
      <c r="E107" s="142">
        <v>78</v>
      </c>
      <c r="F107" s="142" t="s">
        <v>202</v>
      </c>
      <c r="G107" s="142" t="s">
        <v>203</v>
      </c>
      <c r="H107" s="142">
        <v>77</v>
      </c>
      <c r="I107" s="137" t="s">
        <v>353</v>
      </c>
    </row>
    <row r="108" spans="1:9" x14ac:dyDescent="0.15">
      <c r="A108" s="142" t="s">
        <v>934</v>
      </c>
      <c r="B108" s="142" t="s">
        <v>278</v>
      </c>
      <c r="C108" s="142">
        <v>3194</v>
      </c>
      <c r="D108" s="142">
        <v>2</v>
      </c>
      <c r="E108" s="142">
        <v>79</v>
      </c>
      <c r="F108" s="142" t="s">
        <v>202</v>
      </c>
      <c r="G108" s="142" t="s">
        <v>203</v>
      </c>
      <c r="H108" s="142">
        <v>139.30000000000001</v>
      </c>
      <c r="I108" s="137" t="s">
        <v>153</v>
      </c>
    </row>
    <row r="109" spans="1:9" x14ac:dyDescent="0.15">
      <c r="A109" s="142" t="s">
        <v>440</v>
      </c>
      <c r="B109" s="142" t="s">
        <v>441</v>
      </c>
      <c r="C109" s="142">
        <v>3145</v>
      </c>
      <c r="D109" s="142">
        <v>3</v>
      </c>
      <c r="E109" s="142">
        <v>80</v>
      </c>
      <c r="F109" s="142" t="s">
        <v>202</v>
      </c>
      <c r="G109" s="142" t="s">
        <v>203</v>
      </c>
      <c r="H109" s="142">
        <v>50.8</v>
      </c>
      <c r="I109" s="137" t="s">
        <v>152</v>
      </c>
    </row>
    <row r="110" spans="1:9" x14ac:dyDescent="0.15">
      <c r="A110" s="142" t="s">
        <v>413</v>
      </c>
      <c r="B110" s="142" t="s">
        <v>414</v>
      </c>
      <c r="C110" s="142">
        <v>3050</v>
      </c>
      <c r="D110" s="142">
        <v>15</v>
      </c>
      <c r="E110" s="142">
        <v>81</v>
      </c>
      <c r="F110" s="142" t="s">
        <v>202</v>
      </c>
      <c r="G110" s="142" t="s">
        <v>203</v>
      </c>
      <c r="H110" s="142">
        <v>115.8</v>
      </c>
      <c r="I110" s="137" t="s">
        <v>153</v>
      </c>
    </row>
    <row r="111" spans="1:9" x14ac:dyDescent="0.15">
      <c r="A111" s="142" t="s">
        <v>328</v>
      </c>
      <c r="B111" s="142" t="s">
        <v>279</v>
      </c>
      <c r="C111" s="142">
        <v>2964</v>
      </c>
      <c r="D111" s="142">
        <v>6</v>
      </c>
      <c r="E111" s="142">
        <v>82</v>
      </c>
      <c r="F111" s="142" t="s">
        <v>202</v>
      </c>
      <c r="G111" s="142" t="s">
        <v>203</v>
      </c>
      <c r="H111" s="142">
        <v>59.4</v>
      </c>
      <c r="I111" s="137" t="s">
        <v>155</v>
      </c>
    </row>
    <row r="112" spans="1:9" x14ac:dyDescent="0.15">
      <c r="A112" s="142" t="s">
        <v>2000</v>
      </c>
      <c r="B112" s="142" t="s">
        <v>2001</v>
      </c>
      <c r="C112" s="142">
        <v>2908</v>
      </c>
      <c r="D112" s="142">
        <v>4</v>
      </c>
      <c r="E112" s="142">
        <v>83</v>
      </c>
      <c r="F112" s="142" t="s">
        <v>202</v>
      </c>
      <c r="G112" s="142" t="s">
        <v>25</v>
      </c>
      <c r="H112" s="142">
        <v>194</v>
      </c>
      <c r="I112" s="137" t="s">
        <v>356</v>
      </c>
    </row>
    <row r="113" spans="1:9" x14ac:dyDescent="0.15">
      <c r="A113" s="142" t="s">
        <v>496</v>
      </c>
      <c r="B113" s="142" t="s">
        <v>497</v>
      </c>
      <c r="C113" s="142">
        <v>2802</v>
      </c>
      <c r="D113" s="142">
        <v>2</v>
      </c>
      <c r="E113" s="142">
        <v>84</v>
      </c>
      <c r="F113" s="142" t="s">
        <v>202</v>
      </c>
      <c r="G113" s="142" t="s">
        <v>203</v>
      </c>
      <c r="H113" s="142">
        <v>124</v>
      </c>
      <c r="I113" s="137" t="s">
        <v>153</v>
      </c>
    </row>
    <row r="114" spans="1:9" x14ac:dyDescent="0.15">
      <c r="A114" s="142" t="s">
        <v>444</v>
      </c>
      <c r="B114" s="142" t="s">
        <v>30</v>
      </c>
      <c r="C114" s="142">
        <v>2798</v>
      </c>
      <c r="D114" s="142">
        <v>3</v>
      </c>
      <c r="E114" s="142">
        <v>85</v>
      </c>
      <c r="F114" s="142" t="s">
        <v>202</v>
      </c>
      <c r="G114" s="142" t="s">
        <v>203</v>
      </c>
      <c r="H114" s="142">
        <v>145.30000000000001</v>
      </c>
      <c r="I114" s="137" t="s">
        <v>153</v>
      </c>
    </row>
    <row r="115" spans="1:9" x14ac:dyDescent="0.15">
      <c r="A115" s="142" t="s">
        <v>865</v>
      </c>
      <c r="B115" s="142" t="s">
        <v>106</v>
      </c>
      <c r="C115" s="142">
        <v>2679</v>
      </c>
      <c r="D115" s="142">
        <v>3</v>
      </c>
      <c r="E115" s="142">
        <v>86</v>
      </c>
      <c r="F115" s="142" t="s">
        <v>202</v>
      </c>
      <c r="G115" s="142" t="s">
        <v>203</v>
      </c>
      <c r="H115" s="142">
        <v>123.8</v>
      </c>
      <c r="I115" s="137" t="s">
        <v>153</v>
      </c>
    </row>
    <row r="116" spans="1:9" x14ac:dyDescent="0.15">
      <c r="A116" s="142" t="s">
        <v>426</v>
      </c>
      <c r="B116" s="142" t="s">
        <v>427</v>
      </c>
      <c r="C116" s="142">
        <v>2547</v>
      </c>
      <c r="D116" s="142">
        <v>6</v>
      </c>
      <c r="E116" s="142">
        <v>87</v>
      </c>
      <c r="F116" s="142" t="s">
        <v>202</v>
      </c>
      <c r="G116" s="142" t="s">
        <v>203</v>
      </c>
      <c r="H116" s="142">
        <v>85</v>
      </c>
      <c r="I116" s="137" t="s">
        <v>152</v>
      </c>
    </row>
    <row r="117" spans="1:9" x14ac:dyDescent="0.15">
      <c r="A117" s="142" t="s">
        <v>1438</v>
      </c>
      <c r="B117" s="142" t="s">
        <v>1439</v>
      </c>
      <c r="C117" s="142">
        <v>2526</v>
      </c>
      <c r="D117" s="142">
        <v>14</v>
      </c>
      <c r="E117" s="142">
        <v>88</v>
      </c>
      <c r="F117" s="142" t="s">
        <v>202</v>
      </c>
      <c r="G117" s="142" t="s">
        <v>25</v>
      </c>
      <c r="H117" s="142">
        <v>364</v>
      </c>
      <c r="I117" s="137" t="s">
        <v>356</v>
      </c>
    </row>
    <row r="118" spans="1:9" x14ac:dyDescent="0.15">
      <c r="A118" s="142" t="s">
        <v>417</v>
      </c>
      <c r="B118" s="142" t="s">
        <v>418</v>
      </c>
      <c r="C118" s="142">
        <v>2476</v>
      </c>
      <c r="D118" s="142">
        <v>5</v>
      </c>
      <c r="E118" s="142">
        <v>89</v>
      </c>
      <c r="F118" s="142" t="s">
        <v>202</v>
      </c>
      <c r="G118" s="142" t="s">
        <v>203</v>
      </c>
      <c r="H118" s="142">
        <v>120</v>
      </c>
      <c r="I118" s="137" t="s">
        <v>152</v>
      </c>
    </row>
    <row r="119" spans="1:9" x14ac:dyDescent="0.15">
      <c r="A119" s="142" t="s">
        <v>864</v>
      </c>
      <c r="B119" s="142" t="s">
        <v>105</v>
      </c>
      <c r="C119" s="142">
        <v>2450</v>
      </c>
      <c r="D119" s="142">
        <v>5</v>
      </c>
      <c r="E119" s="142">
        <v>90</v>
      </c>
      <c r="F119" s="142" t="s">
        <v>202</v>
      </c>
      <c r="G119" s="142" t="s">
        <v>203</v>
      </c>
      <c r="H119" s="142">
        <v>88.4</v>
      </c>
      <c r="I119" s="137" t="s">
        <v>153</v>
      </c>
    </row>
    <row r="120" spans="1:9" x14ac:dyDescent="0.15">
      <c r="A120" s="142" t="s">
        <v>482</v>
      </c>
      <c r="B120" s="142" t="s">
        <v>269</v>
      </c>
      <c r="C120" s="142">
        <v>2444</v>
      </c>
      <c r="D120" s="142">
        <v>7</v>
      </c>
      <c r="E120" s="142">
        <v>91</v>
      </c>
      <c r="F120" s="142" t="s">
        <v>202</v>
      </c>
      <c r="G120" s="142" t="s">
        <v>203</v>
      </c>
      <c r="H120" s="142">
        <v>74.599999999999994</v>
      </c>
      <c r="I120" s="137" t="s">
        <v>151</v>
      </c>
    </row>
    <row r="121" spans="1:9" x14ac:dyDescent="0.15">
      <c r="A121" s="142" t="s">
        <v>428</v>
      </c>
      <c r="B121" s="142" t="s">
        <v>429</v>
      </c>
      <c r="C121" s="142">
        <v>2394</v>
      </c>
      <c r="D121" s="142">
        <v>4</v>
      </c>
      <c r="E121" s="142">
        <v>92</v>
      </c>
      <c r="F121" s="142" t="s">
        <v>202</v>
      </c>
      <c r="G121" s="142" t="s">
        <v>203</v>
      </c>
      <c r="H121" s="142">
        <v>127.7</v>
      </c>
      <c r="I121" s="137" t="s">
        <v>153</v>
      </c>
    </row>
    <row r="122" spans="1:9" x14ac:dyDescent="0.15">
      <c r="A122" s="142" t="s">
        <v>798</v>
      </c>
      <c r="B122" s="142" t="s">
        <v>799</v>
      </c>
      <c r="C122" s="142">
        <v>2316</v>
      </c>
      <c r="D122" s="142">
        <v>4</v>
      </c>
      <c r="E122" s="142">
        <v>93</v>
      </c>
      <c r="F122" s="142" t="s">
        <v>202</v>
      </c>
      <c r="G122" s="142" t="s">
        <v>203</v>
      </c>
      <c r="H122" s="142">
        <v>114.3</v>
      </c>
      <c r="I122" s="137" t="s">
        <v>153</v>
      </c>
    </row>
    <row r="123" spans="1:9" x14ac:dyDescent="0.15">
      <c r="A123" s="142" t="s">
        <v>2</v>
      </c>
      <c r="B123" s="142" t="s">
        <v>3</v>
      </c>
      <c r="C123" s="142">
        <v>2296</v>
      </c>
      <c r="D123" s="142">
        <v>6</v>
      </c>
      <c r="E123" s="142">
        <v>94</v>
      </c>
      <c r="F123" s="142" t="s">
        <v>202</v>
      </c>
      <c r="G123" s="142" t="s">
        <v>203</v>
      </c>
      <c r="H123" s="142">
        <v>82.2</v>
      </c>
      <c r="I123" s="137" t="s">
        <v>152</v>
      </c>
    </row>
    <row r="124" spans="1:9" x14ac:dyDescent="0.15">
      <c r="A124" s="142" t="s">
        <v>2546</v>
      </c>
      <c r="B124" s="142" t="s">
        <v>2547</v>
      </c>
      <c r="C124" s="142">
        <v>2274</v>
      </c>
      <c r="D124" s="142">
        <v>3</v>
      </c>
      <c r="E124" s="142">
        <v>95</v>
      </c>
      <c r="F124" s="142" t="s">
        <v>202</v>
      </c>
      <c r="G124" s="142" t="s">
        <v>203</v>
      </c>
      <c r="H124" s="142">
        <v>45</v>
      </c>
      <c r="I124" s="137" t="s">
        <v>153</v>
      </c>
    </row>
    <row r="125" spans="1:9" x14ac:dyDescent="0.15">
      <c r="A125" s="142" t="s">
        <v>661</v>
      </c>
      <c r="B125" s="142" t="s">
        <v>29</v>
      </c>
      <c r="C125" s="142">
        <v>2247</v>
      </c>
      <c r="D125" s="142">
        <v>2</v>
      </c>
      <c r="E125" s="142">
        <v>96</v>
      </c>
      <c r="F125" s="142" t="s">
        <v>202</v>
      </c>
      <c r="G125" s="142" t="s">
        <v>203</v>
      </c>
      <c r="H125" s="142">
        <v>143</v>
      </c>
      <c r="I125" s="137" t="s">
        <v>153</v>
      </c>
    </row>
    <row r="126" spans="1:9" x14ac:dyDescent="0.15">
      <c r="A126" s="142" t="s">
        <v>894</v>
      </c>
      <c r="B126" s="142" t="s">
        <v>927</v>
      </c>
      <c r="C126" s="142">
        <v>2204</v>
      </c>
      <c r="D126" s="142">
        <v>25</v>
      </c>
      <c r="E126" s="142">
        <v>97</v>
      </c>
      <c r="F126" s="142" t="s">
        <v>202</v>
      </c>
      <c r="G126" s="142" t="s">
        <v>25</v>
      </c>
      <c r="H126" s="142">
        <v>242.6</v>
      </c>
      <c r="I126" s="137" t="s">
        <v>356</v>
      </c>
    </row>
    <row r="127" spans="1:9" x14ac:dyDescent="0.15">
      <c r="A127" s="142" t="s">
        <v>657</v>
      </c>
      <c r="B127" s="142" t="s">
        <v>658</v>
      </c>
      <c r="C127" s="142">
        <v>2174</v>
      </c>
      <c r="D127" s="142">
        <v>4</v>
      </c>
      <c r="E127" s="142">
        <v>98</v>
      </c>
      <c r="F127" s="142" t="s">
        <v>202</v>
      </c>
      <c r="G127" s="142" t="s">
        <v>203</v>
      </c>
      <c r="H127" s="142">
        <v>228.8</v>
      </c>
      <c r="I127" s="137" t="s">
        <v>153</v>
      </c>
    </row>
    <row r="128" spans="1:9" x14ac:dyDescent="0.15">
      <c r="A128" s="142" t="s">
        <v>653</v>
      </c>
      <c r="B128" s="142" t="s">
        <v>947</v>
      </c>
      <c r="C128" s="142">
        <v>2150</v>
      </c>
      <c r="D128" s="142">
        <v>6</v>
      </c>
      <c r="E128" s="142">
        <v>99</v>
      </c>
      <c r="F128" s="142" t="s">
        <v>202</v>
      </c>
      <c r="G128" s="142" t="s">
        <v>203</v>
      </c>
      <c r="H128" s="142">
        <v>391.4</v>
      </c>
      <c r="I128" s="137" t="s">
        <v>153</v>
      </c>
    </row>
    <row r="129" spans="1:9" x14ac:dyDescent="0.15">
      <c r="A129" s="142" t="s">
        <v>494</v>
      </c>
      <c r="B129" s="142" t="s">
        <v>495</v>
      </c>
      <c r="C129" s="142">
        <v>2004</v>
      </c>
      <c r="D129" s="142">
        <v>1</v>
      </c>
      <c r="E129" s="142">
        <v>100</v>
      </c>
      <c r="F129" s="142" t="s">
        <v>202</v>
      </c>
      <c r="G129" s="142" t="s">
        <v>203</v>
      </c>
      <c r="H129" s="142">
        <v>65.3</v>
      </c>
      <c r="I129" s="137" t="s">
        <v>153</v>
      </c>
    </row>
    <row r="130" spans="1:9" x14ac:dyDescent="0.15">
      <c r="A130" s="142" t="s">
        <v>2523</v>
      </c>
      <c r="B130" s="142" t="s">
        <v>2524</v>
      </c>
      <c r="C130" s="142">
        <v>1958</v>
      </c>
      <c r="D130" s="142">
        <v>48</v>
      </c>
      <c r="E130" s="142">
        <v>101</v>
      </c>
      <c r="F130" s="142" t="s">
        <v>202</v>
      </c>
      <c r="G130" s="142" t="s">
        <v>25</v>
      </c>
      <c r="H130" s="142">
        <v>111</v>
      </c>
      <c r="I130" s="137" t="s">
        <v>357</v>
      </c>
    </row>
    <row r="131" spans="1:9" x14ac:dyDescent="0.15">
      <c r="A131" s="142" t="s">
        <v>470</v>
      </c>
      <c r="B131" s="142" t="s">
        <v>471</v>
      </c>
      <c r="C131" s="142">
        <v>1872</v>
      </c>
      <c r="D131" s="142">
        <v>3</v>
      </c>
      <c r="E131" s="142">
        <v>102</v>
      </c>
      <c r="F131" s="142" t="s">
        <v>202</v>
      </c>
      <c r="G131" s="142" t="s">
        <v>203</v>
      </c>
      <c r="H131" s="142">
        <v>129</v>
      </c>
      <c r="I131" s="137" t="s">
        <v>153</v>
      </c>
    </row>
    <row r="132" spans="1:9" x14ac:dyDescent="0.15">
      <c r="A132" s="142" t="s">
        <v>819</v>
      </c>
      <c r="B132" s="142" t="s">
        <v>820</v>
      </c>
      <c r="C132" s="142">
        <v>1814</v>
      </c>
      <c r="D132" s="142">
        <v>4</v>
      </c>
      <c r="E132" s="142">
        <v>103</v>
      </c>
      <c r="F132" s="142" t="s">
        <v>202</v>
      </c>
      <c r="G132" s="142" t="s">
        <v>203</v>
      </c>
      <c r="H132" s="142">
        <v>89.2</v>
      </c>
      <c r="I132" s="137" t="s">
        <v>153</v>
      </c>
    </row>
    <row r="133" spans="1:9" x14ac:dyDescent="0.15">
      <c r="A133" s="142" t="s">
        <v>654</v>
      </c>
      <c r="B133" s="142" t="s">
        <v>655</v>
      </c>
      <c r="C133" s="142">
        <v>1807</v>
      </c>
      <c r="D133" s="142">
        <v>16</v>
      </c>
      <c r="E133" s="142">
        <v>104</v>
      </c>
      <c r="F133" s="142" t="s">
        <v>202</v>
      </c>
      <c r="G133" s="142" t="s">
        <v>203</v>
      </c>
      <c r="H133" s="142">
        <v>28.1</v>
      </c>
      <c r="I133" s="137" t="s">
        <v>153</v>
      </c>
    </row>
    <row r="134" spans="1:9" x14ac:dyDescent="0.15">
      <c r="A134" s="142" t="s">
        <v>2561</v>
      </c>
      <c r="B134" s="142" t="s">
        <v>2526</v>
      </c>
      <c r="C134" s="142">
        <v>1793</v>
      </c>
      <c r="D134" s="142">
        <v>4</v>
      </c>
      <c r="E134" s="142">
        <v>105</v>
      </c>
      <c r="F134" s="142" t="s">
        <v>202</v>
      </c>
      <c r="G134" s="142" t="s">
        <v>203</v>
      </c>
      <c r="H134" s="142">
        <v>369.3</v>
      </c>
      <c r="I134" s="137" t="s">
        <v>153</v>
      </c>
    </row>
    <row r="135" spans="1:9" x14ac:dyDescent="0.15">
      <c r="A135" s="142" t="s">
        <v>2519</v>
      </c>
      <c r="B135" s="142" t="s">
        <v>2520</v>
      </c>
      <c r="C135" s="142">
        <v>1757</v>
      </c>
      <c r="D135" s="142">
        <v>23</v>
      </c>
      <c r="E135" s="142">
        <v>106</v>
      </c>
      <c r="F135" s="142" t="s">
        <v>202</v>
      </c>
      <c r="G135" s="142" t="s">
        <v>203</v>
      </c>
      <c r="H135" s="142">
        <v>18</v>
      </c>
      <c r="I135" s="137" t="s">
        <v>151</v>
      </c>
    </row>
    <row r="136" spans="1:9" x14ac:dyDescent="0.15">
      <c r="A136" s="142" t="s">
        <v>271</v>
      </c>
      <c r="B136" s="142" t="s">
        <v>63</v>
      </c>
      <c r="C136" s="142">
        <v>1749</v>
      </c>
      <c r="D136" s="142">
        <v>1</v>
      </c>
      <c r="E136" s="142">
        <v>107</v>
      </c>
      <c r="F136" s="142" t="s">
        <v>202</v>
      </c>
      <c r="G136" s="142" t="s">
        <v>203</v>
      </c>
      <c r="H136" s="142">
        <v>93.2</v>
      </c>
      <c r="I136" s="137" t="s">
        <v>152</v>
      </c>
    </row>
    <row r="137" spans="1:9" x14ac:dyDescent="0.15">
      <c r="A137" s="142" t="s">
        <v>782</v>
      </c>
      <c r="B137" s="142" t="s">
        <v>783</v>
      </c>
      <c r="C137" s="142">
        <v>1743</v>
      </c>
      <c r="D137" s="142">
        <v>2</v>
      </c>
      <c r="E137" s="142">
        <v>108</v>
      </c>
      <c r="F137" s="142" t="s">
        <v>202</v>
      </c>
      <c r="G137" s="142" t="s">
        <v>203</v>
      </c>
      <c r="H137" s="142">
        <v>9.3000000000000007</v>
      </c>
      <c r="I137" s="137" t="s">
        <v>151</v>
      </c>
    </row>
    <row r="138" spans="1:9" x14ac:dyDescent="0.15">
      <c r="A138" s="142" t="s">
        <v>1470</v>
      </c>
      <c r="B138" s="142" t="s">
        <v>1471</v>
      </c>
      <c r="C138" s="142">
        <v>1743</v>
      </c>
      <c r="D138" s="142">
        <v>9</v>
      </c>
      <c r="E138" s="142">
        <v>108</v>
      </c>
      <c r="F138" s="142" t="s">
        <v>202</v>
      </c>
      <c r="G138" s="142" t="s">
        <v>25</v>
      </c>
      <c r="H138" s="142">
        <v>286</v>
      </c>
      <c r="I138" s="137" t="s">
        <v>356</v>
      </c>
    </row>
    <row r="139" spans="1:9" x14ac:dyDescent="0.15">
      <c r="A139" s="142" t="s">
        <v>2548</v>
      </c>
      <c r="B139" s="142" t="s">
        <v>2549</v>
      </c>
      <c r="C139" s="142">
        <v>1697</v>
      </c>
      <c r="D139" s="142">
        <v>10</v>
      </c>
      <c r="E139" s="142">
        <v>109</v>
      </c>
      <c r="F139" s="142" t="s">
        <v>202</v>
      </c>
      <c r="G139" s="142" t="s">
        <v>203</v>
      </c>
      <c r="H139" s="142">
        <v>131</v>
      </c>
      <c r="I139" s="137" t="s">
        <v>153</v>
      </c>
    </row>
    <row r="140" spans="1:9" x14ac:dyDescent="0.15">
      <c r="A140" s="142" t="s">
        <v>2476</v>
      </c>
      <c r="B140" s="142" t="s">
        <v>2477</v>
      </c>
      <c r="C140" s="142">
        <v>1634</v>
      </c>
      <c r="D140" s="142">
        <v>6</v>
      </c>
      <c r="E140" s="142">
        <v>110</v>
      </c>
      <c r="F140" s="142" t="s">
        <v>202</v>
      </c>
      <c r="G140" s="142" t="s">
        <v>203</v>
      </c>
      <c r="H140" s="142">
        <v>10</v>
      </c>
      <c r="I140" s="137" t="s">
        <v>151</v>
      </c>
    </row>
    <row r="141" spans="1:9" x14ac:dyDescent="0.15">
      <c r="A141" s="142" t="s">
        <v>341</v>
      </c>
      <c r="B141" s="142" t="s">
        <v>116</v>
      </c>
      <c r="C141" s="142">
        <v>1600</v>
      </c>
      <c r="D141" s="142">
        <v>2</v>
      </c>
      <c r="E141" s="142">
        <v>111</v>
      </c>
      <c r="F141" s="142" t="s">
        <v>202</v>
      </c>
      <c r="G141" s="142" t="s">
        <v>203</v>
      </c>
      <c r="H141" s="142">
        <v>113.8</v>
      </c>
      <c r="I141" s="137" t="s">
        <v>153</v>
      </c>
    </row>
    <row r="142" spans="1:9" x14ac:dyDescent="0.15">
      <c r="A142" s="142" t="s">
        <v>549</v>
      </c>
      <c r="B142" s="142" t="s">
        <v>550</v>
      </c>
      <c r="C142" s="142">
        <v>1591</v>
      </c>
      <c r="D142" s="142">
        <v>6</v>
      </c>
      <c r="E142" s="142">
        <v>112</v>
      </c>
      <c r="F142" s="142" t="s">
        <v>202</v>
      </c>
      <c r="G142" s="142" t="s">
        <v>203</v>
      </c>
      <c r="H142" s="142">
        <v>277.8</v>
      </c>
      <c r="I142" s="137" t="s">
        <v>153</v>
      </c>
    </row>
    <row r="143" spans="1:9" x14ac:dyDescent="0.15">
      <c r="A143" s="142" t="s">
        <v>539</v>
      </c>
      <c r="B143" s="142" t="s">
        <v>540</v>
      </c>
      <c r="C143" s="142">
        <v>1573</v>
      </c>
      <c r="D143" s="142">
        <v>5</v>
      </c>
      <c r="E143" s="142">
        <v>113</v>
      </c>
      <c r="F143" s="142" t="s">
        <v>202</v>
      </c>
      <c r="G143" s="142" t="s">
        <v>203</v>
      </c>
      <c r="H143" s="142">
        <v>55</v>
      </c>
      <c r="I143" s="137" t="s">
        <v>153</v>
      </c>
    </row>
    <row r="144" spans="1:9" x14ac:dyDescent="0.15">
      <c r="A144" s="142" t="s">
        <v>2044</v>
      </c>
      <c r="B144" s="142" t="s">
        <v>2045</v>
      </c>
      <c r="C144" s="142">
        <v>1564.2</v>
      </c>
      <c r="D144" s="142">
        <v>27</v>
      </c>
      <c r="E144" s="142">
        <v>114</v>
      </c>
      <c r="F144" s="142" t="s">
        <v>202</v>
      </c>
      <c r="G144" s="142" t="s">
        <v>203</v>
      </c>
      <c r="H144" s="142">
        <v>160</v>
      </c>
      <c r="I144" s="137" t="s">
        <v>353</v>
      </c>
    </row>
    <row r="145" spans="1:9" x14ac:dyDescent="0.15">
      <c r="A145" s="142" t="s">
        <v>915</v>
      </c>
      <c r="B145" s="142" t="s">
        <v>916</v>
      </c>
      <c r="C145" s="142">
        <v>1545</v>
      </c>
      <c r="D145" s="142">
        <v>110</v>
      </c>
      <c r="E145" s="142">
        <v>115</v>
      </c>
      <c r="F145" s="142" t="s">
        <v>202</v>
      </c>
      <c r="G145" s="142" t="s">
        <v>25</v>
      </c>
      <c r="H145" s="142">
        <v>24.5</v>
      </c>
      <c r="I145" s="137" t="s">
        <v>357</v>
      </c>
    </row>
    <row r="146" spans="1:9" x14ac:dyDescent="0.15">
      <c r="A146" s="142" t="s">
        <v>492</v>
      </c>
      <c r="B146" s="142" t="s">
        <v>69</v>
      </c>
      <c r="C146" s="142">
        <v>1538</v>
      </c>
      <c r="D146" s="142">
        <v>1</v>
      </c>
      <c r="E146" s="142">
        <v>116</v>
      </c>
      <c r="F146" s="142" t="s">
        <v>202</v>
      </c>
      <c r="G146" s="142" t="s">
        <v>203</v>
      </c>
      <c r="H146" s="142">
        <v>205</v>
      </c>
      <c r="I146" s="137" t="s">
        <v>153</v>
      </c>
    </row>
    <row r="147" spans="1:9" x14ac:dyDescent="0.15">
      <c r="A147" s="142" t="s">
        <v>1673</v>
      </c>
      <c r="B147" s="142" t="s">
        <v>1674</v>
      </c>
      <c r="C147" s="142">
        <v>1523</v>
      </c>
      <c r="D147" s="142">
        <v>26</v>
      </c>
      <c r="E147" s="142">
        <v>117</v>
      </c>
      <c r="F147" s="142" t="s">
        <v>202</v>
      </c>
      <c r="G147" s="142" t="s">
        <v>25</v>
      </c>
      <c r="H147" s="142">
        <v>275.89999999999998</v>
      </c>
      <c r="I147" s="137" t="s">
        <v>356</v>
      </c>
    </row>
    <row r="148" spans="1:9" x14ac:dyDescent="0.15">
      <c r="A148" s="142" t="s">
        <v>910</v>
      </c>
      <c r="B148" s="142" t="s">
        <v>911</v>
      </c>
      <c r="C148" s="142">
        <v>1522</v>
      </c>
      <c r="D148" s="142">
        <v>4</v>
      </c>
      <c r="E148" s="142">
        <v>118</v>
      </c>
      <c r="F148" s="142" t="s">
        <v>202</v>
      </c>
      <c r="G148" s="142" t="s">
        <v>203</v>
      </c>
      <c r="H148" s="142">
        <v>103.6</v>
      </c>
      <c r="I148" s="137" t="s">
        <v>153</v>
      </c>
    </row>
    <row r="149" spans="1:9" x14ac:dyDescent="0.15">
      <c r="A149" s="142" t="s">
        <v>545</v>
      </c>
      <c r="B149" s="142" t="s">
        <v>546</v>
      </c>
      <c r="C149" s="142">
        <v>1480</v>
      </c>
      <c r="D149" s="142">
        <v>8</v>
      </c>
      <c r="E149" s="142">
        <v>119</v>
      </c>
      <c r="F149" s="142" t="s">
        <v>202</v>
      </c>
      <c r="G149" s="142" t="s">
        <v>203</v>
      </c>
      <c r="H149" s="142">
        <v>39</v>
      </c>
      <c r="I149" s="137" t="s">
        <v>151</v>
      </c>
    </row>
    <row r="150" spans="1:9" x14ac:dyDescent="0.15">
      <c r="A150" s="142" t="s">
        <v>523</v>
      </c>
      <c r="B150" s="142" t="s">
        <v>524</v>
      </c>
      <c r="C150" s="142">
        <v>1410</v>
      </c>
      <c r="D150" s="142">
        <v>3</v>
      </c>
      <c r="E150" s="142">
        <v>120</v>
      </c>
      <c r="F150" s="142" t="s">
        <v>202</v>
      </c>
      <c r="G150" s="142" t="s">
        <v>203</v>
      </c>
      <c r="H150" s="142">
        <v>104</v>
      </c>
      <c r="I150" s="137" t="s">
        <v>153</v>
      </c>
    </row>
    <row r="151" spans="1:9" x14ac:dyDescent="0.15">
      <c r="A151" s="142" t="s">
        <v>282</v>
      </c>
      <c r="B151" s="142" t="s">
        <v>5</v>
      </c>
      <c r="C151" s="142">
        <v>1399</v>
      </c>
      <c r="D151" s="142">
        <v>1</v>
      </c>
      <c r="E151" s="142">
        <v>121</v>
      </c>
      <c r="F151" s="142" t="s">
        <v>202</v>
      </c>
      <c r="G151" s="142" t="s">
        <v>203</v>
      </c>
      <c r="H151" s="142">
        <v>85.04</v>
      </c>
      <c r="I151" s="137" t="s">
        <v>152</v>
      </c>
    </row>
    <row r="152" spans="1:9" x14ac:dyDescent="0.15">
      <c r="A152" s="142" t="s">
        <v>467</v>
      </c>
      <c r="B152" s="142" t="s">
        <v>465</v>
      </c>
      <c r="C152" s="142">
        <v>1397</v>
      </c>
      <c r="D152" s="142">
        <v>2</v>
      </c>
      <c r="E152" s="142">
        <v>122</v>
      </c>
      <c r="F152" s="142" t="s">
        <v>202</v>
      </c>
      <c r="G152" s="142" t="s">
        <v>203</v>
      </c>
      <c r="H152" s="142">
        <v>84</v>
      </c>
      <c r="I152" s="137" t="s">
        <v>352</v>
      </c>
    </row>
    <row r="153" spans="1:9" x14ac:dyDescent="0.15">
      <c r="A153" s="142" t="s">
        <v>77</v>
      </c>
      <c r="B153" s="142" t="s">
        <v>78</v>
      </c>
      <c r="C153" s="142">
        <v>1366</v>
      </c>
      <c r="D153" s="142">
        <v>4</v>
      </c>
      <c r="E153" s="142">
        <v>123</v>
      </c>
      <c r="F153" s="142" t="s">
        <v>202</v>
      </c>
      <c r="G153" s="142" t="s">
        <v>203</v>
      </c>
      <c r="H153" s="142">
        <v>21.9</v>
      </c>
      <c r="I153" s="137" t="s">
        <v>155</v>
      </c>
    </row>
    <row r="154" spans="1:9" x14ac:dyDescent="0.15">
      <c r="A154" s="142" t="s">
        <v>1009</v>
      </c>
      <c r="B154" s="142" t="s">
        <v>1010</v>
      </c>
      <c r="C154" s="142">
        <v>1365</v>
      </c>
      <c r="D154" s="142">
        <v>3</v>
      </c>
      <c r="E154" s="142">
        <v>124</v>
      </c>
      <c r="F154" s="142" t="s">
        <v>202</v>
      </c>
      <c r="G154" s="142" t="s">
        <v>203</v>
      </c>
      <c r="H154" s="142">
        <v>18</v>
      </c>
      <c r="I154" s="137" t="s">
        <v>151</v>
      </c>
    </row>
    <row r="155" spans="1:9" x14ac:dyDescent="0.15">
      <c r="A155" s="142" t="s">
        <v>573</v>
      </c>
      <c r="B155" s="142" t="s">
        <v>722</v>
      </c>
      <c r="C155" s="142">
        <v>1344</v>
      </c>
      <c r="D155" s="142">
        <v>2</v>
      </c>
      <c r="E155" s="142">
        <v>125</v>
      </c>
      <c r="F155" s="142" t="s">
        <v>202</v>
      </c>
      <c r="G155" s="142" t="s">
        <v>203</v>
      </c>
      <c r="H155" s="142">
        <v>136</v>
      </c>
      <c r="I155" s="137" t="s">
        <v>153</v>
      </c>
    </row>
    <row r="156" spans="1:9" x14ac:dyDescent="0.15">
      <c r="A156" s="142" t="s">
        <v>506</v>
      </c>
      <c r="B156" s="142" t="s">
        <v>507</v>
      </c>
      <c r="C156" s="142">
        <v>1337</v>
      </c>
      <c r="D156" s="142">
        <v>3</v>
      </c>
      <c r="E156" s="142">
        <v>126</v>
      </c>
      <c r="F156" s="142" t="s">
        <v>202</v>
      </c>
      <c r="G156" s="142" t="s">
        <v>203</v>
      </c>
      <c r="H156" s="142">
        <v>30</v>
      </c>
      <c r="I156" s="137" t="s">
        <v>151</v>
      </c>
    </row>
    <row r="157" spans="1:9" x14ac:dyDescent="0.15">
      <c r="A157" s="142" t="s">
        <v>624</v>
      </c>
      <c r="B157" s="142" t="s">
        <v>625</v>
      </c>
      <c r="C157" s="142">
        <v>1315</v>
      </c>
      <c r="D157" s="142">
        <v>4</v>
      </c>
      <c r="E157" s="142">
        <v>127</v>
      </c>
      <c r="F157" s="142" t="s">
        <v>202</v>
      </c>
      <c r="G157" s="142" t="s">
        <v>203</v>
      </c>
      <c r="H157" s="142">
        <v>10</v>
      </c>
      <c r="I157" s="137" t="s">
        <v>352</v>
      </c>
    </row>
    <row r="158" spans="1:9" x14ac:dyDescent="0.15">
      <c r="A158" s="142" t="s">
        <v>261</v>
      </c>
      <c r="B158" s="142" t="s">
        <v>262</v>
      </c>
      <c r="C158" s="142">
        <v>1286</v>
      </c>
      <c r="D158" s="142">
        <v>2</v>
      </c>
      <c r="E158" s="142">
        <v>128</v>
      </c>
      <c r="F158" s="142" t="s">
        <v>202</v>
      </c>
      <c r="G158" s="142" t="s">
        <v>203</v>
      </c>
      <c r="H158" s="142">
        <v>72.400000000000006</v>
      </c>
      <c r="I158" s="137" t="s">
        <v>152</v>
      </c>
    </row>
    <row r="159" spans="1:9" x14ac:dyDescent="0.15">
      <c r="A159" s="142" t="s">
        <v>2502</v>
      </c>
      <c r="B159" s="142" t="s">
        <v>1774</v>
      </c>
      <c r="C159" s="142">
        <v>1260</v>
      </c>
      <c r="D159" s="142">
        <v>1</v>
      </c>
      <c r="E159" s="142">
        <v>129</v>
      </c>
      <c r="F159" s="142" t="s">
        <v>202</v>
      </c>
      <c r="G159" s="142" t="s">
        <v>203</v>
      </c>
      <c r="H159" s="142">
        <v>12</v>
      </c>
      <c r="I159" s="137" t="s">
        <v>352</v>
      </c>
    </row>
    <row r="160" spans="1:9" x14ac:dyDescent="0.15">
      <c r="A160" s="142" t="s">
        <v>955</v>
      </c>
      <c r="B160" s="142" t="s">
        <v>956</v>
      </c>
      <c r="C160" s="142">
        <v>1216</v>
      </c>
      <c r="D160" s="142">
        <v>3</v>
      </c>
      <c r="E160" s="142">
        <v>130</v>
      </c>
      <c r="F160" s="142" t="s">
        <v>202</v>
      </c>
      <c r="G160" s="142" t="s">
        <v>203</v>
      </c>
      <c r="H160" s="142">
        <v>90</v>
      </c>
      <c r="I160" s="137" t="s">
        <v>153</v>
      </c>
    </row>
    <row r="161" spans="1:9" x14ac:dyDescent="0.15">
      <c r="A161" s="142" t="s">
        <v>919</v>
      </c>
      <c r="B161" s="142" t="s">
        <v>499</v>
      </c>
      <c r="C161" s="142">
        <v>1212</v>
      </c>
      <c r="D161" s="142">
        <v>4</v>
      </c>
      <c r="E161" s="142">
        <v>131</v>
      </c>
      <c r="F161" s="142" t="s">
        <v>202</v>
      </c>
      <c r="G161" s="142" t="s">
        <v>203</v>
      </c>
      <c r="H161" s="142">
        <v>142.69999999999999</v>
      </c>
      <c r="I161" s="137" t="s">
        <v>153</v>
      </c>
    </row>
    <row r="162" spans="1:9" x14ac:dyDescent="0.15">
      <c r="A162" s="142" t="s">
        <v>1667</v>
      </c>
      <c r="B162" s="142" t="s">
        <v>1668</v>
      </c>
      <c r="C162" s="142">
        <v>1204</v>
      </c>
      <c r="D162" s="142">
        <v>9</v>
      </c>
      <c r="E162" s="142">
        <v>132</v>
      </c>
      <c r="F162" s="142" t="s">
        <v>202</v>
      </c>
      <c r="G162" s="142" t="s">
        <v>25</v>
      </c>
      <c r="H162" s="142">
        <v>103.2</v>
      </c>
      <c r="I162" s="137" t="s">
        <v>356</v>
      </c>
    </row>
    <row r="163" spans="1:9" x14ac:dyDescent="0.15">
      <c r="A163" s="142" t="s">
        <v>31</v>
      </c>
      <c r="B163" s="142" t="s">
        <v>32</v>
      </c>
      <c r="C163" s="142">
        <v>1198</v>
      </c>
      <c r="D163" s="142">
        <v>1</v>
      </c>
      <c r="E163" s="142">
        <v>133</v>
      </c>
      <c r="F163" s="142" t="s">
        <v>202</v>
      </c>
      <c r="G163" s="142" t="s">
        <v>203</v>
      </c>
      <c r="H163" s="142">
        <v>137.1</v>
      </c>
      <c r="I163" s="137" t="s">
        <v>153</v>
      </c>
    </row>
    <row r="164" spans="1:9" x14ac:dyDescent="0.15">
      <c r="A164" s="142" t="s">
        <v>258</v>
      </c>
      <c r="B164" s="142" t="s">
        <v>36</v>
      </c>
      <c r="C164" s="142">
        <v>1197</v>
      </c>
      <c r="D164" s="142">
        <v>4</v>
      </c>
      <c r="E164" s="142">
        <v>134</v>
      </c>
      <c r="F164" s="142" t="s">
        <v>202</v>
      </c>
      <c r="G164" s="142" t="s">
        <v>203</v>
      </c>
      <c r="H164" s="142">
        <v>20</v>
      </c>
      <c r="I164" s="137" t="s">
        <v>352</v>
      </c>
    </row>
    <row r="165" spans="1:9" x14ac:dyDescent="0.15">
      <c r="A165" s="142" t="s">
        <v>455</v>
      </c>
      <c r="B165" s="142" t="s">
        <v>268</v>
      </c>
      <c r="C165" s="142">
        <v>1170</v>
      </c>
      <c r="D165" s="142">
        <v>2</v>
      </c>
      <c r="E165" s="142">
        <v>135</v>
      </c>
      <c r="F165" s="142" t="s">
        <v>202</v>
      </c>
      <c r="G165" s="142" t="s">
        <v>203</v>
      </c>
      <c r="H165" s="142">
        <v>76</v>
      </c>
      <c r="I165" s="137" t="s">
        <v>153</v>
      </c>
    </row>
    <row r="166" spans="1:9" x14ac:dyDescent="0.15">
      <c r="A166" s="142" t="s">
        <v>432</v>
      </c>
      <c r="B166" s="142" t="s">
        <v>433</v>
      </c>
      <c r="C166" s="142">
        <v>1157</v>
      </c>
      <c r="D166" s="142">
        <v>2</v>
      </c>
      <c r="E166" s="142">
        <v>136</v>
      </c>
      <c r="F166" s="142" t="s">
        <v>202</v>
      </c>
      <c r="G166" s="142" t="s">
        <v>203</v>
      </c>
      <c r="H166" s="142">
        <v>98</v>
      </c>
      <c r="I166" s="137" t="s">
        <v>153</v>
      </c>
    </row>
    <row r="167" spans="1:9" x14ac:dyDescent="0.15">
      <c r="A167" s="142" t="s">
        <v>581</v>
      </c>
      <c r="B167" s="142" t="s">
        <v>227</v>
      </c>
      <c r="C167" s="142">
        <v>1148</v>
      </c>
      <c r="D167" s="142">
        <v>2</v>
      </c>
      <c r="E167" s="142">
        <v>137</v>
      </c>
      <c r="F167" s="142" t="s">
        <v>202</v>
      </c>
      <c r="G167" s="142" t="s">
        <v>203</v>
      </c>
      <c r="H167" s="142">
        <v>116</v>
      </c>
      <c r="I167" s="137" t="s">
        <v>153</v>
      </c>
    </row>
    <row r="168" spans="1:9" x14ac:dyDescent="0.15">
      <c r="A168" s="142" t="s">
        <v>512</v>
      </c>
      <c r="B168" s="142" t="s">
        <v>513</v>
      </c>
      <c r="C168" s="142">
        <v>1140</v>
      </c>
      <c r="D168" s="142">
        <v>3</v>
      </c>
      <c r="E168" s="142">
        <v>138</v>
      </c>
      <c r="F168" s="142" t="s">
        <v>202</v>
      </c>
      <c r="G168" s="142" t="s">
        <v>203</v>
      </c>
      <c r="H168" s="142">
        <v>66.3</v>
      </c>
      <c r="I168" s="137" t="s">
        <v>153</v>
      </c>
    </row>
    <row r="169" spans="1:9" x14ac:dyDescent="0.15">
      <c r="A169" s="142" t="s">
        <v>649</v>
      </c>
      <c r="B169" s="142" t="s">
        <v>650</v>
      </c>
      <c r="C169" s="142">
        <v>1113</v>
      </c>
      <c r="D169" s="142">
        <v>5</v>
      </c>
      <c r="E169" s="142">
        <v>139</v>
      </c>
      <c r="F169" s="142" t="s">
        <v>202</v>
      </c>
      <c r="G169" s="142" t="s">
        <v>203</v>
      </c>
      <c r="H169" s="142">
        <v>19</v>
      </c>
      <c r="I169" s="137" t="s">
        <v>151</v>
      </c>
    </row>
    <row r="170" spans="1:9" x14ac:dyDescent="0.15">
      <c r="A170" s="142" t="s">
        <v>817</v>
      </c>
      <c r="B170" s="142" t="s">
        <v>818</v>
      </c>
      <c r="C170" s="142">
        <v>1109</v>
      </c>
      <c r="D170" s="142">
        <v>6</v>
      </c>
      <c r="E170" s="142">
        <v>140</v>
      </c>
      <c r="F170" s="142" t="s">
        <v>202</v>
      </c>
      <c r="G170" s="142" t="s">
        <v>203</v>
      </c>
      <c r="H170" s="142">
        <v>10</v>
      </c>
      <c r="I170" s="137" t="s">
        <v>352</v>
      </c>
    </row>
    <row r="171" spans="1:9" x14ac:dyDescent="0.15">
      <c r="A171" s="142" t="s">
        <v>568</v>
      </c>
      <c r="B171" s="142" t="s">
        <v>265</v>
      </c>
      <c r="C171" s="142">
        <v>1076</v>
      </c>
      <c r="D171" s="142">
        <v>4</v>
      </c>
      <c r="E171" s="142">
        <v>141</v>
      </c>
      <c r="F171" s="142" t="s">
        <v>202</v>
      </c>
      <c r="G171" s="142" t="s">
        <v>203</v>
      </c>
      <c r="H171" s="142">
        <v>146.1</v>
      </c>
      <c r="I171" s="137" t="s">
        <v>153</v>
      </c>
    </row>
    <row r="172" spans="1:9" x14ac:dyDescent="0.15">
      <c r="A172" s="142" t="s">
        <v>674</v>
      </c>
      <c r="B172" s="142" t="s">
        <v>675</v>
      </c>
      <c r="C172" s="142">
        <v>1058</v>
      </c>
      <c r="D172" s="142">
        <v>2</v>
      </c>
      <c r="E172" s="142">
        <v>142</v>
      </c>
      <c r="F172" s="142" t="s">
        <v>202</v>
      </c>
      <c r="G172" s="142" t="s">
        <v>203</v>
      </c>
      <c r="H172" s="142">
        <v>139.4</v>
      </c>
      <c r="I172" s="137" t="s">
        <v>153</v>
      </c>
    </row>
    <row r="173" spans="1:9" x14ac:dyDescent="0.15">
      <c r="A173" s="142" t="s">
        <v>19</v>
      </c>
      <c r="B173" s="142" t="s">
        <v>20</v>
      </c>
      <c r="C173" s="142">
        <v>1055</v>
      </c>
      <c r="D173" s="142">
        <v>4</v>
      </c>
      <c r="E173" s="142">
        <v>143</v>
      </c>
      <c r="F173" s="142" t="s">
        <v>202</v>
      </c>
      <c r="G173" s="142" t="s">
        <v>203</v>
      </c>
      <c r="H173" s="142">
        <v>12.55</v>
      </c>
      <c r="I173" s="137" t="s">
        <v>352</v>
      </c>
    </row>
    <row r="174" spans="1:9" x14ac:dyDescent="0.15">
      <c r="A174" s="142" t="s">
        <v>2532</v>
      </c>
      <c r="B174" s="142" t="s">
        <v>2533</v>
      </c>
      <c r="C174" s="142">
        <v>1030</v>
      </c>
      <c r="D174" s="142">
        <v>3</v>
      </c>
      <c r="E174" s="142">
        <v>144</v>
      </c>
      <c r="F174" s="142" t="s">
        <v>202</v>
      </c>
      <c r="G174" s="142" t="s">
        <v>203</v>
      </c>
      <c r="H174" s="142">
        <v>132.69999999999999</v>
      </c>
      <c r="I174" s="137" t="s">
        <v>153</v>
      </c>
    </row>
    <row r="175" spans="1:9" x14ac:dyDescent="0.15">
      <c r="A175" s="142" t="s">
        <v>778</v>
      </c>
      <c r="B175" s="142" t="s">
        <v>779</v>
      </c>
      <c r="C175" s="142">
        <v>907</v>
      </c>
      <c r="D175" s="142">
        <v>5</v>
      </c>
      <c r="E175" s="142">
        <v>145</v>
      </c>
      <c r="F175" s="142" t="s">
        <v>202</v>
      </c>
      <c r="G175" s="142" t="s">
        <v>203</v>
      </c>
      <c r="H175" s="142">
        <v>92.4</v>
      </c>
      <c r="I175" s="137" t="s">
        <v>353</v>
      </c>
    </row>
    <row r="176" spans="1:9" x14ac:dyDescent="0.15">
      <c r="A176" s="142" t="s">
        <v>829</v>
      </c>
      <c r="B176" s="142" t="s">
        <v>820</v>
      </c>
      <c r="C176" s="142">
        <v>884</v>
      </c>
      <c r="D176" s="142">
        <v>4</v>
      </c>
      <c r="E176" s="142">
        <v>146</v>
      </c>
      <c r="F176" s="142" t="s">
        <v>202</v>
      </c>
      <c r="G176" s="142" t="s">
        <v>203</v>
      </c>
      <c r="H176" s="142">
        <v>25</v>
      </c>
      <c r="I176" s="137" t="s">
        <v>352</v>
      </c>
    </row>
    <row r="177" spans="1:9" x14ac:dyDescent="0.15">
      <c r="A177" s="142" t="s">
        <v>283</v>
      </c>
      <c r="B177" s="142" t="s">
        <v>284</v>
      </c>
      <c r="C177" s="142">
        <v>852</v>
      </c>
      <c r="D177" s="142">
        <v>5</v>
      </c>
      <c r="E177" s="142">
        <v>147</v>
      </c>
      <c r="F177" s="142" t="s">
        <v>202</v>
      </c>
      <c r="G177" s="142" t="s">
        <v>203</v>
      </c>
      <c r="H177" s="142">
        <v>57.5</v>
      </c>
      <c r="I177" s="137" t="s">
        <v>151</v>
      </c>
    </row>
    <row r="178" spans="1:9" x14ac:dyDescent="0.15">
      <c r="A178" s="142" t="s">
        <v>786</v>
      </c>
      <c r="B178" s="142" t="s">
        <v>287</v>
      </c>
      <c r="C178" s="142">
        <v>833</v>
      </c>
      <c r="D178" s="142">
        <v>1</v>
      </c>
      <c r="E178" s="142">
        <v>148</v>
      </c>
      <c r="F178" s="142" t="s">
        <v>202</v>
      </c>
      <c r="G178" s="142" t="s">
        <v>203</v>
      </c>
      <c r="H178" s="142">
        <v>70</v>
      </c>
      <c r="I178" s="137" t="s">
        <v>153</v>
      </c>
    </row>
    <row r="179" spans="1:9" x14ac:dyDescent="0.15">
      <c r="A179" s="142" t="s">
        <v>912</v>
      </c>
      <c r="B179" s="142" t="s">
        <v>147</v>
      </c>
      <c r="C179" s="142">
        <v>786</v>
      </c>
      <c r="D179" s="142">
        <v>54</v>
      </c>
      <c r="E179" s="142">
        <v>149</v>
      </c>
      <c r="F179" s="142" t="s">
        <v>202</v>
      </c>
      <c r="G179" s="142" t="s">
        <v>25</v>
      </c>
      <c r="H179" s="142">
        <v>15</v>
      </c>
      <c r="I179" s="137" t="s">
        <v>357</v>
      </c>
    </row>
    <row r="180" spans="1:9" x14ac:dyDescent="0.15">
      <c r="A180" s="142" t="s">
        <v>639</v>
      </c>
      <c r="B180" s="142" t="s">
        <v>640</v>
      </c>
      <c r="C180" s="142">
        <v>767</v>
      </c>
      <c r="D180" s="142">
        <v>5</v>
      </c>
      <c r="E180" s="142">
        <v>150</v>
      </c>
      <c r="F180" s="142" t="s">
        <v>202</v>
      </c>
      <c r="G180" s="142" t="s">
        <v>203</v>
      </c>
      <c r="H180" s="142">
        <v>12.6</v>
      </c>
      <c r="I180" s="137" t="s">
        <v>352</v>
      </c>
    </row>
    <row r="181" spans="1:9" x14ac:dyDescent="0.15">
      <c r="A181" s="142" t="s">
        <v>575</v>
      </c>
      <c r="B181" s="142" t="s">
        <v>576</v>
      </c>
      <c r="C181" s="142">
        <v>756</v>
      </c>
      <c r="D181" s="142">
        <v>1</v>
      </c>
      <c r="E181" s="142">
        <v>151</v>
      </c>
      <c r="F181" s="142" t="s">
        <v>202</v>
      </c>
      <c r="G181" s="142" t="s">
        <v>203</v>
      </c>
      <c r="H181" s="142">
        <v>67</v>
      </c>
      <c r="I181" s="137" t="s">
        <v>352</v>
      </c>
    </row>
    <row r="182" spans="1:9" x14ac:dyDescent="0.15">
      <c r="A182" s="142" t="s">
        <v>1945</v>
      </c>
      <c r="B182" s="142" t="s">
        <v>1946</v>
      </c>
      <c r="C182" s="142">
        <v>733</v>
      </c>
      <c r="D182" s="142">
        <v>2</v>
      </c>
      <c r="E182" s="142">
        <v>152</v>
      </c>
      <c r="F182" s="142" t="s">
        <v>202</v>
      </c>
      <c r="G182" s="142" t="s">
        <v>203</v>
      </c>
      <c r="H182" s="142">
        <v>15</v>
      </c>
      <c r="I182" s="137" t="s">
        <v>152</v>
      </c>
    </row>
    <row r="183" spans="1:9" x14ac:dyDescent="0.15">
      <c r="A183" s="142" t="s">
        <v>311</v>
      </c>
      <c r="B183" s="142" t="s">
        <v>954</v>
      </c>
      <c r="C183" s="142">
        <v>723</v>
      </c>
      <c r="D183" s="142">
        <v>2</v>
      </c>
      <c r="E183" s="142">
        <v>153</v>
      </c>
      <c r="F183" s="142" t="s">
        <v>202</v>
      </c>
      <c r="G183" s="142" t="s">
        <v>203</v>
      </c>
      <c r="H183" s="142">
        <v>137.69999999999999</v>
      </c>
      <c r="I183" s="137" t="s">
        <v>153</v>
      </c>
    </row>
    <row r="184" spans="1:9" x14ac:dyDescent="0.15">
      <c r="A184" s="142" t="s">
        <v>853</v>
      </c>
      <c r="B184" s="142" t="s">
        <v>854</v>
      </c>
      <c r="C184" s="142">
        <v>715</v>
      </c>
      <c r="D184" s="142">
        <v>2</v>
      </c>
      <c r="E184" s="142">
        <v>154</v>
      </c>
      <c r="F184" s="142" t="s">
        <v>202</v>
      </c>
      <c r="G184" s="142" t="s">
        <v>203</v>
      </c>
      <c r="H184" s="142">
        <v>55.6</v>
      </c>
      <c r="I184" s="137" t="s">
        <v>153</v>
      </c>
    </row>
    <row r="185" spans="1:9" x14ac:dyDescent="0.15">
      <c r="A185" s="142" t="s">
        <v>736</v>
      </c>
      <c r="B185" s="142" t="s">
        <v>637</v>
      </c>
      <c r="C185" s="142">
        <v>709.5</v>
      </c>
      <c r="D185" s="142">
        <v>7</v>
      </c>
      <c r="E185" s="142">
        <v>155</v>
      </c>
      <c r="F185" s="142" t="s">
        <v>202</v>
      </c>
      <c r="G185" s="142" t="s">
        <v>203</v>
      </c>
      <c r="H185" s="142">
        <v>85</v>
      </c>
      <c r="I185" s="137" t="s">
        <v>353</v>
      </c>
    </row>
    <row r="186" spans="1:9" x14ac:dyDescent="0.15">
      <c r="A186" s="142" t="s">
        <v>716</v>
      </c>
      <c r="B186" s="142" t="s">
        <v>715</v>
      </c>
      <c r="C186" s="142">
        <v>700</v>
      </c>
      <c r="D186" s="142">
        <v>3</v>
      </c>
      <c r="E186" s="142">
        <v>156</v>
      </c>
      <c r="F186" s="142" t="s">
        <v>202</v>
      </c>
      <c r="G186" s="142" t="s">
        <v>203</v>
      </c>
      <c r="H186" s="142">
        <v>10.3</v>
      </c>
      <c r="I186" s="137" t="s">
        <v>152</v>
      </c>
    </row>
    <row r="187" spans="1:9" x14ac:dyDescent="0.15">
      <c r="A187" s="142" t="s">
        <v>740</v>
      </c>
      <c r="B187" s="142" t="s">
        <v>631</v>
      </c>
      <c r="C187" s="142">
        <v>692</v>
      </c>
      <c r="D187" s="142">
        <v>4</v>
      </c>
      <c r="E187" s="142">
        <v>157</v>
      </c>
      <c r="F187" s="142" t="s">
        <v>202</v>
      </c>
      <c r="G187" s="142" t="s">
        <v>203</v>
      </c>
      <c r="H187" s="142">
        <v>79</v>
      </c>
      <c r="I187" s="137" t="s">
        <v>353</v>
      </c>
    </row>
    <row r="188" spans="1:9" x14ac:dyDescent="0.15">
      <c r="A188" s="142" t="s">
        <v>721</v>
      </c>
      <c r="B188" s="142" t="s">
        <v>574</v>
      </c>
      <c r="C188" s="142">
        <v>660</v>
      </c>
      <c r="D188" s="142">
        <v>3</v>
      </c>
      <c r="E188" s="142">
        <v>158</v>
      </c>
      <c r="F188" s="142" t="s">
        <v>202</v>
      </c>
      <c r="G188" s="142" t="s">
        <v>203</v>
      </c>
      <c r="H188" s="142">
        <v>155</v>
      </c>
      <c r="I188" s="137" t="s">
        <v>153</v>
      </c>
    </row>
    <row r="189" spans="1:9" x14ac:dyDescent="0.15">
      <c r="A189" s="142" t="s">
        <v>241</v>
      </c>
      <c r="B189" s="142" t="s">
        <v>296</v>
      </c>
      <c r="C189" s="142">
        <v>650</v>
      </c>
      <c r="D189" s="142">
        <v>1</v>
      </c>
      <c r="E189" s="142">
        <v>159</v>
      </c>
      <c r="F189" s="142" t="s">
        <v>202</v>
      </c>
      <c r="G189" s="142" t="s">
        <v>203</v>
      </c>
      <c r="H189" s="142">
        <v>9.8000000000000007</v>
      </c>
      <c r="I189" s="137" t="s">
        <v>352</v>
      </c>
    </row>
    <row r="190" spans="1:9" x14ac:dyDescent="0.15">
      <c r="A190" s="142" t="s">
        <v>2487</v>
      </c>
      <c r="B190" s="142" t="s">
        <v>2488</v>
      </c>
      <c r="C190" s="142">
        <v>644</v>
      </c>
      <c r="D190" s="142">
        <v>3</v>
      </c>
      <c r="E190" s="142">
        <v>160</v>
      </c>
      <c r="F190" s="142" t="s">
        <v>202</v>
      </c>
      <c r="G190" s="142" t="s">
        <v>203</v>
      </c>
      <c r="H190" s="142">
        <v>116.3</v>
      </c>
      <c r="I190" s="137" t="s">
        <v>153</v>
      </c>
    </row>
    <row r="191" spans="1:9" x14ac:dyDescent="0.15">
      <c r="A191" s="142" t="s">
        <v>292</v>
      </c>
      <c r="B191" s="142" t="s">
        <v>767</v>
      </c>
      <c r="C191" s="142">
        <v>640</v>
      </c>
      <c r="D191" s="142">
        <v>2</v>
      </c>
      <c r="E191" s="142">
        <v>161</v>
      </c>
      <c r="F191" s="142" t="s">
        <v>202</v>
      </c>
      <c r="G191" s="142" t="s">
        <v>203</v>
      </c>
      <c r="H191" s="142">
        <v>67.8</v>
      </c>
      <c r="I191" s="137" t="s">
        <v>153</v>
      </c>
    </row>
    <row r="192" spans="1:9" x14ac:dyDescent="0.15">
      <c r="A192" s="142" t="s">
        <v>2492</v>
      </c>
      <c r="B192" s="142" t="s">
        <v>2475</v>
      </c>
      <c r="C192" s="142">
        <v>629</v>
      </c>
      <c r="D192" s="142">
        <v>3</v>
      </c>
      <c r="E192" s="142">
        <v>162</v>
      </c>
      <c r="F192" s="142" t="s">
        <v>202</v>
      </c>
      <c r="G192" s="142" t="s">
        <v>203</v>
      </c>
      <c r="H192" s="142">
        <v>18</v>
      </c>
      <c r="I192" s="137" t="s">
        <v>153</v>
      </c>
    </row>
    <row r="193" spans="1:9" x14ac:dyDescent="0.15">
      <c r="A193" s="142" t="s">
        <v>809</v>
      </c>
      <c r="B193" s="142" t="s">
        <v>260</v>
      </c>
      <c r="C193" s="142">
        <v>623</v>
      </c>
      <c r="D193" s="142">
        <v>3</v>
      </c>
      <c r="E193" s="142">
        <v>163</v>
      </c>
      <c r="F193" s="142" t="s">
        <v>202</v>
      </c>
      <c r="G193" s="142" t="s">
        <v>203</v>
      </c>
      <c r="H193" s="142">
        <v>12.55</v>
      </c>
      <c r="I193" s="137" t="s">
        <v>353</v>
      </c>
    </row>
    <row r="194" spans="1:9" x14ac:dyDescent="0.15">
      <c r="A194" s="142" t="s">
        <v>606</v>
      </c>
      <c r="B194" s="142" t="s">
        <v>97</v>
      </c>
      <c r="C194" s="142">
        <v>608</v>
      </c>
      <c r="D194" s="142">
        <v>10</v>
      </c>
      <c r="E194" s="142">
        <v>164</v>
      </c>
      <c r="F194" s="142" t="s">
        <v>202</v>
      </c>
      <c r="G194" s="142" t="s">
        <v>203</v>
      </c>
      <c r="H194" s="142">
        <v>111.2</v>
      </c>
      <c r="I194" s="137" t="s">
        <v>353</v>
      </c>
    </row>
    <row r="195" spans="1:9" x14ac:dyDescent="0.15">
      <c r="A195" s="142" t="s">
        <v>320</v>
      </c>
      <c r="B195" s="142" t="s">
        <v>321</v>
      </c>
      <c r="C195" s="142">
        <v>587</v>
      </c>
      <c r="D195" s="142">
        <v>4</v>
      </c>
      <c r="E195" s="142">
        <v>165</v>
      </c>
      <c r="F195" s="142" t="s">
        <v>202</v>
      </c>
      <c r="G195" s="142" t="s">
        <v>203</v>
      </c>
      <c r="H195" s="142">
        <v>61.9</v>
      </c>
      <c r="I195" s="137" t="s">
        <v>153</v>
      </c>
    </row>
    <row r="196" spans="1:9" x14ac:dyDescent="0.15">
      <c r="A196" s="142" t="s">
        <v>874</v>
      </c>
      <c r="B196" s="142" t="s">
        <v>319</v>
      </c>
      <c r="C196" s="142">
        <v>585</v>
      </c>
      <c r="D196" s="142">
        <v>1</v>
      </c>
      <c r="E196" s="142">
        <v>166</v>
      </c>
      <c r="F196" s="142" t="s">
        <v>202</v>
      </c>
      <c r="G196" s="142" t="s">
        <v>203</v>
      </c>
      <c r="H196" s="142">
        <v>12</v>
      </c>
      <c r="I196" s="137" t="s">
        <v>352</v>
      </c>
    </row>
    <row r="197" spans="1:9" x14ac:dyDescent="0.15">
      <c r="A197" s="142" t="s">
        <v>891</v>
      </c>
      <c r="B197" s="142" t="s">
        <v>892</v>
      </c>
      <c r="C197" s="142">
        <v>550</v>
      </c>
      <c r="D197" s="142">
        <v>1</v>
      </c>
      <c r="E197" s="142">
        <v>167</v>
      </c>
      <c r="F197" s="142" t="s">
        <v>202</v>
      </c>
      <c r="G197" s="142" t="s">
        <v>203</v>
      </c>
      <c r="H197" s="142">
        <v>68.099999999999994</v>
      </c>
      <c r="I197" s="137" t="s">
        <v>153</v>
      </c>
    </row>
    <row r="198" spans="1:9" x14ac:dyDescent="0.15">
      <c r="A198" s="142" t="s">
        <v>925</v>
      </c>
      <c r="B198" s="142" t="s">
        <v>926</v>
      </c>
      <c r="C198" s="142">
        <v>530</v>
      </c>
      <c r="D198" s="142">
        <v>5</v>
      </c>
      <c r="E198" s="142">
        <v>168</v>
      </c>
      <c r="F198" s="142" t="s">
        <v>202</v>
      </c>
      <c r="G198" s="142" t="s">
        <v>203</v>
      </c>
      <c r="H198" s="142">
        <v>12</v>
      </c>
      <c r="I198" s="137" t="s">
        <v>352</v>
      </c>
    </row>
    <row r="199" spans="1:9" x14ac:dyDescent="0.15">
      <c r="A199" s="142" t="s">
        <v>298</v>
      </c>
      <c r="B199" s="142" t="s">
        <v>299</v>
      </c>
      <c r="C199" s="142">
        <v>526</v>
      </c>
      <c r="D199" s="142">
        <v>4</v>
      </c>
      <c r="E199" s="142">
        <v>169</v>
      </c>
      <c r="F199" s="142" t="s">
        <v>202</v>
      </c>
      <c r="G199" s="142" t="s">
        <v>203</v>
      </c>
      <c r="H199" s="142">
        <v>26.3</v>
      </c>
      <c r="I199" s="137" t="s">
        <v>353</v>
      </c>
    </row>
    <row r="200" spans="1:9" x14ac:dyDescent="0.15">
      <c r="A200" s="142" t="s">
        <v>557</v>
      </c>
      <c r="B200" s="142" t="s">
        <v>558</v>
      </c>
      <c r="C200" s="142">
        <v>516</v>
      </c>
      <c r="D200" s="142">
        <v>1</v>
      </c>
      <c r="E200" s="142">
        <v>170</v>
      </c>
      <c r="F200" s="142" t="s">
        <v>202</v>
      </c>
      <c r="G200" s="142" t="s">
        <v>203</v>
      </c>
      <c r="H200" s="142">
        <v>82</v>
      </c>
      <c r="I200" s="137" t="s">
        <v>153</v>
      </c>
    </row>
    <row r="201" spans="1:9" x14ac:dyDescent="0.15">
      <c r="A201" s="142" t="s">
        <v>468</v>
      </c>
      <c r="B201" s="142" t="s">
        <v>948</v>
      </c>
      <c r="C201" s="142">
        <v>477</v>
      </c>
      <c r="D201" s="142">
        <v>7</v>
      </c>
      <c r="E201" s="142">
        <v>171</v>
      </c>
      <c r="F201" s="142" t="s">
        <v>202</v>
      </c>
      <c r="G201" s="142" t="s">
        <v>203</v>
      </c>
      <c r="H201" s="142">
        <v>141</v>
      </c>
      <c r="I201" s="137" t="s">
        <v>153</v>
      </c>
    </row>
    <row r="202" spans="1:9" x14ac:dyDescent="0.15">
      <c r="A202" s="142" t="s">
        <v>901</v>
      </c>
      <c r="B202" s="142" t="s">
        <v>893</v>
      </c>
      <c r="C202" s="142">
        <v>477</v>
      </c>
      <c r="D202" s="142">
        <v>1</v>
      </c>
      <c r="E202" s="142">
        <v>171</v>
      </c>
      <c r="F202" s="142" t="s">
        <v>202</v>
      </c>
      <c r="G202" s="143" t="s">
        <v>206</v>
      </c>
      <c r="H202" s="142">
        <v>8</v>
      </c>
      <c r="I202" s="137" t="s">
        <v>154</v>
      </c>
    </row>
    <row r="203" spans="1:9" x14ac:dyDescent="0.15">
      <c r="A203" s="142" t="s">
        <v>1841</v>
      </c>
      <c r="B203" s="142" t="s">
        <v>288</v>
      </c>
      <c r="C203" s="142">
        <v>450</v>
      </c>
      <c r="D203" s="142">
        <v>3</v>
      </c>
      <c r="E203" s="142">
        <v>172</v>
      </c>
      <c r="F203" s="142" t="s">
        <v>202</v>
      </c>
      <c r="G203" s="142" t="s">
        <v>204</v>
      </c>
      <c r="H203" s="142">
        <v>35</v>
      </c>
      <c r="I203" s="137" t="s">
        <v>355</v>
      </c>
    </row>
    <row r="204" spans="1:9" x14ac:dyDescent="0.15">
      <c r="A204" s="142" t="s">
        <v>409</v>
      </c>
      <c r="B204" s="142" t="s">
        <v>410</v>
      </c>
      <c r="C204" s="142">
        <v>432.2</v>
      </c>
      <c r="D204" s="142">
        <v>2</v>
      </c>
      <c r="E204" s="142">
        <v>173</v>
      </c>
      <c r="F204" s="142" t="s">
        <v>202</v>
      </c>
      <c r="G204" s="143" t="s">
        <v>206</v>
      </c>
      <c r="H204" s="142">
        <v>158</v>
      </c>
      <c r="I204" s="137" t="s">
        <v>154</v>
      </c>
    </row>
    <row r="205" spans="1:9" x14ac:dyDescent="0.15">
      <c r="A205" s="142" t="s">
        <v>823</v>
      </c>
      <c r="B205" s="142" t="s">
        <v>824</v>
      </c>
      <c r="C205" s="142">
        <v>428</v>
      </c>
      <c r="D205" s="142">
        <v>4</v>
      </c>
      <c r="E205" s="142">
        <v>174</v>
      </c>
      <c r="F205" s="142" t="s">
        <v>202</v>
      </c>
      <c r="G205" s="142" t="s">
        <v>203</v>
      </c>
      <c r="H205" s="142">
        <v>8</v>
      </c>
      <c r="I205" s="137" t="s">
        <v>151</v>
      </c>
    </row>
    <row r="206" spans="1:9" x14ac:dyDescent="0.15">
      <c r="A206" s="142" t="s">
        <v>905</v>
      </c>
      <c r="B206" s="142" t="s">
        <v>906</v>
      </c>
      <c r="C206" s="142">
        <v>419</v>
      </c>
      <c r="D206" s="142">
        <v>24</v>
      </c>
      <c r="E206" s="142">
        <v>175</v>
      </c>
      <c r="F206" s="142" t="s">
        <v>202</v>
      </c>
      <c r="G206" s="142" t="s">
        <v>25</v>
      </c>
      <c r="H206" s="142">
        <v>35.5</v>
      </c>
      <c r="I206" s="137" t="s">
        <v>357</v>
      </c>
    </row>
    <row r="207" spans="1:9" x14ac:dyDescent="0.15">
      <c r="A207" s="142" t="s">
        <v>776</v>
      </c>
      <c r="B207" s="142" t="s">
        <v>777</v>
      </c>
      <c r="C207" s="142">
        <v>403</v>
      </c>
      <c r="D207" s="142">
        <v>3</v>
      </c>
      <c r="E207" s="142">
        <v>176</v>
      </c>
      <c r="F207" s="142" t="s">
        <v>202</v>
      </c>
      <c r="G207" s="142" t="s">
        <v>203</v>
      </c>
      <c r="H207" s="142">
        <v>31</v>
      </c>
      <c r="I207" s="137" t="s">
        <v>151</v>
      </c>
    </row>
    <row r="208" spans="1:9" x14ac:dyDescent="0.15">
      <c r="A208" s="142" t="s">
        <v>2517</v>
      </c>
      <c r="B208" s="142" t="s">
        <v>2518</v>
      </c>
      <c r="C208" s="142">
        <v>402</v>
      </c>
      <c r="D208" s="142">
        <v>29</v>
      </c>
      <c r="E208" s="142">
        <v>177</v>
      </c>
      <c r="F208" s="142" t="s">
        <v>202</v>
      </c>
      <c r="G208" s="142" t="s">
        <v>25</v>
      </c>
      <c r="H208" s="142">
        <v>20</v>
      </c>
      <c r="I208" s="137" t="s">
        <v>357</v>
      </c>
    </row>
    <row r="209" spans="1:9" x14ac:dyDescent="0.15">
      <c r="A209" s="142" t="s">
        <v>504</v>
      </c>
      <c r="B209" s="142" t="s">
        <v>505</v>
      </c>
      <c r="C209" s="142">
        <v>400</v>
      </c>
      <c r="D209" s="142">
        <v>3</v>
      </c>
      <c r="E209" s="142">
        <v>178</v>
      </c>
      <c r="F209" s="142" t="s">
        <v>202</v>
      </c>
      <c r="G209" s="142" t="s">
        <v>203</v>
      </c>
      <c r="H209" s="142">
        <v>28</v>
      </c>
      <c r="I209" s="137" t="s">
        <v>151</v>
      </c>
    </row>
    <row r="210" spans="1:9" x14ac:dyDescent="0.15">
      <c r="A210" s="142" t="s">
        <v>318</v>
      </c>
      <c r="B210" s="142" t="s">
        <v>319</v>
      </c>
      <c r="C210" s="142">
        <v>384</v>
      </c>
      <c r="D210" s="142">
        <v>1</v>
      </c>
      <c r="E210" s="142">
        <v>179</v>
      </c>
      <c r="F210" s="142" t="s">
        <v>202</v>
      </c>
      <c r="G210" s="142" t="s">
        <v>203</v>
      </c>
      <c r="H210" s="142">
        <v>91.7</v>
      </c>
      <c r="I210" s="137" t="s">
        <v>352</v>
      </c>
    </row>
    <row r="211" spans="1:9" x14ac:dyDescent="0.15">
      <c r="A211" s="142" t="s">
        <v>646</v>
      </c>
      <c r="B211" s="142" t="s">
        <v>958</v>
      </c>
      <c r="C211" s="142">
        <v>365</v>
      </c>
      <c r="D211" s="142">
        <v>3</v>
      </c>
      <c r="E211" s="142">
        <v>180</v>
      </c>
      <c r="F211" s="142" t="s">
        <v>202</v>
      </c>
      <c r="G211" s="142" t="s">
        <v>203</v>
      </c>
      <c r="H211" s="142">
        <v>10</v>
      </c>
      <c r="I211" s="137" t="s">
        <v>152</v>
      </c>
    </row>
    <row r="212" spans="1:9" x14ac:dyDescent="0.15">
      <c r="A212" s="142" t="s">
        <v>2081</v>
      </c>
      <c r="B212" s="142" t="s">
        <v>2082</v>
      </c>
      <c r="C212" s="142">
        <v>365</v>
      </c>
      <c r="D212" s="142">
        <v>5</v>
      </c>
      <c r="E212" s="142">
        <v>180</v>
      </c>
      <c r="F212" s="142" t="s">
        <v>202</v>
      </c>
      <c r="G212" s="142" t="s">
        <v>25</v>
      </c>
      <c r="H212" s="142">
        <v>185</v>
      </c>
      <c r="I212" s="137" t="s">
        <v>357</v>
      </c>
    </row>
    <row r="213" spans="1:9" x14ac:dyDescent="0.15">
      <c r="A213" s="142" t="s">
        <v>902</v>
      </c>
      <c r="B213" s="142" t="s">
        <v>903</v>
      </c>
      <c r="C213" s="142">
        <v>365</v>
      </c>
      <c r="D213" s="142">
        <v>6</v>
      </c>
      <c r="E213" s="142">
        <v>180</v>
      </c>
      <c r="F213" s="142" t="s">
        <v>202</v>
      </c>
      <c r="G213" s="142" t="s">
        <v>25</v>
      </c>
      <c r="H213" s="142">
        <v>15</v>
      </c>
      <c r="I213" s="137" t="s">
        <v>357</v>
      </c>
    </row>
    <row r="214" spans="1:9" x14ac:dyDescent="0.15">
      <c r="A214" s="142" t="s">
        <v>732</v>
      </c>
      <c r="B214" s="142" t="s">
        <v>733</v>
      </c>
      <c r="C214" s="142">
        <v>357</v>
      </c>
      <c r="D214" s="142">
        <v>2</v>
      </c>
      <c r="E214" s="142">
        <v>181</v>
      </c>
      <c r="F214" s="142" t="s">
        <v>202</v>
      </c>
      <c r="G214" s="142" t="s">
        <v>203</v>
      </c>
      <c r="H214" s="142">
        <v>10</v>
      </c>
      <c r="I214" s="137" t="s">
        <v>352</v>
      </c>
    </row>
    <row r="215" spans="1:9" x14ac:dyDescent="0.15">
      <c r="A215" s="142" t="s">
        <v>2550</v>
      </c>
      <c r="B215" s="142" t="s">
        <v>2551</v>
      </c>
      <c r="C215" s="142">
        <v>350.35</v>
      </c>
      <c r="D215" s="142">
        <v>14</v>
      </c>
      <c r="E215" s="142">
        <v>182</v>
      </c>
      <c r="F215" s="142" t="s">
        <v>202</v>
      </c>
      <c r="G215" s="142" t="s">
        <v>25</v>
      </c>
      <c r="H215" s="142">
        <v>20</v>
      </c>
      <c r="I215" s="137" t="s">
        <v>357</v>
      </c>
    </row>
    <row r="216" spans="1:9" x14ac:dyDescent="0.15">
      <c r="A216" s="142" t="s">
        <v>525</v>
      </c>
      <c r="B216" s="142" t="s">
        <v>526</v>
      </c>
      <c r="C216" s="142">
        <v>346</v>
      </c>
      <c r="D216" s="142">
        <v>1</v>
      </c>
      <c r="E216" s="142">
        <v>183</v>
      </c>
      <c r="F216" s="142" t="s">
        <v>202</v>
      </c>
      <c r="G216" s="142" t="s">
        <v>203</v>
      </c>
      <c r="H216" s="142">
        <v>91</v>
      </c>
      <c r="I216" s="137" t="s">
        <v>153</v>
      </c>
    </row>
    <row r="217" spans="1:9" x14ac:dyDescent="0.15">
      <c r="A217" s="142" t="s">
        <v>2503</v>
      </c>
      <c r="B217" s="142" t="s">
        <v>2504</v>
      </c>
      <c r="C217" s="142">
        <v>330</v>
      </c>
      <c r="D217" s="142">
        <v>1</v>
      </c>
      <c r="E217" s="142">
        <v>184</v>
      </c>
      <c r="F217" s="142" t="s">
        <v>202</v>
      </c>
      <c r="G217" s="142" t="s">
        <v>203</v>
      </c>
      <c r="H217" s="142">
        <v>59.6</v>
      </c>
      <c r="I217" s="137" t="s">
        <v>153</v>
      </c>
    </row>
    <row r="218" spans="1:9" x14ac:dyDescent="0.15">
      <c r="A218" s="142" t="s">
        <v>673</v>
      </c>
      <c r="B218" s="142" t="s">
        <v>38</v>
      </c>
      <c r="C218" s="142">
        <v>326</v>
      </c>
      <c r="D218" s="142">
        <v>1</v>
      </c>
      <c r="E218" s="142">
        <v>185</v>
      </c>
      <c r="F218" s="142" t="s">
        <v>202</v>
      </c>
      <c r="G218" s="142" t="s">
        <v>203</v>
      </c>
      <c r="H218" s="142">
        <v>43.3</v>
      </c>
      <c r="I218" s="137" t="s">
        <v>353</v>
      </c>
    </row>
    <row r="219" spans="1:9" x14ac:dyDescent="0.15">
      <c r="A219" s="142" t="s">
        <v>632</v>
      </c>
      <c r="B219" s="142" t="s">
        <v>633</v>
      </c>
      <c r="C219" s="142">
        <v>316</v>
      </c>
      <c r="D219" s="142">
        <v>8</v>
      </c>
      <c r="E219" s="142">
        <v>186</v>
      </c>
      <c r="F219" s="142" t="s">
        <v>202</v>
      </c>
      <c r="G219" s="142" t="s">
        <v>203</v>
      </c>
      <c r="H219" s="142">
        <v>173.9</v>
      </c>
      <c r="I219" s="137" t="s">
        <v>153</v>
      </c>
    </row>
    <row r="220" spans="1:9" x14ac:dyDescent="0.15">
      <c r="A220" s="142" t="s">
        <v>889</v>
      </c>
      <c r="B220" s="142" t="s">
        <v>890</v>
      </c>
      <c r="C220" s="142">
        <v>306</v>
      </c>
      <c r="D220" s="142">
        <v>1</v>
      </c>
      <c r="E220" s="142">
        <v>187</v>
      </c>
      <c r="F220" s="142" t="s">
        <v>202</v>
      </c>
      <c r="G220" s="142" t="s">
        <v>203</v>
      </c>
      <c r="H220" s="142">
        <v>8</v>
      </c>
      <c r="I220" s="137" t="s">
        <v>352</v>
      </c>
    </row>
    <row r="221" spans="1:9" x14ac:dyDescent="0.15">
      <c r="A221" s="142" t="s">
        <v>2087</v>
      </c>
      <c r="B221" s="142" t="s">
        <v>2088</v>
      </c>
      <c r="C221" s="142">
        <v>290</v>
      </c>
      <c r="D221" s="142">
        <v>8</v>
      </c>
      <c r="E221" s="142">
        <v>188</v>
      </c>
      <c r="F221" s="142" t="s">
        <v>202</v>
      </c>
      <c r="G221" s="142" t="s">
        <v>25</v>
      </c>
      <c r="H221" s="142">
        <v>15</v>
      </c>
      <c r="I221" s="137" t="s">
        <v>357</v>
      </c>
    </row>
    <row r="222" spans="1:9" x14ac:dyDescent="0.15">
      <c r="A222" s="142" t="s">
        <v>638</v>
      </c>
      <c r="B222" s="142" t="s">
        <v>228</v>
      </c>
      <c r="C222" s="142">
        <v>289</v>
      </c>
      <c r="D222" s="142">
        <v>1</v>
      </c>
      <c r="E222" s="142">
        <v>189</v>
      </c>
      <c r="F222" s="142" t="s">
        <v>202</v>
      </c>
      <c r="G222" s="142" t="s">
        <v>203</v>
      </c>
      <c r="H222" s="142">
        <v>116</v>
      </c>
      <c r="I222" s="137" t="s">
        <v>153</v>
      </c>
    </row>
    <row r="223" spans="1:9" x14ac:dyDescent="0.15">
      <c r="A223" s="142" t="s">
        <v>2527</v>
      </c>
      <c r="B223" s="142" t="s">
        <v>1581</v>
      </c>
      <c r="C223" s="142">
        <v>288</v>
      </c>
      <c r="D223" s="142">
        <v>2</v>
      </c>
      <c r="E223" s="142">
        <v>190</v>
      </c>
      <c r="F223" s="142" t="s">
        <v>202</v>
      </c>
      <c r="G223" s="142" t="s">
        <v>203</v>
      </c>
      <c r="H223" s="142">
        <v>15</v>
      </c>
      <c r="I223" s="137" t="s">
        <v>153</v>
      </c>
    </row>
    <row r="224" spans="1:9" x14ac:dyDescent="0.15">
      <c r="A224" s="142" t="s">
        <v>2490</v>
      </c>
      <c r="B224" s="142" t="s">
        <v>2491</v>
      </c>
      <c r="C224" s="142">
        <v>287</v>
      </c>
      <c r="D224" s="142">
        <v>1</v>
      </c>
      <c r="E224" s="142">
        <v>191</v>
      </c>
      <c r="F224" s="142" t="s">
        <v>202</v>
      </c>
      <c r="G224" s="142" t="s">
        <v>203</v>
      </c>
      <c r="H224" s="142">
        <v>79</v>
      </c>
      <c r="I224" s="137" t="s">
        <v>152</v>
      </c>
    </row>
    <row r="225" spans="1:9" x14ac:dyDescent="0.15">
      <c r="A225" s="142" t="s">
        <v>587</v>
      </c>
      <c r="B225" s="142" t="s">
        <v>588</v>
      </c>
      <c r="C225" s="142">
        <v>286</v>
      </c>
      <c r="D225" s="142">
        <v>1</v>
      </c>
      <c r="E225" s="142">
        <v>192</v>
      </c>
      <c r="F225" s="142" t="s">
        <v>202</v>
      </c>
      <c r="G225" s="142" t="s">
        <v>203</v>
      </c>
      <c r="H225" s="142">
        <v>48</v>
      </c>
      <c r="I225" s="137" t="s">
        <v>353</v>
      </c>
    </row>
    <row r="226" spans="1:9" x14ac:dyDescent="0.15">
      <c r="A226" s="142" t="s">
        <v>2083</v>
      </c>
      <c r="B226" s="142" t="s">
        <v>2084</v>
      </c>
      <c r="C226" s="142">
        <v>239</v>
      </c>
      <c r="D226" s="142">
        <v>15</v>
      </c>
      <c r="E226" s="142">
        <v>193</v>
      </c>
      <c r="F226" s="142" t="s">
        <v>202</v>
      </c>
      <c r="G226" s="142" t="s">
        <v>25</v>
      </c>
      <c r="H226" s="142">
        <v>44</v>
      </c>
      <c r="I226" s="137" t="s">
        <v>357</v>
      </c>
    </row>
    <row r="227" spans="1:9" x14ac:dyDescent="0.15">
      <c r="A227" s="142" t="s">
        <v>2505</v>
      </c>
      <c r="B227" s="142" t="s">
        <v>2506</v>
      </c>
      <c r="C227" s="142">
        <v>230</v>
      </c>
      <c r="D227" s="142">
        <v>1</v>
      </c>
      <c r="E227" s="142">
        <v>194</v>
      </c>
      <c r="F227" s="142" t="s">
        <v>202</v>
      </c>
      <c r="G227" s="142" t="s">
        <v>203</v>
      </c>
      <c r="H227" s="142">
        <v>25</v>
      </c>
      <c r="I227" s="137" t="s">
        <v>352</v>
      </c>
    </row>
    <row r="228" spans="1:9" x14ac:dyDescent="0.15">
      <c r="A228" s="142" t="s">
        <v>748</v>
      </c>
      <c r="B228" s="142" t="s">
        <v>749</v>
      </c>
      <c r="C228" s="142">
        <v>210</v>
      </c>
      <c r="D228" s="142">
        <v>1</v>
      </c>
      <c r="E228" s="142">
        <v>195</v>
      </c>
      <c r="F228" s="142" t="s">
        <v>202</v>
      </c>
      <c r="G228" s="142" t="s">
        <v>203</v>
      </c>
      <c r="H228" s="142">
        <v>12</v>
      </c>
      <c r="I228" s="137" t="s">
        <v>352</v>
      </c>
    </row>
    <row r="229" spans="1:9" x14ac:dyDescent="0.15">
      <c r="A229" s="142" t="s">
        <v>98</v>
      </c>
      <c r="B229" s="142" t="s">
        <v>99</v>
      </c>
      <c r="C229" s="142">
        <v>199</v>
      </c>
      <c r="D229" s="142">
        <v>1</v>
      </c>
      <c r="E229" s="142">
        <v>196</v>
      </c>
      <c r="F229" s="142" t="s">
        <v>202</v>
      </c>
      <c r="G229" s="142" t="s">
        <v>203</v>
      </c>
      <c r="H229" s="142">
        <v>35.5</v>
      </c>
      <c r="I229" s="137" t="s">
        <v>152</v>
      </c>
    </row>
    <row r="230" spans="1:9" x14ac:dyDescent="0.15">
      <c r="A230" s="142" t="s">
        <v>2528</v>
      </c>
      <c r="B230" s="142" t="s">
        <v>2529</v>
      </c>
      <c r="C230" s="142">
        <v>169</v>
      </c>
      <c r="D230" s="142">
        <v>1</v>
      </c>
      <c r="E230" s="142">
        <v>197</v>
      </c>
      <c r="F230" s="142" t="s">
        <v>202</v>
      </c>
      <c r="G230" s="142" t="s">
        <v>203</v>
      </c>
      <c r="H230" s="142">
        <v>18</v>
      </c>
      <c r="I230" s="137" t="s">
        <v>352</v>
      </c>
    </row>
    <row r="231" spans="1:9" x14ac:dyDescent="0.15">
      <c r="A231" s="142" t="s">
        <v>2022</v>
      </c>
      <c r="B231" s="142" t="s">
        <v>2023</v>
      </c>
      <c r="C231" s="142">
        <v>168</v>
      </c>
      <c r="D231" s="142">
        <v>1</v>
      </c>
      <c r="E231" s="142">
        <v>198</v>
      </c>
      <c r="F231" s="142" t="s">
        <v>202</v>
      </c>
      <c r="G231" s="142" t="s">
        <v>203</v>
      </c>
      <c r="H231" s="142">
        <v>13.6</v>
      </c>
      <c r="I231" s="137" t="s">
        <v>353</v>
      </c>
    </row>
    <row r="232" spans="1:9" x14ac:dyDescent="0.15">
      <c r="A232" s="142" t="s">
        <v>383</v>
      </c>
      <c r="B232" s="142" t="s">
        <v>384</v>
      </c>
      <c r="C232" s="142">
        <v>149</v>
      </c>
      <c r="D232" s="142">
        <v>1</v>
      </c>
      <c r="E232" s="142">
        <v>199</v>
      </c>
      <c r="F232" s="142" t="s">
        <v>202</v>
      </c>
      <c r="G232" s="143" t="s">
        <v>206</v>
      </c>
      <c r="H232" s="142">
        <v>5</v>
      </c>
      <c r="I232" s="137" t="s">
        <v>354</v>
      </c>
    </row>
    <row r="233" spans="1:9" x14ac:dyDescent="0.15">
      <c r="A233" s="142" t="s">
        <v>239</v>
      </c>
      <c r="B233" s="142" t="s">
        <v>240</v>
      </c>
      <c r="C233" s="142">
        <v>139</v>
      </c>
      <c r="D233" s="142">
        <v>2</v>
      </c>
      <c r="E233" s="142">
        <v>200</v>
      </c>
      <c r="F233" s="142" t="s">
        <v>202</v>
      </c>
      <c r="G233" s="142" t="s">
        <v>203</v>
      </c>
      <c r="H233" s="142">
        <v>25.7</v>
      </c>
      <c r="I233" s="137" t="s">
        <v>151</v>
      </c>
    </row>
    <row r="234" spans="1:9" x14ac:dyDescent="0.15">
      <c r="A234" s="142" t="s">
        <v>727</v>
      </c>
      <c r="B234" s="142" t="s">
        <v>728</v>
      </c>
      <c r="C234" s="142">
        <v>118</v>
      </c>
      <c r="D234" s="142">
        <v>2</v>
      </c>
      <c r="E234" s="142">
        <v>201</v>
      </c>
      <c r="F234" s="142" t="s">
        <v>202</v>
      </c>
      <c r="G234" s="142" t="s">
        <v>203</v>
      </c>
      <c r="H234" s="142">
        <v>14</v>
      </c>
      <c r="I234" s="137" t="s">
        <v>152</v>
      </c>
    </row>
    <row r="235" spans="1:9" x14ac:dyDescent="0.15">
      <c r="A235" s="142" t="s">
        <v>520</v>
      </c>
      <c r="B235" s="142" t="s">
        <v>70</v>
      </c>
      <c r="C235" s="142">
        <v>107</v>
      </c>
      <c r="D235" s="142">
        <v>2</v>
      </c>
      <c r="E235" s="142">
        <v>202</v>
      </c>
      <c r="F235" s="142" t="s">
        <v>202</v>
      </c>
      <c r="G235" s="142" t="s">
        <v>203</v>
      </c>
      <c r="H235" s="142">
        <v>66</v>
      </c>
      <c r="I235" s="137" t="s">
        <v>151</v>
      </c>
    </row>
    <row r="236" spans="1:9" x14ac:dyDescent="0.15">
      <c r="A236" s="142" t="s">
        <v>1697</v>
      </c>
      <c r="B236" s="142" t="s">
        <v>1698</v>
      </c>
      <c r="C236" s="142">
        <v>99</v>
      </c>
      <c r="D236" s="142">
        <v>10</v>
      </c>
      <c r="E236" s="142">
        <v>203</v>
      </c>
      <c r="F236" s="142" t="s">
        <v>202</v>
      </c>
      <c r="G236" s="142" t="s">
        <v>25</v>
      </c>
      <c r="H236" s="142">
        <v>35.5</v>
      </c>
      <c r="I236" s="137" t="s">
        <v>357</v>
      </c>
    </row>
    <row r="237" spans="1:9" x14ac:dyDescent="0.15">
      <c r="A237" s="142" t="s">
        <v>1831</v>
      </c>
      <c r="B237" s="142" t="s">
        <v>1832</v>
      </c>
      <c r="C237" s="142">
        <v>99</v>
      </c>
      <c r="D237" s="142">
        <v>1</v>
      </c>
      <c r="E237" s="142">
        <v>203</v>
      </c>
      <c r="F237" s="142" t="s">
        <v>202</v>
      </c>
      <c r="G237" s="142" t="s">
        <v>203</v>
      </c>
      <c r="H237" s="142">
        <v>80.3</v>
      </c>
      <c r="I237" s="137" t="s">
        <v>153</v>
      </c>
    </row>
    <row r="238" spans="1:9" x14ac:dyDescent="0.15">
      <c r="A238" s="142" t="s">
        <v>835</v>
      </c>
      <c r="B238" s="142" t="s">
        <v>836</v>
      </c>
      <c r="C238" s="142">
        <v>88</v>
      </c>
      <c r="D238" s="142">
        <v>1</v>
      </c>
      <c r="E238" s="142">
        <v>204</v>
      </c>
      <c r="F238" s="142" t="s">
        <v>202</v>
      </c>
      <c r="G238" s="142" t="s">
        <v>203</v>
      </c>
      <c r="H238" s="142">
        <v>15</v>
      </c>
      <c r="I238" s="137" t="s">
        <v>353</v>
      </c>
    </row>
    <row r="239" spans="1:9" x14ac:dyDescent="0.15">
      <c r="A239" s="142" t="s">
        <v>1701</v>
      </c>
      <c r="B239" s="142" t="s">
        <v>1702</v>
      </c>
      <c r="C239" s="142">
        <v>45</v>
      </c>
      <c r="D239" s="142">
        <v>1</v>
      </c>
      <c r="E239" s="142">
        <v>205</v>
      </c>
      <c r="F239" s="142" t="s">
        <v>202</v>
      </c>
      <c r="G239" s="142" t="s">
        <v>25</v>
      </c>
      <c r="H239" s="142">
        <v>35</v>
      </c>
      <c r="I239" s="137" t="s">
        <v>357</v>
      </c>
    </row>
    <row r="240" spans="1:9" x14ac:dyDescent="0.15">
      <c r="A240" s="142" t="s">
        <v>477</v>
      </c>
      <c r="B240" s="142" t="s">
        <v>478</v>
      </c>
      <c r="C240" s="142">
        <v>24</v>
      </c>
      <c r="D240" s="142">
        <v>1</v>
      </c>
      <c r="E240" s="142">
        <v>206</v>
      </c>
      <c r="F240" s="142" t="s">
        <v>202</v>
      </c>
      <c r="G240" s="142" t="s">
        <v>203</v>
      </c>
      <c r="H240" s="142">
        <v>128</v>
      </c>
      <c r="I240" s="137" t="s">
        <v>152</v>
      </c>
    </row>
    <row r="241" spans="1:9" x14ac:dyDescent="0.15">
      <c r="A241" s="142" t="s">
        <v>2559</v>
      </c>
      <c r="B241" s="142" t="s">
        <v>2560</v>
      </c>
      <c r="C241" s="142">
        <v>20</v>
      </c>
      <c r="D241" s="142">
        <v>1</v>
      </c>
      <c r="E241" s="142">
        <v>207</v>
      </c>
      <c r="F241" s="142" t="s">
        <v>202</v>
      </c>
      <c r="G241" s="142" t="s">
        <v>203</v>
      </c>
      <c r="H241" s="142">
        <v>10</v>
      </c>
      <c r="I241" s="137" t="s">
        <v>353</v>
      </c>
    </row>
    <row r="242" spans="1:9" x14ac:dyDescent="0.15">
      <c r="A242" s="142" t="s">
        <v>2085</v>
      </c>
      <c r="B242" s="142" t="s">
        <v>2086</v>
      </c>
      <c r="C242" s="142">
        <v>20</v>
      </c>
      <c r="D242" s="142">
        <v>1</v>
      </c>
      <c r="E242" s="142">
        <v>207</v>
      </c>
      <c r="F242" s="142" t="s">
        <v>202</v>
      </c>
      <c r="G242" s="142" t="s">
        <v>203</v>
      </c>
      <c r="H242" s="142">
        <v>15</v>
      </c>
      <c r="I242" s="137" t="s">
        <v>352</v>
      </c>
    </row>
    <row r="243" spans="1:9" x14ac:dyDescent="0.15">
      <c r="A243" s="142" t="s">
        <v>994</v>
      </c>
      <c r="B243" s="142" t="s">
        <v>4</v>
      </c>
      <c r="C243" s="142">
        <v>0</v>
      </c>
      <c r="D243" s="142">
        <v>0</v>
      </c>
      <c r="E243" s="142">
        <v>208</v>
      </c>
      <c r="F243" s="142" t="s">
        <v>202</v>
      </c>
      <c r="G243" s="142" t="s">
        <v>203</v>
      </c>
      <c r="H243" s="142">
        <v>121.3</v>
      </c>
      <c r="I243" s="137" t="s">
        <v>153</v>
      </c>
    </row>
    <row r="244" spans="1:9" x14ac:dyDescent="0.15">
      <c r="A244" s="142" t="s">
        <v>995</v>
      </c>
      <c r="B244" s="142" t="s">
        <v>996</v>
      </c>
      <c r="C244" s="142">
        <v>0</v>
      </c>
      <c r="D244" s="142">
        <v>0</v>
      </c>
      <c r="E244" s="142">
        <v>208</v>
      </c>
      <c r="F244" s="142" t="s">
        <v>202</v>
      </c>
      <c r="G244" s="142" t="s">
        <v>203</v>
      </c>
      <c r="H244" s="142">
        <v>121.3</v>
      </c>
      <c r="I244" s="137" t="s">
        <v>153</v>
      </c>
    </row>
    <row r="245" spans="1:9" x14ac:dyDescent="0.15">
      <c r="A245" s="142" t="s">
        <v>997</v>
      </c>
      <c r="B245" s="142" t="s">
        <v>5</v>
      </c>
      <c r="C245" s="142">
        <v>0</v>
      </c>
      <c r="D245" s="142">
        <v>0</v>
      </c>
      <c r="E245" s="142">
        <v>208</v>
      </c>
      <c r="F245" s="142" t="s">
        <v>202</v>
      </c>
      <c r="G245" s="142" t="s">
        <v>203</v>
      </c>
      <c r="H245" s="142">
        <v>85.04</v>
      </c>
      <c r="I245" s="137" t="s">
        <v>152</v>
      </c>
    </row>
    <row r="246" spans="1:9" x14ac:dyDescent="0.15">
      <c r="A246" s="142" t="s">
        <v>998</v>
      </c>
      <c r="B246" s="142" t="s">
        <v>999</v>
      </c>
      <c r="C246" s="142">
        <v>0</v>
      </c>
      <c r="D246" s="142">
        <v>0</v>
      </c>
      <c r="E246" s="142">
        <v>208</v>
      </c>
      <c r="F246" s="142" t="s">
        <v>202</v>
      </c>
      <c r="G246" s="142" t="s">
        <v>203</v>
      </c>
      <c r="H246" s="142">
        <v>225</v>
      </c>
      <c r="I246" s="137" t="s">
        <v>153</v>
      </c>
    </row>
    <row r="247" spans="1:9" x14ac:dyDescent="0.15">
      <c r="A247" s="142" t="s">
        <v>6</v>
      </c>
      <c r="B247" s="142" t="s">
        <v>7</v>
      </c>
      <c r="C247" s="142">
        <v>0</v>
      </c>
      <c r="D247" s="142">
        <v>0</v>
      </c>
      <c r="E247" s="142">
        <v>208</v>
      </c>
      <c r="F247" s="142" t="s">
        <v>202</v>
      </c>
      <c r="G247" s="142" t="s">
        <v>203</v>
      </c>
      <c r="H247" s="142">
        <v>225</v>
      </c>
      <c r="I247" s="137" t="s">
        <v>153</v>
      </c>
    </row>
    <row r="248" spans="1:9" x14ac:dyDescent="0.15">
      <c r="A248" s="142" t="s">
        <v>1000</v>
      </c>
      <c r="B248" s="142" t="s">
        <v>1001</v>
      </c>
      <c r="C248" s="142">
        <v>0</v>
      </c>
      <c r="D248" s="142">
        <v>0</v>
      </c>
      <c r="E248" s="142">
        <v>208</v>
      </c>
      <c r="F248" s="142" t="s">
        <v>202</v>
      </c>
      <c r="G248" s="142" t="s">
        <v>203</v>
      </c>
      <c r="H248" s="142">
        <v>139.29</v>
      </c>
      <c r="I248" s="137" t="s">
        <v>153</v>
      </c>
    </row>
    <row r="249" spans="1:9" x14ac:dyDescent="0.15">
      <c r="A249" s="142" t="s">
        <v>1002</v>
      </c>
      <c r="B249" s="142" t="s">
        <v>13</v>
      </c>
      <c r="C249" s="142">
        <v>0</v>
      </c>
      <c r="D249" s="142">
        <v>0</v>
      </c>
      <c r="E249" s="142">
        <v>208</v>
      </c>
      <c r="F249" s="142" t="s">
        <v>202</v>
      </c>
      <c r="G249" s="142" t="s">
        <v>203</v>
      </c>
      <c r="H249" s="142">
        <v>135.80000000000001</v>
      </c>
      <c r="I249" s="137" t="s">
        <v>153</v>
      </c>
    </row>
    <row r="250" spans="1:9" x14ac:dyDescent="0.15">
      <c r="A250" s="142" t="s">
        <v>1003</v>
      </c>
      <c r="B250" s="142" t="s">
        <v>1004</v>
      </c>
      <c r="C250" s="142">
        <v>0</v>
      </c>
      <c r="D250" s="142">
        <v>0</v>
      </c>
      <c r="E250" s="142">
        <v>208</v>
      </c>
      <c r="F250" s="142" t="s">
        <v>202</v>
      </c>
      <c r="G250" s="142" t="s">
        <v>203</v>
      </c>
      <c r="H250" s="142">
        <v>40</v>
      </c>
      <c r="I250" s="137" t="s">
        <v>152</v>
      </c>
    </row>
    <row r="251" spans="1:9" x14ac:dyDescent="0.15">
      <c r="A251" s="142" t="s">
        <v>1005</v>
      </c>
      <c r="B251" s="142" t="s">
        <v>1006</v>
      </c>
      <c r="C251" s="142">
        <v>0</v>
      </c>
      <c r="D251" s="142">
        <v>0</v>
      </c>
      <c r="E251" s="142">
        <v>208</v>
      </c>
      <c r="F251" s="142" t="s">
        <v>202</v>
      </c>
      <c r="G251" s="142" t="s">
        <v>203</v>
      </c>
      <c r="H251" s="142">
        <v>69</v>
      </c>
      <c r="I251" s="137" t="s">
        <v>352</v>
      </c>
    </row>
    <row r="252" spans="1:9" x14ac:dyDescent="0.15">
      <c r="A252" s="142" t="s">
        <v>1007</v>
      </c>
      <c r="B252" s="142" t="s">
        <v>1008</v>
      </c>
      <c r="C252" s="142">
        <v>0</v>
      </c>
      <c r="D252" s="142">
        <v>0</v>
      </c>
      <c r="E252" s="142">
        <v>208</v>
      </c>
      <c r="F252" s="142" t="s">
        <v>202</v>
      </c>
      <c r="G252" s="142" t="s">
        <v>203</v>
      </c>
      <c r="H252" s="142">
        <v>79.099999999999994</v>
      </c>
      <c r="I252" s="137" t="s">
        <v>352</v>
      </c>
    </row>
    <row r="253" spans="1:9" x14ac:dyDescent="0.15">
      <c r="A253" s="142" t="s">
        <v>2525</v>
      </c>
      <c r="B253" s="142" t="s">
        <v>2526</v>
      </c>
      <c r="C253" s="142">
        <v>0</v>
      </c>
      <c r="D253" s="142">
        <v>0</v>
      </c>
      <c r="E253" s="142">
        <v>208</v>
      </c>
      <c r="F253" s="142" t="s">
        <v>202</v>
      </c>
      <c r="G253" s="142" t="s">
        <v>203</v>
      </c>
      <c r="H253" s="142">
        <v>225</v>
      </c>
      <c r="I253" s="137" t="s">
        <v>2952</v>
      </c>
    </row>
    <row r="254" spans="1:9" x14ac:dyDescent="0.15">
      <c r="A254" s="142" t="s">
        <v>2556</v>
      </c>
      <c r="B254" s="142" t="s">
        <v>1175</v>
      </c>
      <c r="C254" s="142">
        <v>0</v>
      </c>
      <c r="D254" s="142">
        <v>0</v>
      </c>
      <c r="E254" s="142">
        <v>208</v>
      </c>
      <c r="F254" s="142" t="s">
        <v>202</v>
      </c>
      <c r="G254" s="142" t="s">
        <v>203</v>
      </c>
      <c r="H254" s="142">
        <v>225</v>
      </c>
      <c r="I254" s="137" t="s">
        <v>2952</v>
      </c>
    </row>
    <row r="255" spans="1:9" x14ac:dyDescent="0.15">
      <c r="A255" s="142" t="s">
        <v>2565</v>
      </c>
      <c r="B255" s="142" t="s">
        <v>2566</v>
      </c>
      <c r="C255" s="142">
        <v>0</v>
      </c>
      <c r="D255" s="142">
        <v>0</v>
      </c>
      <c r="E255" s="142">
        <v>208</v>
      </c>
      <c r="F255" s="142" t="s">
        <v>202</v>
      </c>
      <c r="G255" s="142" t="s">
        <v>203</v>
      </c>
      <c r="H255" s="142">
        <v>225</v>
      </c>
      <c r="I255" s="137" t="s">
        <v>2952</v>
      </c>
    </row>
    <row r="256" spans="1:9" x14ac:dyDescent="0.15">
      <c r="A256" s="142" t="s">
        <v>1011</v>
      </c>
      <c r="B256" s="142" t="s">
        <v>1012</v>
      </c>
      <c r="C256" s="142">
        <v>0</v>
      </c>
      <c r="D256" s="142">
        <v>0</v>
      </c>
      <c r="E256" s="142">
        <v>208</v>
      </c>
      <c r="F256" s="142" t="s">
        <v>202</v>
      </c>
      <c r="G256" s="142" t="s">
        <v>203</v>
      </c>
      <c r="H256" s="142">
        <v>8</v>
      </c>
      <c r="I256" s="137" t="s">
        <v>352</v>
      </c>
    </row>
    <row r="257" spans="1:9" x14ac:dyDescent="0.15">
      <c r="A257" s="142" t="s">
        <v>1013</v>
      </c>
      <c r="B257" s="142" t="s">
        <v>1014</v>
      </c>
      <c r="C257" s="142">
        <v>0</v>
      </c>
      <c r="D257" s="142">
        <v>0</v>
      </c>
      <c r="E257" s="142">
        <v>208</v>
      </c>
      <c r="F257" s="142" t="s">
        <v>202</v>
      </c>
      <c r="G257" s="142" t="s">
        <v>203</v>
      </c>
      <c r="H257" s="142">
        <v>8</v>
      </c>
      <c r="I257" s="137" t="s">
        <v>352</v>
      </c>
    </row>
    <row r="258" spans="1:9" x14ac:dyDescent="0.15">
      <c r="A258" s="142" t="s">
        <v>1015</v>
      </c>
      <c r="B258" s="142" t="s">
        <v>1016</v>
      </c>
      <c r="C258" s="142">
        <v>0</v>
      </c>
      <c r="D258" s="142">
        <v>0</v>
      </c>
      <c r="E258" s="142">
        <v>208</v>
      </c>
      <c r="F258" s="142" t="s">
        <v>202</v>
      </c>
      <c r="G258" s="142" t="s">
        <v>203</v>
      </c>
      <c r="H258" s="142">
        <v>9.3000000000000007</v>
      </c>
      <c r="I258" s="137" t="s">
        <v>151</v>
      </c>
    </row>
    <row r="259" spans="1:9" x14ac:dyDescent="0.15">
      <c r="A259" s="142" t="s">
        <v>1017</v>
      </c>
      <c r="B259" s="142" t="s">
        <v>1018</v>
      </c>
      <c r="C259" s="142">
        <v>0</v>
      </c>
      <c r="D259" s="142">
        <v>0</v>
      </c>
      <c r="E259" s="142">
        <v>208</v>
      </c>
      <c r="F259" s="142" t="s">
        <v>202</v>
      </c>
      <c r="G259" s="142" t="s">
        <v>203</v>
      </c>
      <c r="H259" s="142">
        <v>8</v>
      </c>
      <c r="I259" s="137" t="s">
        <v>151</v>
      </c>
    </row>
    <row r="260" spans="1:9" x14ac:dyDescent="0.15">
      <c r="A260" s="142" t="s">
        <v>339</v>
      </c>
      <c r="B260" s="142" t="s">
        <v>340</v>
      </c>
      <c r="C260" s="142">
        <v>0</v>
      </c>
      <c r="D260" s="142">
        <v>0</v>
      </c>
      <c r="E260" s="142">
        <v>208</v>
      </c>
      <c r="F260" s="142" t="s">
        <v>202</v>
      </c>
      <c r="G260" s="142" t="s">
        <v>203</v>
      </c>
      <c r="H260" s="142">
        <v>8</v>
      </c>
      <c r="I260" s="137" t="s">
        <v>352</v>
      </c>
    </row>
    <row r="261" spans="1:9" x14ac:dyDescent="0.15">
      <c r="A261" s="142" t="s">
        <v>1019</v>
      </c>
      <c r="B261" s="142" t="s">
        <v>1020</v>
      </c>
      <c r="C261" s="142">
        <v>0</v>
      </c>
      <c r="D261" s="142">
        <v>0</v>
      </c>
      <c r="E261" s="142">
        <v>208</v>
      </c>
      <c r="F261" s="142" t="s">
        <v>202</v>
      </c>
      <c r="G261" s="142" t="s">
        <v>203</v>
      </c>
      <c r="H261" s="142">
        <v>8</v>
      </c>
      <c r="I261" s="137" t="s">
        <v>151</v>
      </c>
    </row>
    <row r="262" spans="1:9" x14ac:dyDescent="0.15">
      <c r="A262" s="142" t="s">
        <v>1021</v>
      </c>
      <c r="B262" s="142" t="s">
        <v>1022</v>
      </c>
      <c r="C262" s="142">
        <v>0</v>
      </c>
      <c r="D262" s="142">
        <v>0</v>
      </c>
      <c r="E262" s="142">
        <v>208</v>
      </c>
      <c r="F262" s="142" t="s">
        <v>202</v>
      </c>
      <c r="G262" s="142" t="s">
        <v>203</v>
      </c>
      <c r="H262" s="142">
        <v>9.8000000000000007</v>
      </c>
      <c r="I262" s="137" t="s">
        <v>352</v>
      </c>
    </row>
    <row r="263" spans="1:9" x14ac:dyDescent="0.15">
      <c r="A263" s="142" t="s">
        <v>1023</v>
      </c>
      <c r="B263" s="142" t="s">
        <v>1024</v>
      </c>
      <c r="C263" s="142">
        <v>0</v>
      </c>
      <c r="D263" s="142">
        <v>0</v>
      </c>
      <c r="E263" s="142">
        <v>208</v>
      </c>
      <c r="F263" s="142" t="s">
        <v>202</v>
      </c>
      <c r="G263" s="142" t="s">
        <v>203</v>
      </c>
      <c r="H263" s="142">
        <v>10.199999999999999</v>
      </c>
      <c r="I263" s="137" t="s">
        <v>352</v>
      </c>
    </row>
    <row r="264" spans="1:9" x14ac:dyDescent="0.15">
      <c r="A264" s="142" t="s">
        <v>1025</v>
      </c>
      <c r="B264" s="142" t="s">
        <v>1026</v>
      </c>
      <c r="C264" s="142">
        <v>0</v>
      </c>
      <c r="D264" s="142">
        <v>0</v>
      </c>
      <c r="E264" s="142">
        <v>208</v>
      </c>
      <c r="F264" s="142" t="s">
        <v>202</v>
      </c>
      <c r="G264" s="142" t="s">
        <v>203</v>
      </c>
      <c r="H264" s="142">
        <v>25</v>
      </c>
      <c r="I264" s="137" t="s">
        <v>2952</v>
      </c>
    </row>
    <row r="265" spans="1:9" x14ac:dyDescent="0.15">
      <c r="A265" s="142" t="s">
        <v>1027</v>
      </c>
      <c r="B265" s="142" t="s">
        <v>1028</v>
      </c>
      <c r="C265" s="142">
        <v>0</v>
      </c>
      <c r="D265" s="142">
        <v>0</v>
      </c>
      <c r="E265" s="142">
        <v>208</v>
      </c>
      <c r="F265" s="142" t="s">
        <v>202</v>
      </c>
      <c r="G265" s="142" t="s">
        <v>203</v>
      </c>
      <c r="H265" s="142">
        <v>150</v>
      </c>
      <c r="I265" s="137" t="s">
        <v>2952</v>
      </c>
    </row>
    <row r="266" spans="1:9" x14ac:dyDescent="0.15">
      <c r="A266" s="142" t="s">
        <v>1029</v>
      </c>
      <c r="B266" s="142" t="s">
        <v>1030</v>
      </c>
      <c r="C266" s="142">
        <v>0</v>
      </c>
      <c r="D266" s="142">
        <v>0</v>
      </c>
      <c r="E266" s="142">
        <v>208</v>
      </c>
      <c r="F266" s="142" t="s">
        <v>202</v>
      </c>
      <c r="G266" s="142" t="s">
        <v>203</v>
      </c>
      <c r="H266" s="142">
        <v>25</v>
      </c>
      <c r="I266" s="137" t="s">
        <v>2952</v>
      </c>
    </row>
    <row r="267" spans="1:9" x14ac:dyDescent="0.15">
      <c r="A267" s="142" t="s">
        <v>1031</v>
      </c>
      <c r="B267" s="142" t="s">
        <v>1032</v>
      </c>
      <c r="C267" s="142">
        <v>0</v>
      </c>
      <c r="D267" s="142">
        <v>0</v>
      </c>
      <c r="E267" s="142">
        <v>208</v>
      </c>
      <c r="F267" s="142" t="s">
        <v>202</v>
      </c>
      <c r="G267" s="142" t="s">
        <v>203</v>
      </c>
      <c r="H267" s="142">
        <v>1</v>
      </c>
      <c r="I267" s="137" t="s">
        <v>2952</v>
      </c>
    </row>
    <row r="268" spans="1:9" x14ac:dyDescent="0.15">
      <c r="A268" s="142" t="s">
        <v>1033</v>
      </c>
      <c r="B268" s="142" t="s">
        <v>1034</v>
      </c>
      <c r="C268" s="142">
        <v>0</v>
      </c>
      <c r="D268" s="142">
        <v>0</v>
      </c>
      <c r="E268" s="142">
        <v>208</v>
      </c>
      <c r="F268" s="142" t="s">
        <v>202</v>
      </c>
      <c r="G268" s="142" t="s">
        <v>203</v>
      </c>
      <c r="H268" s="142">
        <v>1</v>
      </c>
      <c r="I268" s="137" t="s">
        <v>2952</v>
      </c>
    </row>
    <row r="269" spans="1:9" x14ac:dyDescent="0.15">
      <c r="A269" s="142" t="s">
        <v>1035</v>
      </c>
      <c r="B269" s="142" t="s">
        <v>1036</v>
      </c>
      <c r="C269" s="142">
        <v>0</v>
      </c>
      <c r="D269" s="142">
        <v>0</v>
      </c>
      <c r="E269" s="142">
        <v>208</v>
      </c>
      <c r="F269" s="142" t="s">
        <v>202</v>
      </c>
      <c r="G269" s="142" t="s">
        <v>203</v>
      </c>
      <c r="H269" s="142">
        <v>1</v>
      </c>
      <c r="I269" s="137" t="s">
        <v>2952</v>
      </c>
    </row>
    <row r="270" spans="1:9" x14ac:dyDescent="0.15">
      <c r="A270" s="142" t="s">
        <v>1037</v>
      </c>
      <c r="B270" s="142" t="s">
        <v>1038</v>
      </c>
      <c r="C270" s="142">
        <v>0</v>
      </c>
      <c r="D270" s="142">
        <v>0</v>
      </c>
      <c r="E270" s="142">
        <v>208</v>
      </c>
      <c r="F270" s="142" t="s">
        <v>202</v>
      </c>
      <c r="G270" s="142" t="s">
        <v>203</v>
      </c>
      <c r="H270" s="142">
        <v>1</v>
      </c>
      <c r="I270" s="137" t="s">
        <v>2952</v>
      </c>
    </row>
    <row r="271" spans="1:9" x14ac:dyDescent="0.15">
      <c r="A271" s="142" t="s">
        <v>1039</v>
      </c>
      <c r="B271" s="142" t="s">
        <v>1040</v>
      </c>
      <c r="C271" s="142">
        <v>0</v>
      </c>
      <c r="D271" s="142">
        <v>0</v>
      </c>
      <c r="E271" s="142">
        <v>208</v>
      </c>
      <c r="F271" s="142" t="s">
        <v>202</v>
      </c>
      <c r="G271" s="142" t="s">
        <v>203</v>
      </c>
      <c r="H271" s="142">
        <v>0</v>
      </c>
      <c r="I271" s="137" t="s">
        <v>2952</v>
      </c>
    </row>
    <row r="272" spans="1:9" x14ac:dyDescent="0.15">
      <c r="A272" s="142" t="s">
        <v>1041</v>
      </c>
      <c r="B272" s="142" t="s">
        <v>1042</v>
      </c>
      <c r="C272" s="142">
        <v>0</v>
      </c>
      <c r="D272" s="142">
        <v>0</v>
      </c>
      <c r="E272" s="142">
        <v>208</v>
      </c>
      <c r="F272" s="142" t="s">
        <v>202</v>
      </c>
      <c r="G272" s="142" t="s">
        <v>203</v>
      </c>
      <c r="H272" s="142">
        <v>0</v>
      </c>
      <c r="I272" s="137" t="s">
        <v>2952</v>
      </c>
    </row>
    <row r="273" spans="1:9" x14ac:dyDescent="0.15">
      <c r="A273" s="142" t="s">
        <v>1043</v>
      </c>
      <c r="B273" s="142" t="s">
        <v>1044</v>
      </c>
      <c r="C273" s="142">
        <v>0</v>
      </c>
      <c r="D273" s="142">
        <v>0</v>
      </c>
      <c r="E273" s="142">
        <v>208</v>
      </c>
      <c r="F273" s="142" t="s">
        <v>202</v>
      </c>
      <c r="G273" s="142" t="s">
        <v>203</v>
      </c>
      <c r="H273" s="142">
        <v>25</v>
      </c>
      <c r="I273" s="137" t="s">
        <v>2952</v>
      </c>
    </row>
    <row r="274" spans="1:9" x14ac:dyDescent="0.15">
      <c r="A274" s="142" t="s">
        <v>1045</v>
      </c>
      <c r="B274" s="142" t="s">
        <v>1046</v>
      </c>
      <c r="C274" s="142">
        <v>0</v>
      </c>
      <c r="D274" s="142">
        <v>0</v>
      </c>
      <c r="E274" s="142">
        <v>208</v>
      </c>
      <c r="F274" s="142" t="s">
        <v>202</v>
      </c>
      <c r="G274" s="142" t="s">
        <v>203</v>
      </c>
      <c r="H274" s="142">
        <v>25</v>
      </c>
      <c r="I274" s="137" t="s">
        <v>2952</v>
      </c>
    </row>
    <row r="275" spans="1:9" x14ac:dyDescent="0.15">
      <c r="A275" s="142" t="s">
        <v>1047</v>
      </c>
      <c r="B275" s="142" t="s">
        <v>1048</v>
      </c>
      <c r="C275" s="142">
        <v>0</v>
      </c>
      <c r="D275" s="142">
        <v>0</v>
      </c>
      <c r="E275" s="142">
        <v>208</v>
      </c>
      <c r="F275" s="142" t="s">
        <v>202</v>
      </c>
      <c r="G275" s="142" t="s">
        <v>203</v>
      </c>
      <c r="H275" s="142">
        <v>1</v>
      </c>
      <c r="I275" s="137" t="s">
        <v>2952</v>
      </c>
    </row>
    <row r="276" spans="1:9" x14ac:dyDescent="0.15">
      <c r="A276" s="142" t="s">
        <v>1049</v>
      </c>
      <c r="B276" s="142" t="s">
        <v>1050</v>
      </c>
      <c r="C276" s="142">
        <v>0</v>
      </c>
      <c r="D276" s="142">
        <v>0</v>
      </c>
      <c r="E276" s="142">
        <v>208</v>
      </c>
      <c r="F276" s="142" t="s">
        <v>202</v>
      </c>
      <c r="G276" s="142" t="s">
        <v>203</v>
      </c>
      <c r="H276" s="142">
        <v>1</v>
      </c>
      <c r="I276" s="137" t="s">
        <v>2952</v>
      </c>
    </row>
    <row r="277" spans="1:9" x14ac:dyDescent="0.15">
      <c r="A277" s="142" t="s">
        <v>1051</v>
      </c>
      <c r="B277" s="142" t="s">
        <v>1052</v>
      </c>
      <c r="C277" s="142">
        <v>0</v>
      </c>
      <c r="D277" s="142">
        <v>0</v>
      </c>
      <c r="E277" s="142">
        <v>208</v>
      </c>
      <c r="F277" s="142" t="s">
        <v>202</v>
      </c>
      <c r="G277" s="142" t="s">
        <v>203</v>
      </c>
      <c r="H277" s="142">
        <v>0</v>
      </c>
      <c r="I277" s="137" t="s">
        <v>2952</v>
      </c>
    </row>
    <row r="278" spans="1:9" x14ac:dyDescent="0.15">
      <c r="A278" s="142" t="s">
        <v>1053</v>
      </c>
      <c r="B278" s="142" t="s">
        <v>1052</v>
      </c>
      <c r="C278" s="142">
        <v>0</v>
      </c>
      <c r="D278" s="142">
        <v>0</v>
      </c>
      <c r="E278" s="142">
        <v>208</v>
      </c>
      <c r="F278" s="142" t="s">
        <v>202</v>
      </c>
      <c r="G278" s="142" t="s">
        <v>203</v>
      </c>
      <c r="H278" s="142">
        <v>0</v>
      </c>
      <c r="I278" s="137" t="s">
        <v>2952</v>
      </c>
    </row>
    <row r="279" spans="1:9" x14ac:dyDescent="0.15">
      <c r="A279" s="142" t="s">
        <v>1054</v>
      </c>
      <c r="B279" s="142" t="s">
        <v>1055</v>
      </c>
      <c r="C279" s="142">
        <v>0</v>
      </c>
      <c r="D279" s="142">
        <v>0</v>
      </c>
      <c r="E279" s="142">
        <v>208</v>
      </c>
      <c r="F279" s="142" t="s">
        <v>202</v>
      </c>
      <c r="G279" s="142" t="s">
        <v>203</v>
      </c>
      <c r="H279" s="142">
        <v>0</v>
      </c>
      <c r="I279" s="137" t="s">
        <v>2952</v>
      </c>
    </row>
    <row r="280" spans="1:9" x14ac:dyDescent="0.15">
      <c r="A280" s="142" t="s">
        <v>1056</v>
      </c>
      <c r="B280" s="142" t="s">
        <v>1057</v>
      </c>
      <c r="C280" s="142">
        <v>0</v>
      </c>
      <c r="D280" s="142">
        <v>0</v>
      </c>
      <c r="E280" s="142">
        <v>208</v>
      </c>
      <c r="F280" s="142" t="s">
        <v>202</v>
      </c>
      <c r="G280" s="142" t="s">
        <v>203</v>
      </c>
      <c r="H280" s="142">
        <v>25</v>
      </c>
      <c r="I280" s="137" t="s">
        <v>2952</v>
      </c>
    </row>
    <row r="281" spans="1:9" x14ac:dyDescent="0.15">
      <c r="A281" s="142" t="s">
        <v>1058</v>
      </c>
      <c r="B281" s="142" t="s">
        <v>1059</v>
      </c>
      <c r="C281" s="142">
        <v>0</v>
      </c>
      <c r="D281" s="142">
        <v>0</v>
      </c>
      <c r="E281" s="142">
        <v>208</v>
      </c>
      <c r="F281" s="142" t="s">
        <v>202</v>
      </c>
      <c r="G281" s="142" t="s">
        <v>203</v>
      </c>
      <c r="H281" s="142">
        <v>25</v>
      </c>
      <c r="I281" s="137" t="s">
        <v>2952</v>
      </c>
    </row>
    <row r="282" spans="1:9" x14ac:dyDescent="0.15">
      <c r="A282" s="142" t="s">
        <v>1060</v>
      </c>
      <c r="B282" s="142" t="s">
        <v>1061</v>
      </c>
      <c r="C282" s="142">
        <v>0</v>
      </c>
      <c r="D282" s="142">
        <v>0</v>
      </c>
      <c r="E282" s="142">
        <v>208</v>
      </c>
      <c r="F282" s="142" t="s">
        <v>202</v>
      </c>
      <c r="G282" s="142" t="s">
        <v>203</v>
      </c>
      <c r="H282" s="142">
        <v>1</v>
      </c>
      <c r="I282" s="137" t="s">
        <v>2952</v>
      </c>
    </row>
    <row r="283" spans="1:9" x14ac:dyDescent="0.15">
      <c r="A283" s="142" t="s">
        <v>1062</v>
      </c>
      <c r="B283" s="142" t="s">
        <v>1063</v>
      </c>
      <c r="C283" s="142">
        <v>0</v>
      </c>
      <c r="D283" s="142">
        <v>0</v>
      </c>
      <c r="E283" s="142">
        <v>208</v>
      </c>
      <c r="F283" s="142" t="s">
        <v>202</v>
      </c>
      <c r="G283" s="142" t="s">
        <v>203</v>
      </c>
      <c r="H283" s="142">
        <v>0.1</v>
      </c>
      <c r="I283" s="137" t="s">
        <v>2952</v>
      </c>
    </row>
    <row r="284" spans="1:9" x14ac:dyDescent="0.15">
      <c r="A284" s="142" t="s">
        <v>1064</v>
      </c>
      <c r="B284" s="142" t="s">
        <v>1065</v>
      </c>
      <c r="C284" s="142">
        <v>0</v>
      </c>
      <c r="D284" s="142">
        <v>0</v>
      </c>
      <c r="E284" s="142">
        <v>208</v>
      </c>
      <c r="F284" s="142" t="s">
        <v>202</v>
      </c>
      <c r="G284" s="142" t="s">
        <v>203</v>
      </c>
      <c r="H284" s="142">
        <v>0</v>
      </c>
      <c r="I284" s="137" t="s">
        <v>2952</v>
      </c>
    </row>
    <row r="285" spans="1:9" x14ac:dyDescent="0.15">
      <c r="A285" s="142" t="s">
        <v>1066</v>
      </c>
      <c r="B285" s="142" t="s">
        <v>1067</v>
      </c>
      <c r="C285" s="142">
        <v>0</v>
      </c>
      <c r="D285" s="142">
        <v>0</v>
      </c>
      <c r="E285" s="142">
        <v>208</v>
      </c>
      <c r="F285" s="142" t="s">
        <v>202</v>
      </c>
      <c r="G285" s="142" t="s">
        <v>203</v>
      </c>
      <c r="H285" s="142">
        <v>0</v>
      </c>
      <c r="I285" s="137" t="s">
        <v>2952</v>
      </c>
    </row>
    <row r="286" spans="1:9" x14ac:dyDescent="0.15">
      <c r="A286" s="142" t="s">
        <v>1068</v>
      </c>
      <c r="B286" s="142" t="s">
        <v>1069</v>
      </c>
      <c r="C286" s="142">
        <v>0</v>
      </c>
      <c r="D286" s="142">
        <v>0</v>
      </c>
      <c r="E286" s="142">
        <v>208</v>
      </c>
      <c r="F286" s="142" t="s">
        <v>202</v>
      </c>
      <c r="G286" s="142" t="s">
        <v>203</v>
      </c>
      <c r="H286" s="142">
        <v>0.1</v>
      </c>
      <c r="I286" s="137" t="s">
        <v>2952</v>
      </c>
    </row>
    <row r="287" spans="1:9" x14ac:dyDescent="0.15">
      <c r="A287" s="142" t="s">
        <v>1070</v>
      </c>
      <c r="B287" s="142" t="s">
        <v>1071</v>
      </c>
      <c r="C287" s="142">
        <v>0</v>
      </c>
      <c r="D287" s="142">
        <v>0</v>
      </c>
      <c r="E287" s="142">
        <v>208</v>
      </c>
      <c r="F287" s="142" t="s">
        <v>202</v>
      </c>
      <c r="G287" s="142" t="s">
        <v>203</v>
      </c>
      <c r="H287" s="142">
        <v>25</v>
      </c>
      <c r="I287" s="137" t="s">
        <v>2952</v>
      </c>
    </row>
    <row r="288" spans="1:9" x14ac:dyDescent="0.15">
      <c r="A288" s="142" t="s">
        <v>1072</v>
      </c>
      <c r="B288" s="142" t="s">
        <v>1034</v>
      </c>
      <c r="C288" s="142">
        <v>0</v>
      </c>
      <c r="D288" s="142">
        <v>0</v>
      </c>
      <c r="E288" s="142">
        <v>208</v>
      </c>
      <c r="F288" s="142" t="s">
        <v>202</v>
      </c>
      <c r="G288" s="142" t="s">
        <v>203</v>
      </c>
      <c r="H288" s="142">
        <v>25</v>
      </c>
      <c r="I288" s="137" t="s">
        <v>2952</v>
      </c>
    </row>
    <row r="289" spans="1:9" x14ac:dyDescent="0.15">
      <c r="A289" s="142" t="s">
        <v>1073</v>
      </c>
      <c r="B289" s="142" t="s">
        <v>1074</v>
      </c>
      <c r="C289" s="142">
        <v>0</v>
      </c>
      <c r="D289" s="142">
        <v>0</v>
      </c>
      <c r="E289" s="142">
        <v>208</v>
      </c>
      <c r="F289" s="142" t="s">
        <v>202</v>
      </c>
      <c r="G289" s="142" t="s">
        <v>203</v>
      </c>
      <c r="H289" s="142">
        <v>1</v>
      </c>
      <c r="I289" s="137" t="s">
        <v>2952</v>
      </c>
    </row>
    <row r="290" spans="1:9" x14ac:dyDescent="0.15">
      <c r="A290" s="142" t="s">
        <v>1075</v>
      </c>
      <c r="B290" s="142" t="s">
        <v>1076</v>
      </c>
      <c r="C290" s="142">
        <v>0</v>
      </c>
      <c r="D290" s="142">
        <v>0</v>
      </c>
      <c r="E290" s="142">
        <v>208</v>
      </c>
      <c r="F290" s="142" t="s">
        <v>202</v>
      </c>
      <c r="G290" s="142" t="s">
        <v>203</v>
      </c>
      <c r="H290" s="142">
        <v>1</v>
      </c>
      <c r="I290" s="137" t="s">
        <v>2952</v>
      </c>
    </row>
    <row r="291" spans="1:9" x14ac:dyDescent="0.15">
      <c r="A291" s="142" t="s">
        <v>1077</v>
      </c>
      <c r="B291" s="142" t="s">
        <v>1078</v>
      </c>
      <c r="C291" s="142">
        <v>0</v>
      </c>
      <c r="D291" s="142">
        <v>0</v>
      </c>
      <c r="E291" s="142">
        <v>208</v>
      </c>
      <c r="F291" s="142" t="s">
        <v>202</v>
      </c>
      <c r="G291" s="142" t="s">
        <v>203</v>
      </c>
      <c r="H291" s="142">
        <v>1</v>
      </c>
      <c r="I291" s="137" t="s">
        <v>2952</v>
      </c>
    </row>
    <row r="292" spans="1:9" x14ac:dyDescent="0.15">
      <c r="A292" s="142" t="s">
        <v>1079</v>
      </c>
      <c r="B292" s="142" t="s">
        <v>1080</v>
      </c>
      <c r="C292" s="142">
        <v>0</v>
      </c>
      <c r="D292" s="142">
        <v>0</v>
      </c>
      <c r="E292" s="142">
        <v>208</v>
      </c>
      <c r="F292" s="142" t="s">
        <v>202</v>
      </c>
      <c r="G292" s="142" t="s">
        <v>203</v>
      </c>
      <c r="H292" s="142">
        <v>25</v>
      </c>
      <c r="I292" s="137" t="s">
        <v>2952</v>
      </c>
    </row>
    <row r="293" spans="1:9" x14ac:dyDescent="0.15">
      <c r="A293" s="142" t="s">
        <v>1081</v>
      </c>
      <c r="B293" s="142" t="s">
        <v>1055</v>
      </c>
      <c r="C293" s="142">
        <v>0</v>
      </c>
      <c r="D293" s="142">
        <v>0</v>
      </c>
      <c r="E293" s="142">
        <v>208</v>
      </c>
      <c r="F293" s="142" t="s">
        <v>202</v>
      </c>
      <c r="G293" s="142" t="s">
        <v>203</v>
      </c>
      <c r="H293" s="142">
        <v>25</v>
      </c>
      <c r="I293" s="137" t="s">
        <v>2952</v>
      </c>
    </row>
    <row r="294" spans="1:9" x14ac:dyDescent="0.15">
      <c r="A294" s="142" t="s">
        <v>1082</v>
      </c>
      <c r="B294" s="142" t="s">
        <v>1083</v>
      </c>
      <c r="C294" s="142">
        <v>0</v>
      </c>
      <c r="D294" s="142">
        <v>0</v>
      </c>
      <c r="E294" s="142">
        <v>208</v>
      </c>
      <c r="F294" s="142" t="s">
        <v>202</v>
      </c>
      <c r="G294" s="142" t="s">
        <v>203</v>
      </c>
      <c r="H294" s="142">
        <v>1</v>
      </c>
      <c r="I294" s="137" t="s">
        <v>2952</v>
      </c>
    </row>
    <row r="295" spans="1:9" x14ac:dyDescent="0.15">
      <c r="A295" s="142" t="s">
        <v>1084</v>
      </c>
      <c r="B295" s="142" t="s">
        <v>1085</v>
      </c>
      <c r="C295" s="142">
        <v>0</v>
      </c>
      <c r="D295" s="142">
        <v>0</v>
      </c>
      <c r="E295" s="142">
        <v>208</v>
      </c>
      <c r="F295" s="142" t="s">
        <v>202</v>
      </c>
      <c r="G295" s="142" t="s">
        <v>203</v>
      </c>
      <c r="H295" s="142">
        <v>1</v>
      </c>
      <c r="I295" s="137" t="s">
        <v>2952</v>
      </c>
    </row>
    <row r="296" spans="1:9" x14ac:dyDescent="0.15">
      <c r="A296" s="142" t="s">
        <v>1086</v>
      </c>
      <c r="B296" s="142" t="s">
        <v>1087</v>
      </c>
      <c r="C296" s="142">
        <v>0</v>
      </c>
      <c r="D296" s="142">
        <v>0</v>
      </c>
      <c r="E296" s="142">
        <v>208</v>
      </c>
      <c r="F296" s="142" t="s">
        <v>202</v>
      </c>
      <c r="G296" s="142" t="s">
        <v>203</v>
      </c>
      <c r="H296" s="142">
        <v>1</v>
      </c>
      <c r="I296" s="137" t="s">
        <v>2952</v>
      </c>
    </row>
    <row r="297" spans="1:9" x14ac:dyDescent="0.15">
      <c r="A297" s="142" t="s">
        <v>1088</v>
      </c>
      <c r="B297" s="142" t="s">
        <v>1089</v>
      </c>
      <c r="C297" s="142">
        <v>0</v>
      </c>
      <c r="D297" s="142">
        <v>0</v>
      </c>
      <c r="E297" s="142">
        <v>208</v>
      </c>
      <c r="F297" s="142" t="s">
        <v>202</v>
      </c>
      <c r="G297" s="142" t="s">
        <v>203</v>
      </c>
      <c r="H297" s="142">
        <v>25</v>
      </c>
      <c r="I297" s="137" t="s">
        <v>2952</v>
      </c>
    </row>
    <row r="298" spans="1:9" x14ac:dyDescent="0.15">
      <c r="A298" s="142" t="s">
        <v>1090</v>
      </c>
      <c r="B298" s="142" t="s">
        <v>1091</v>
      </c>
      <c r="C298" s="142">
        <v>0</v>
      </c>
      <c r="D298" s="142">
        <v>0</v>
      </c>
      <c r="E298" s="142">
        <v>208</v>
      </c>
      <c r="F298" s="142" t="s">
        <v>202</v>
      </c>
      <c r="G298" s="142" t="s">
        <v>203</v>
      </c>
      <c r="H298" s="142">
        <v>25</v>
      </c>
      <c r="I298" s="137" t="s">
        <v>2952</v>
      </c>
    </row>
    <row r="299" spans="1:9" x14ac:dyDescent="0.15">
      <c r="A299" s="142" t="s">
        <v>1092</v>
      </c>
      <c r="B299" s="142" t="s">
        <v>227</v>
      </c>
      <c r="C299" s="142">
        <v>0</v>
      </c>
      <c r="D299" s="142">
        <v>0</v>
      </c>
      <c r="E299" s="142">
        <v>208</v>
      </c>
      <c r="F299" s="142" t="s">
        <v>202</v>
      </c>
      <c r="G299" s="142" t="s">
        <v>203</v>
      </c>
      <c r="H299" s="142">
        <v>1</v>
      </c>
      <c r="I299" s="137" t="s">
        <v>2952</v>
      </c>
    </row>
    <row r="300" spans="1:9" x14ac:dyDescent="0.15">
      <c r="A300" s="142" t="s">
        <v>1093</v>
      </c>
      <c r="B300" s="142" t="s">
        <v>1094</v>
      </c>
      <c r="C300" s="142">
        <v>0</v>
      </c>
      <c r="D300" s="142">
        <v>0</v>
      </c>
      <c r="E300" s="142">
        <v>208</v>
      </c>
      <c r="F300" s="142" t="s">
        <v>202</v>
      </c>
      <c r="G300" s="142" t="s">
        <v>203</v>
      </c>
      <c r="H300" s="142">
        <v>1</v>
      </c>
      <c r="I300" s="137" t="s">
        <v>2952</v>
      </c>
    </row>
    <row r="301" spans="1:9" x14ac:dyDescent="0.15">
      <c r="A301" s="142" t="s">
        <v>1095</v>
      </c>
      <c r="B301" s="142" t="s">
        <v>1096</v>
      </c>
      <c r="C301" s="142">
        <v>0</v>
      </c>
      <c r="D301" s="142">
        <v>0</v>
      </c>
      <c r="E301" s="142">
        <v>208</v>
      </c>
      <c r="F301" s="142" t="s">
        <v>202</v>
      </c>
      <c r="G301" s="142" t="s">
        <v>203</v>
      </c>
      <c r="H301" s="142">
        <v>64</v>
      </c>
      <c r="I301" s="133" t="s">
        <v>2954</v>
      </c>
    </row>
    <row r="302" spans="1:9" x14ac:dyDescent="0.15">
      <c r="A302" s="142" t="s">
        <v>1097</v>
      </c>
      <c r="B302" s="142" t="s">
        <v>1098</v>
      </c>
      <c r="C302" s="142">
        <v>0</v>
      </c>
      <c r="D302" s="142">
        <v>0</v>
      </c>
      <c r="E302" s="142">
        <v>208</v>
      </c>
      <c r="F302" s="142" t="s">
        <v>202</v>
      </c>
      <c r="G302" s="142" t="s">
        <v>203</v>
      </c>
      <c r="H302" s="142">
        <v>25</v>
      </c>
      <c r="I302" s="137" t="s">
        <v>2952</v>
      </c>
    </row>
    <row r="303" spans="1:9" x14ac:dyDescent="0.15">
      <c r="A303" s="142" t="s">
        <v>1099</v>
      </c>
      <c r="B303" s="142" t="s">
        <v>1100</v>
      </c>
      <c r="C303" s="142">
        <v>0</v>
      </c>
      <c r="D303" s="142">
        <v>0</v>
      </c>
      <c r="E303" s="142">
        <v>208</v>
      </c>
      <c r="F303" s="142" t="s">
        <v>202</v>
      </c>
      <c r="G303" s="142" t="s">
        <v>203</v>
      </c>
      <c r="H303" s="142">
        <v>1</v>
      </c>
      <c r="I303" s="137" t="s">
        <v>2952</v>
      </c>
    </row>
    <row r="304" spans="1:9" x14ac:dyDescent="0.15">
      <c r="A304" s="142" t="s">
        <v>1101</v>
      </c>
      <c r="B304" s="142" t="s">
        <v>1102</v>
      </c>
      <c r="C304" s="142">
        <v>0</v>
      </c>
      <c r="D304" s="142">
        <v>0</v>
      </c>
      <c r="E304" s="142">
        <v>208</v>
      </c>
      <c r="F304" s="142" t="s">
        <v>202</v>
      </c>
      <c r="G304" s="142" t="s">
        <v>203</v>
      </c>
      <c r="H304" s="142">
        <v>1</v>
      </c>
      <c r="I304" s="137" t="s">
        <v>2952</v>
      </c>
    </row>
    <row r="305" spans="1:9" x14ac:dyDescent="0.15">
      <c r="A305" s="142" t="s">
        <v>1103</v>
      </c>
      <c r="B305" s="142" t="s">
        <v>1104</v>
      </c>
      <c r="C305" s="142">
        <v>0</v>
      </c>
      <c r="D305" s="142">
        <v>0</v>
      </c>
      <c r="E305" s="142">
        <v>208</v>
      </c>
      <c r="F305" s="142" t="s">
        <v>202</v>
      </c>
      <c r="G305" s="142" t="s">
        <v>203</v>
      </c>
      <c r="H305" s="142">
        <v>1</v>
      </c>
      <c r="I305" s="137" t="s">
        <v>2952</v>
      </c>
    </row>
    <row r="306" spans="1:9" x14ac:dyDescent="0.15">
      <c r="A306" s="142" t="s">
        <v>1105</v>
      </c>
      <c r="B306" s="142" t="s">
        <v>1106</v>
      </c>
      <c r="C306" s="142">
        <v>0</v>
      </c>
      <c r="D306" s="142">
        <v>0</v>
      </c>
      <c r="E306" s="142">
        <v>208</v>
      </c>
      <c r="F306" s="142" t="s">
        <v>202</v>
      </c>
      <c r="G306" s="142" t="s">
        <v>203</v>
      </c>
      <c r="H306" s="142">
        <v>25</v>
      </c>
      <c r="I306" s="137" t="s">
        <v>2952</v>
      </c>
    </row>
    <row r="307" spans="1:9" x14ac:dyDescent="0.15">
      <c r="A307" s="142" t="s">
        <v>1107</v>
      </c>
      <c r="B307" s="142" t="s">
        <v>68</v>
      </c>
      <c r="C307" s="142">
        <v>0</v>
      </c>
      <c r="D307" s="142">
        <v>0</v>
      </c>
      <c r="E307" s="142">
        <v>208</v>
      </c>
      <c r="F307" s="142" t="s">
        <v>202</v>
      </c>
      <c r="G307" s="142" t="s">
        <v>203</v>
      </c>
      <c r="H307" s="142">
        <v>1</v>
      </c>
      <c r="I307" s="137" t="s">
        <v>2952</v>
      </c>
    </row>
    <row r="308" spans="1:9" x14ac:dyDescent="0.15">
      <c r="A308" s="142" t="s">
        <v>1108</v>
      </c>
      <c r="B308" s="142" t="s">
        <v>1109</v>
      </c>
      <c r="C308" s="142">
        <v>0</v>
      </c>
      <c r="D308" s="142">
        <v>0</v>
      </c>
      <c r="E308" s="142">
        <v>208</v>
      </c>
      <c r="F308" s="142" t="s">
        <v>202</v>
      </c>
      <c r="G308" s="142" t="s">
        <v>203</v>
      </c>
      <c r="H308" s="142">
        <v>1</v>
      </c>
      <c r="I308" s="137" t="s">
        <v>2952</v>
      </c>
    </row>
    <row r="309" spans="1:9" x14ac:dyDescent="0.15">
      <c r="A309" s="142" t="s">
        <v>1110</v>
      </c>
      <c r="B309" s="142" t="s">
        <v>1111</v>
      </c>
      <c r="C309" s="142">
        <v>0</v>
      </c>
      <c r="D309" s="142">
        <v>0</v>
      </c>
      <c r="E309" s="142">
        <v>208</v>
      </c>
      <c r="F309" s="142" t="s">
        <v>202</v>
      </c>
      <c r="G309" s="142" t="s">
        <v>203</v>
      </c>
      <c r="H309" s="142">
        <v>1</v>
      </c>
      <c r="I309" s="137" t="s">
        <v>2952</v>
      </c>
    </row>
    <row r="310" spans="1:9" x14ac:dyDescent="0.15">
      <c r="A310" s="142" t="s">
        <v>1112</v>
      </c>
      <c r="B310" s="142" t="s">
        <v>1113</v>
      </c>
      <c r="C310" s="142">
        <v>0</v>
      </c>
      <c r="D310" s="142">
        <v>0</v>
      </c>
      <c r="E310" s="142">
        <v>208</v>
      </c>
      <c r="F310" s="142" t="s">
        <v>202</v>
      </c>
      <c r="G310" s="142" t="s">
        <v>203</v>
      </c>
      <c r="H310" s="142">
        <v>1</v>
      </c>
      <c r="I310" s="137" t="s">
        <v>2952</v>
      </c>
    </row>
    <row r="311" spans="1:9" x14ac:dyDescent="0.15">
      <c r="A311" s="142" t="s">
        <v>1114</v>
      </c>
      <c r="B311" s="142" t="s">
        <v>1115</v>
      </c>
      <c r="C311" s="142">
        <v>0</v>
      </c>
      <c r="D311" s="142">
        <v>0</v>
      </c>
      <c r="E311" s="142">
        <v>208</v>
      </c>
      <c r="F311" s="142" t="s">
        <v>202</v>
      </c>
      <c r="G311" s="142" t="s">
        <v>203</v>
      </c>
      <c r="H311" s="142">
        <v>25</v>
      </c>
      <c r="I311" s="137" t="s">
        <v>2952</v>
      </c>
    </row>
    <row r="312" spans="1:9" x14ac:dyDescent="0.15">
      <c r="A312" s="142" t="s">
        <v>1116</v>
      </c>
      <c r="B312" s="142" t="s">
        <v>1117</v>
      </c>
      <c r="C312" s="142">
        <v>0</v>
      </c>
      <c r="D312" s="142">
        <v>0</v>
      </c>
      <c r="E312" s="142">
        <v>208</v>
      </c>
      <c r="F312" s="142" t="s">
        <v>202</v>
      </c>
      <c r="G312" s="142" t="s">
        <v>203</v>
      </c>
      <c r="H312" s="142">
        <v>1</v>
      </c>
      <c r="I312" s="137" t="s">
        <v>2952</v>
      </c>
    </row>
    <row r="313" spans="1:9" x14ac:dyDescent="0.15">
      <c r="A313" s="142" t="s">
        <v>1118</v>
      </c>
      <c r="B313" s="142" t="s">
        <v>1119</v>
      </c>
      <c r="C313" s="142">
        <v>0</v>
      </c>
      <c r="D313" s="142">
        <v>0</v>
      </c>
      <c r="E313" s="142">
        <v>208</v>
      </c>
      <c r="F313" s="142" t="s">
        <v>202</v>
      </c>
      <c r="G313" s="142" t="s">
        <v>203</v>
      </c>
      <c r="H313" s="142">
        <v>1</v>
      </c>
      <c r="I313" s="137" t="s">
        <v>2952</v>
      </c>
    </row>
    <row r="314" spans="1:9" x14ac:dyDescent="0.15">
      <c r="A314" s="142" t="s">
        <v>1120</v>
      </c>
      <c r="B314" s="142" t="s">
        <v>1121</v>
      </c>
      <c r="C314" s="142">
        <v>0</v>
      </c>
      <c r="D314" s="142">
        <v>0</v>
      </c>
      <c r="E314" s="142">
        <v>208</v>
      </c>
      <c r="F314" s="142" t="s">
        <v>202</v>
      </c>
      <c r="G314" s="142" t="s">
        <v>203</v>
      </c>
      <c r="H314" s="142">
        <v>0.1</v>
      </c>
      <c r="I314" s="137" t="s">
        <v>2952</v>
      </c>
    </row>
    <row r="315" spans="1:9" x14ac:dyDescent="0.15">
      <c r="A315" s="142" t="s">
        <v>1122</v>
      </c>
      <c r="B315" s="142" t="s">
        <v>1123</v>
      </c>
      <c r="C315" s="142">
        <v>0</v>
      </c>
      <c r="D315" s="142">
        <v>0</v>
      </c>
      <c r="E315" s="142">
        <v>208</v>
      </c>
      <c r="F315" s="142" t="s">
        <v>202</v>
      </c>
      <c r="G315" s="142" t="s">
        <v>203</v>
      </c>
      <c r="H315" s="142">
        <v>25</v>
      </c>
      <c r="I315" s="137" t="s">
        <v>2952</v>
      </c>
    </row>
    <row r="316" spans="1:9" x14ac:dyDescent="0.15">
      <c r="A316" s="142" t="s">
        <v>1124</v>
      </c>
      <c r="B316" s="142" t="s">
        <v>1125</v>
      </c>
      <c r="C316" s="142">
        <v>0</v>
      </c>
      <c r="D316" s="142">
        <v>0</v>
      </c>
      <c r="E316" s="142">
        <v>208</v>
      </c>
      <c r="F316" s="142" t="s">
        <v>202</v>
      </c>
      <c r="G316" s="142" t="s">
        <v>203</v>
      </c>
      <c r="H316" s="142">
        <v>1</v>
      </c>
      <c r="I316" s="137" t="s">
        <v>2952</v>
      </c>
    </row>
    <row r="317" spans="1:9" x14ac:dyDescent="0.15">
      <c r="A317" s="142" t="s">
        <v>1126</v>
      </c>
      <c r="B317" s="142" t="s">
        <v>1127</v>
      </c>
      <c r="C317" s="142">
        <v>0</v>
      </c>
      <c r="D317" s="142">
        <v>0</v>
      </c>
      <c r="E317" s="142">
        <v>208</v>
      </c>
      <c r="F317" s="142" t="s">
        <v>202</v>
      </c>
      <c r="G317" s="142" t="s">
        <v>203</v>
      </c>
      <c r="H317" s="142">
        <v>1</v>
      </c>
      <c r="I317" s="137" t="s">
        <v>2952</v>
      </c>
    </row>
    <row r="318" spans="1:9" x14ac:dyDescent="0.15">
      <c r="A318" s="142" t="s">
        <v>1128</v>
      </c>
      <c r="B318" s="142" t="s">
        <v>1129</v>
      </c>
      <c r="C318" s="142">
        <v>0</v>
      </c>
      <c r="D318" s="142">
        <v>0</v>
      </c>
      <c r="E318" s="142">
        <v>208</v>
      </c>
      <c r="F318" s="142" t="s">
        <v>202</v>
      </c>
      <c r="G318" s="142" t="s">
        <v>203</v>
      </c>
      <c r="H318" s="142">
        <v>1</v>
      </c>
      <c r="I318" s="137" t="s">
        <v>2952</v>
      </c>
    </row>
    <row r="319" spans="1:9" x14ac:dyDescent="0.15">
      <c r="A319" s="142" t="s">
        <v>1130</v>
      </c>
      <c r="B319" s="142" t="s">
        <v>1131</v>
      </c>
      <c r="C319" s="142">
        <v>0</v>
      </c>
      <c r="D319" s="142">
        <v>0</v>
      </c>
      <c r="E319" s="142">
        <v>208</v>
      </c>
      <c r="F319" s="142" t="s">
        <v>202</v>
      </c>
      <c r="G319" s="142" t="s">
        <v>203</v>
      </c>
      <c r="H319" s="142">
        <v>100</v>
      </c>
      <c r="I319" s="137" t="s">
        <v>2952</v>
      </c>
    </row>
    <row r="320" spans="1:9" x14ac:dyDescent="0.15">
      <c r="A320" s="142" t="s">
        <v>1132</v>
      </c>
      <c r="B320" s="142" t="s">
        <v>1133</v>
      </c>
      <c r="C320" s="142">
        <v>0</v>
      </c>
      <c r="D320" s="142">
        <v>0</v>
      </c>
      <c r="E320" s="142">
        <v>208</v>
      </c>
      <c r="F320" s="142" t="s">
        <v>202</v>
      </c>
      <c r="G320" s="142" t="s">
        <v>203</v>
      </c>
      <c r="H320" s="142">
        <v>1</v>
      </c>
      <c r="I320" s="137" t="s">
        <v>2952</v>
      </c>
    </row>
    <row r="321" spans="1:9" x14ac:dyDescent="0.15">
      <c r="A321" s="142" t="s">
        <v>1134</v>
      </c>
      <c r="B321" s="142" t="s">
        <v>1135</v>
      </c>
      <c r="C321" s="142">
        <v>0</v>
      </c>
      <c r="D321" s="142">
        <v>0</v>
      </c>
      <c r="E321" s="142">
        <v>208</v>
      </c>
      <c r="F321" s="142" t="s">
        <v>202</v>
      </c>
      <c r="G321" s="142" t="s">
        <v>203</v>
      </c>
      <c r="H321" s="142">
        <v>1</v>
      </c>
      <c r="I321" s="137" t="s">
        <v>2952</v>
      </c>
    </row>
    <row r="322" spans="1:9" x14ac:dyDescent="0.15">
      <c r="A322" s="142" t="s">
        <v>1136</v>
      </c>
      <c r="B322" s="142" t="s">
        <v>1137</v>
      </c>
      <c r="C322" s="142">
        <v>0</v>
      </c>
      <c r="D322" s="142">
        <v>0</v>
      </c>
      <c r="E322" s="142">
        <v>208</v>
      </c>
      <c r="F322" s="142" t="s">
        <v>202</v>
      </c>
      <c r="G322" s="142" t="s">
        <v>203</v>
      </c>
      <c r="H322" s="142">
        <v>1</v>
      </c>
      <c r="I322" s="137" t="s">
        <v>2952</v>
      </c>
    </row>
    <row r="323" spans="1:9" x14ac:dyDescent="0.15">
      <c r="A323" s="142" t="s">
        <v>1138</v>
      </c>
      <c r="B323" s="142" t="s">
        <v>68</v>
      </c>
      <c r="C323" s="142">
        <v>0</v>
      </c>
      <c r="D323" s="142">
        <v>0</v>
      </c>
      <c r="E323" s="142">
        <v>208</v>
      </c>
      <c r="F323" s="142" t="s">
        <v>202</v>
      </c>
      <c r="G323" s="142" t="s">
        <v>203</v>
      </c>
      <c r="H323" s="142">
        <v>1</v>
      </c>
      <c r="I323" s="137" t="s">
        <v>2952</v>
      </c>
    </row>
    <row r="324" spans="1:9" x14ac:dyDescent="0.15">
      <c r="A324" s="142" t="s">
        <v>1139</v>
      </c>
      <c r="B324" s="142" t="s">
        <v>1119</v>
      </c>
      <c r="C324" s="142">
        <v>0</v>
      </c>
      <c r="D324" s="142">
        <v>0</v>
      </c>
      <c r="E324" s="142">
        <v>208</v>
      </c>
      <c r="F324" s="142" t="s">
        <v>202</v>
      </c>
      <c r="G324" s="142" t="s">
        <v>203</v>
      </c>
      <c r="H324" s="142">
        <v>271</v>
      </c>
      <c r="I324" s="137" t="s">
        <v>2952</v>
      </c>
    </row>
    <row r="325" spans="1:9" x14ac:dyDescent="0.15">
      <c r="A325" s="142" t="s">
        <v>1140</v>
      </c>
      <c r="B325" s="142" t="s">
        <v>1141</v>
      </c>
      <c r="C325" s="142">
        <v>0</v>
      </c>
      <c r="D325" s="142">
        <v>0</v>
      </c>
      <c r="E325" s="142">
        <v>208</v>
      </c>
      <c r="F325" s="142" t="s">
        <v>202</v>
      </c>
      <c r="G325" s="142" t="s">
        <v>203</v>
      </c>
      <c r="H325" s="142">
        <v>1</v>
      </c>
      <c r="I325" s="137" t="s">
        <v>2952</v>
      </c>
    </row>
    <row r="326" spans="1:9" x14ac:dyDescent="0.15">
      <c r="A326" s="142" t="s">
        <v>1142</v>
      </c>
      <c r="B326" s="142" t="s">
        <v>1143</v>
      </c>
      <c r="C326" s="142">
        <v>0</v>
      </c>
      <c r="D326" s="142">
        <v>0</v>
      </c>
      <c r="E326" s="142">
        <v>208</v>
      </c>
      <c r="F326" s="142" t="s">
        <v>202</v>
      </c>
      <c r="G326" s="142" t="s">
        <v>203</v>
      </c>
      <c r="H326" s="142">
        <v>1</v>
      </c>
      <c r="I326" s="137" t="s">
        <v>2952</v>
      </c>
    </row>
    <row r="327" spans="1:9" x14ac:dyDescent="0.15">
      <c r="A327" s="142" t="s">
        <v>1144</v>
      </c>
      <c r="B327" s="142" t="s">
        <v>1125</v>
      </c>
      <c r="C327" s="142">
        <v>0</v>
      </c>
      <c r="D327" s="142">
        <v>0</v>
      </c>
      <c r="E327" s="142">
        <v>208</v>
      </c>
      <c r="F327" s="142" t="s">
        <v>202</v>
      </c>
      <c r="G327" s="142" t="s">
        <v>203</v>
      </c>
      <c r="H327" s="142">
        <v>1</v>
      </c>
      <c r="I327" s="137" t="s">
        <v>2952</v>
      </c>
    </row>
    <row r="328" spans="1:9" x14ac:dyDescent="0.15">
      <c r="A328" s="142" t="s">
        <v>1145</v>
      </c>
      <c r="B328" s="142" t="s">
        <v>1146</v>
      </c>
      <c r="C328" s="142">
        <v>0</v>
      </c>
      <c r="D328" s="142">
        <v>0</v>
      </c>
      <c r="E328" s="142">
        <v>208</v>
      </c>
      <c r="F328" s="142" t="s">
        <v>202</v>
      </c>
      <c r="G328" s="142" t="s">
        <v>203</v>
      </c>
      <c r="H328" s="142">
        <v>1</v>
      </c>
      <c r="I328" s="137" t="s">
        <v>2952</v>
      </c>
    </row>
    <row r="329" spans="1:9" x14ac:dyDescent="0.15">
      <c r="A329" s="142" t="s">
        <v>1147</v>
      </c>
      <c r="B329" s="142" t="s">
        <v>1148</v>
      </c>
      <c r="C329" s="142">
        <v>0</v>
      </c>
      <c r="D329" s="142">
        <v>0</v>
      </c>
      <c r="E329" s="142">
        <v>208</v>
      </c>
      <c r="F329" s="142" t="s">
        <v>202</v>
      </c>
      <c r="G329" s="142" t="s">
        <v>203</v>
      </c>
      <c r="H329" s="142">
        <v>0.1</v>
      </c>
      <c r="I329" s="137" t="s">
        <v>2952</v>
      </c>
    </row>
    <row r="330" spans="1:9" x14ac:dyDescent="0.15">
      <c r="A330" s="142" t="s">
        <v>1149</v>
      </c>
      <c r="B330" s="142" t="s">
        <v>1150</v>
      </c>
      <c r="C330" s="142">
        <v>0</v>
      </c>
      <c r="D330" s="142">
        <v>0</v>
      </c>
      <c r="E330" s="142">
        <v>208</v>
      </c>
      <c r="F330" s="142" t="s">
        <v>202</v>
      </c>
      <c r="G330" s="142" t="s">
        <v>203</v>
      </c>
      <c r="H330" s="142">
        <v>1</v>
      </c>
      <c r="I330" s="137" t="s">
        <v>2952</v>
      </c>
    </row>
    <row r="331" spans="1:9" x14ac:dyDescent="0.15">
      <c r="A331" s="142" t="s">
        <v>1151</v>
      </c>
      <c r="B331" s="142" t="s">
        <v>1152</v>
      </c>
      <c r="C331" s="142">
        <v>0</v>
      </c>
      <c r="D331" s="142">
        <v>0</v>
      </c>
      <c r="E331" s="142">
        <v>208</v>
      </c>
      <c r="F331" s="142" t="s">
        <v>202</v>
      </c>
      <c r="G331" s="142" t="s">
        <v>203</v>
      </c>
      <c r="H331" s="142">
        <v>0.1</v>
      </c>
      <c r="I331" s="137" t="s">
        <v>2952</v>
      </c>
    </row>
    <row r="332" spans="1:9" x14ac:dyDescent="0.15">
      <c r="A332" s="142" t="s">
        <v>1153</v>
      </c>
      <c r="B332" s="142" t="s">
        <v>1154</v>
      </c>
      <c r="C332" s="142">
        <v>0</v>
      </c>
      <c r="D332" s="142">
        <v>0</v>
      </c>
      <c r="E332" s="142">
        <v>208</v>
      </c>
      <c r="F332" s="142" t="s">
        <v>202</v>
      </c>
      <c r="G332" s="142" t="s">
        <v>203</v>
      </c>
      <c r="H332" s="142">
        <v>50</v>
      </c>
      <c r="I332" s="137" t="s">
        <v>2952</v>
      </c>
    </row>
    <row r="333" spans="1:9" x14ac:dyDescent="0.15">
      <c r="A333" s="142" t="s">
        <v>1155</v>
      </c>
      <c r="B333" s="142" t="s">
        <v>1156</v>
      </c>
      <c r="C333" s="142">
        <v>0</v>
      </c>
      <c r="D333" s="142">
        <v>0</v>
      </c>
      <c r="E333" s="142">
        <v>208</v>
      </c>
      <c r="F333" s="142" t="s">
        <v>202</v>
      </c>
      <c r="G333" s="142" t="s">
        <v>203</v>
      </c>
      <c r="H333" s="142">
        <v>0.1</v>
      </c>
      <c r="I333" s="137" t="s">
        <v>2952</v>
      </c>
    </row>
    <row r="334" spans="1:9" x14ac:dyDescent="0.15">
      <c r="A334" s="142" t="s">
        <v>1157</v>
      </c>
      <c r="B334" s="142" t="s">
        <v>1078</v>
      </c>
      <c r="C334" s="142">
        <v>0</v>
      </c>
      <c r="D334" s="142">
        <v>0</v>
      </c>
      <c r="E334" s="142">
        <v>208</v>
      </c>
      <c r="F334" s="142" t="s">
        <v>202</v>
      </c>
      <c r="G334" s="142" t="s">
        <v>203</v>
      </c>
      <c r="H334" s="142">
        <v>50</v>
      </c>
      <c r="I334" s="137" t="s">
        <v>2952</v>
      </c>
    </row>
    <row r="335" spans="1:9" x14ac:dyDescent="0.15">
      <c r="A335" s="142" t="s">
        <v>1158</v>
      </c>
      <c r="B335" s="142" t="s">
        <v>1159</v>
      </c>
      <c r="C335" s="142">
        <v>0</v>
      </c>
      <c r="D335" s="142">
        <v>0</v>
      </c>
      <c r="E335" s="142">
        <v>208</v>
      </c>
      <c r="F335" s="142" t="s">
        <v>202</v>
      </c>
      <c r="G335" s="142" t="s">
        <v>203</v>
      </c>
      <c r="H335" s="142">
        <v>0.1</v>
      </c>
      <c r="I335" s="137" t="s">
        <v>2952</v>
      </c>
    </row>
    <row r="336" spans="1:9" x14ac:dyDescent="0.15">
      <c r="A336" s="142" t="s">
        <v>1160</v>
      </c>
      <c r="B336" s="142" t="s">
        <v>1161</v>
      </c>
      <c r="C336" s="142">
        <v>0</v>
      </c>
      <c r="D336" s="142">
        <v>0</v>
      </c>
      <c r="E336" s="142">
        <v>208</v>
      </c>
      <c r="F336" s="142" t="s">
        <v>202</v>
      </c>
      <c r="G336" s="142" t="s">
        <v>203</v>
      </c>
      <c r="H336" s="142">
        <v>0.1</v>
      </c>
      <c r="I336" s="137" t="s">
        <v>2952</v>
      </c>
    </row>
    <row r="337" spans="1:9" x14ac:dyDescent="0.15">
      <c r="A337" s="142" t="s">
        <v>1162</v>
      </c>
      <c r="B337" s="142" t="s">
        <v>1163</v>
      </c>
      <c r="C337" s="142">
        <v>0</v>
      </c>
      <c r="D337" s="142">
        <v>0</v>
      </c>
      <c r="E337" s="142">
        <v>208</v>
      </c>
      <c r="F337" s="142" t="s">
        <v>202</v>
      </c>
      <c r="G337" s="142" t="s">
        <v>203</v>
      </c>
      <c r="H337" s="142">
        <v>0</v>
      </c>
      <c r="I337" s="137" t="s">
        <v>2952</v>
      </c>
    </row>
    <row r="338" spans="1:9" x14ac:dyDescent="0.15">
      <c r="A338" s="142" t="s">
        <v>1164</v>
      </c>
      <c r="B338" s="142" t="s">
        <v>1165</v>
      </c>
      <c r="C338" s="142">
        <v>0</v>
      </c>
      <c r="D338" s="142">
        <v>0</v>
      </c>
      <c r="E338" s="142">
        <v>208</v>
      </c>
      <c r="F338" s="142" t="s">
        <v>202</v>
      </c>
      <c r="G338" s="142" t="s">
        <v>203</v>
      </c>
      <c r="H338" s="142">
        <v>0</v>
      </c>
      <c r="I338" s="137" t="s">
        <v>2952</v>
      </c>
    </row>
    <row r="339" spans="1:9" x14ac:dyDescent="0.15">
      <c r="A339" s="142" t="s">
        <v>1166</v>
      </c>
      <c r="B339" s="142" t="s">
        <v>1167</v>
      </c>
      <c r="C339" s="142">
        <v>0</v>
      </c>
      <c r="D339" s="142">
        <v>0</v>
      </c>
      <c r="E339" s="142">
        <v>208</v>
      </c>
      <c r="F339" s="142" t="s">
        <v>202</v>
      </c>
      <c r="G339" s="142" t="s">
        <v>203</v>
      </c>
      <c r="H339" s="142">
        <v>0.1</v>
      </c>
      <c r="I339" s="137" t="s">
        <v>2952</v>
      </c>
    </row>
    <row r="340" spans="1:9" x14ac:dyDescent="0.15">
      <c r="A340" s="142" t="s">
        <v>1168</v>
      </c>
      <c r="B340" s="142" t="s">
        <v>1169</v>
      </c>
      <c r="C340" s="142">
        <v>0</v>
      </c>
      <c r="D340" s="142">
        <v>0</v>
      </c>
      <c r="E340" s="142">
        <v>208</v>
      </c>
      <c r="F340" s="142" t="s">
        <v>202</v>
      </c>
      <c r="G340" s="142" t="s">
        <v>203</v>
      </c>
      <c r="H340" s="142">
        <v>0</v>
      </c>
      <c r="I340" s="137" t="s">
        <v>2952</v>
      </c>
    </row>
    <row r="341" spans="1:9" x14ac:dyDescent="0.15">
      <c r="A341" s="142" t="s">
        <v>1170</v>
      </c>
      <c r="B341" s="142" t="s">
        <v>1143</v>
      </c>
      <c r="C341" s="142">
        <v>0</v>
      </c>
      <c r="D341" s="142">
        <v>0</v>
      </c>
      <c r="E341" s="142">
        <v>208</v>
      </c>
      <c r="F341" s="142" t="s">
        <v>202</v>
      </c>
      <c r="G341" s="142" t="s">
        <v>203</v>
      </c>
      <c r="H341" s="142">
        <v>0</v>
      </c>
      <c r="I341" s="137" t="s">
        <v>2952</v>
      </c>
    </row>
    <row r="342" spans="1:9" x14ac:dyDescent="0.15">
      <c r="A342" s="142" t="s">
        <v>1171</v>
      </c>
      <c r="B342" s="142" t="s">
        <v>1078</v>
      </c>
      <c r="C342" s="142">
        <v>0</v>
      </c>
      <c r="D342" s="142">
        <v>0</v>
      </c>
      <c r="E342" s="142">
        <v>208</v>
      </c>
      <c r="F342" s="142" t="s">
        <v>202</v>
      </c>
      <c r="G342" s="142" t="s">
        <v>203</v>
      </c>
      <c r="H342" s="142">
        <v>50</v>
      </c>
      <c r="I342" s="137" t="s">
        <v>2952</v>
      </c>
    </row>
    <row r="343" spans="1:9" x14ac:dyDescent="0.15">
      <c r="A343" s="142" t="s">
        <v>1172</v>
      </c>
      <c r="B343" s="142" t="s">
        <v>1173</v>
      </c>
      <c r="C343" s="142">
        <v>0</v>
      </c>
      <c r="D343" s="142">
        <v>0</v>
      </c>
      <c r="E343" s="142">
        <v>208</v>
      </c>
      <c r="F343" s="142" t="s">
        <v>202</v>
      </c>
      <c r="G343" s="142" t="s">
        <v>203</v>
      </c>
      <c r="H343" s="142">
        <v>0.1</v>
      </c>
      <c r="I343" s="137" t="s">
        <v>2952</v>
      </c>
    </row>
    <row r="344" spans="1:9" x14ac:dyDescent="0.15">
      <c r="A344" s="142" t="s">
        <v>1174</v>
      </c>
      <c r="B344" s="142" t="s">
        <v>1175</v>
      </c>
      <c r="C344" s="142">
        <v>0</v>
      </c>
      <c r="D344" s="142">
        <v>0</v>
      </c>
      <c r="E344" s="142">
        <v>208</v>
      </c>
      <c r="F344" s="142" t="s">
        <v>202</v>
      </c>
      <c r="G344" s="142" t="s">
        <v>203</v>
      </c>
      <c r="H344" s="142">
        <v>0</v>
      </c>
      <c r="I344" s="137" t="s">
        <v>2952</v>
      </c>
    </row>
    <row r="345" spans="1:9" x14ac:dyDescent="0.15">
      <c r="A345" s="142" t="s">
        <v>1176</v>
      </c>
      <c r="B345" s="142" t="s">
        <v>1129</v>
      </c>
      <c r="C345" s="142">
        <v>0</v>
      </c>
      <c r="D345" s="142">
        <v>0</v>
      </c>
      <c r="E345" s="142">
        <v>208</v>
      </c>
      <c r="F345" s="142" t="s">
        <v>202</v>
      </c>
      <c r="G345" s="142" t="s">
        <v>203</v>
      </c>
      <c r="H345" s="142">
        <v>0</v>
      </c>
      <c r="I345" s="137" t="s">
        <v>2952</v>
      </c>
    </row>
    <row r="346" spans="1:9" x14ac:dyDescent="0.15">
      <c r="A346" s="142" t="s">
        <v>1177</v>
      </c>
      <c r="B346" s="142" t="s">
        <v>1175</v>
      </c>
      <c r="C346" s="142">
        <v>0</v>
      </c>
      <c r="D346" s="142">
        <v>0</v>
      </c>
      <c r="E346" s="142">
        <v>208</v>
      </c>
      <c r="F346" s="142" t="s">
        <v>202</v>
      </c>
      <c r="G346" s="142" t="s">
        <v>203</v>
      </c>
      <c r="H346" s="142">
        <v>40</v>
      </c>
      <c r="I346" s="137" t="s">
        <v>2952</v>
      </c>
    </row>
    <row r="347" spans="1:9" x14ac:dyDescent="0.15">
      <c r="A347" s="142" t="s">
        <v>1178</v>
      </c>
      <c r="B347" s="142" t="s">
        <v>1179</v>
      </c>
      <c r="C347" s="142">
        <v>0</v>
      </c>
      <c r="D347" s="142">
        <v>0</v>
      </c>
      <c r="E347" s="142">
        <v>208</v>
      </c>
      <c r="F347" s="142" t="s">
        <v>202</v>
      </c>
      <c r="G347" s="142" t="s">
        <v>203</v>
      </c>
      <c r="H347" s="142">
        <v>0.1</v>
      </c>
      <c r="I347" s="137" t="s">
        <v>2952</v>
      </c>
    </row>
    <row r="348" spans="1:9" x14ac:dyDescent="0.15">
      <c r="A348" s="142" t="s">
        <v>1180</v>
      </c>
      <c r="B348" s="142" t="s">
        <v>1181</v>
      </c>
      <c r="C348" s="142">
        <v>0</v>
      </c>
      <c r="D348" s="142">
        <v>0</v>
      </c>
      <c r="E348" s="142">
        <v>208</v>
      </c>
      <c r="F348" s="142" t="s">
        <v>202</v>
      </c>
      <c r="G348" s="142" t="s">
        <v>203</v>
      </c>
      <c r="H348" s="142">
        <v>0</v>
      </c>
      <c r="I348" s="137" t="s">
        <v>2952</v>
      </c>
    </row>
    <row r="349" spans="1:9" x14ac:dyDescent="0.15">
      <c r="A349" s="142" t="s">
        <v>1182</v>
      </c>
      <c r="B349" s="142" t="s">
        <v>1135</v>
      </c>
      <c r="C349" s="142">
        <v>0</v>
      </c>
      <c r="D349" s="142">
        <v>0</v>
      </c>
      <c r="E349" s="142">
        <v>208</v>
      </c>
      <c r="F349" s="142" t="s">
        <v>202</v>
      </c>
      <c r="G349" s="142" t="s">
        <v>203</v>
      </c>
      <c r="H349" s="142">
        <v>0</v>
      </c>
      <c r="I349" s="137" t="s">
        <v>2952</v>
      </c>
    </row>
    <row r="350" spans="1:9" x14ac:dyDescent="0.15">
      <c r="A350" s="142" t="s">
        <v>1183</v>
      </c>
      <c r="B350" s="142" t="s">
        <v>1184</v>
      </c>
      <c r="C350" s="142">
        <v>0</v>
      </c>
      <c r="D350" s="142">
        <v>0</v>
      </c>
      <c r="E350" s="142">
        <v>208</v>
      </c>
      <c r="F350" s="142" t="s">
        <v>202</v>
      </c>
      <c r="G350" s="142" t="s">
        <v>203</v>
      </c>
      <c r="H350" s="142">
        <v>0.1</v>
      </c>
      <c r="I350" s="137" t="s">
        <v>2952</v>
      </c>
    </row>
    <row r="351" spans="1:9" x14ac:dyDescent="0.15">
      <c r="A351" s="142" t="s">
        <v>1185</v>
      </c>
      <c r="B351" s="142" t="s">
        <v>1186</v>
      </c>
      <c r="C351" s="142">
        <v>0</v>
      </c>
      <c r="D351" s="142">
        <v>0</v>
      </c>
      <c r="E351" s="142">
        <v>208</v>
      </c>
      <c r="F351" s="142" t="s">
        <v>202</v>
      </c>
      <c r="G351" s="142" t="s">
        <v>203</v>
      </c>
      <c r="H351" s="142">
        <v>0</v>
      </c>
      <c r="I351" s="137" t="s">
        <v>2952</v>
      </c>
    </row>
    <row r="352" spans="1:9" x14ac:dyDescent="0.15">
      <c r="A352" s="142" t="s">
        <v>1187</v>
      </c>
      <c r="B352" s="142" t="s">
        <v>1188</v>
      </c>
      <c r="C352" s="142">
        <v>0</v>
      </c>
      <c r="D352" s="142">
        <v>0</v>
      </c>
      <c r="E352" s="142">
        <v>208</v>
      </c>
      <c r="F352" s="142" t="s">
        <v>202</v>
      </c>
      <c r="G352" s="142" t="s">
        <v>203</v>
      </c>
      <c r="H352" s="142">
        <v>100</v>
      </c>
      <c r="I352" s="137" t="s">
        <v>2952</v>
      </c>
    </row>
    <row r="353" spans="1:9" x14ac:dyDescent="0.15">
      <c r="A353" s="142" t="s">
        <v>1189</v>
      </c>
      <c r="B353" s="142" t="s">
        <v>1190</v>
      </c>
      <c r="C353" s="142">
        <v>0</v>
      </c>
      <c r="D353" s="142">
        <v>0</v>
      </c>
      <c r="E353" s="142">
        <v>208</v>
      </c>
      <c r="F353" s="142" t="s">
        <v>202</v>
      </c>
      <c r="G353" s="142" t="s">
        <v>203</v>
      </c>
      <c r="H353" s="142">
        <v>0.1</v>
      </c>
      <c r="I353" s="137" t="s">
        <v>2952</v>
      </c>
    </row>
    <row r="354" spans="1:9" x14ac:dyDescent="0.15">
      <c r="A354" s="142" t="s">
        <v>1191</v>
      </c>
      <c r="B354" s="142" t="s">
        <v>1192</v>
      </c>
      <c r="C354" s="142">
        <v>0</v>
      </c>
      <c r="D354" s="142">
        <v>0</v>
      </c>
      <c r="E354" s="142">
        <v>208</v>
      </c>
      <c r="F354" s="142" t="s">
        <v>202</v>
      </c>
      <c r="G354" s="142" t="s">
        <v>203</v>
      </c>
      <c r="H354" s="142">
        <v>0</v>
      </c>
      <c r="I354" s="137" t="s">
        <v>2952</v>
      </c>
    </row>
    <row r="355" spans="1:9" x14ac:dyDescent="0.15">
      <c r="A355" s="142" t="s">
        <v>1193</v>
      </c>
      <c r="B355" s="142" t="s">
        <v>1194</v>
      </c>
      <c r="C355" s="142">
        <v>0</v>
      </c>
      <c r="D355" s="142">
        <v>0</v>
      </c>
      <c r="E355" s="142">
        <v>208</v>
      </c>
      <c r="F355" s="142" t="s">
        <v>202</v>
      </c>
      <c r="G355" s="142" t="s">
        <v>203</v>
      </c>
      <c r="H355" s="142">
        <v>0.1</v>
      </c>
      <c r="I355" s="137" t="s">
        <v>2952</v>
      </c>
    </row>
    <row r="356" spans="1:9" x14ac:dyDescent="0.15">
      <c r="A356" s="142" t="s">
        <v>1195</v>
      </c>
      <c r="B356" s="142" t="s">
        <v>1196</v>
      </c>
      <c r="C356" s="142">
        <v>0</v>
      </c>
      <c r="D356" s="142">
        <v>0</v>
      </c>
      <c r="E356" s="142">
        <v>208</v>
      </c>
      <c r="F356" s="142" t="s">
        <v>202</v>
      </c>
      <c r="G356" s="142" t="s">
        <v>203</v>
      </c>
      <c r="H356" s="142">
        <v>0.1</v>
      </c>
      <c r="I356" s="137" t="s">
        <v>2952</v>
      </c>
    </row>
    <row r="357" spans="1:9" x14ac:dyDescent="0.15">
      <c r="A357" s="142" t="s">
        <v>1197</v>
      </c>
      <c r="B357" s="142" t="s">
        <v>1198</v>
      </c>
      <c r="C357" s="142">
        <v>0</v>
      </c>
      <c r="D357" s="142">
        <v>0</v>
      </c>
      <c r="E357" s="142">
        <v>208</v>
      </c>
      <c r="F357" s="142" t="s">
        <v>202</v>
      </c>
      <c r="G357" s="142" t="s">
        <v>203</v>
      </c>
      <c r="H357" s="142">
        <v>0.1</v>
      </c>
      <c r="I357" s="137" t="s">
        <v>2952</v>
      </c>
    </row>
    <row r="358" spans="1:9" x14ac:dyDescent="0.15">
      <c r="A358" s="142" t="s">
        <v>1199</v>
      </c>
      <c r="B358" s="142" t="s">
        <v>1200</v>
      </c>
      <c r="C358" s="142">
        <v>0</v>
      </c>
      <c r="D358" s="142">
        <v>0</v>
      </c>
      <c r="E358" s="142">
        <v>208</v>
      </c>
      <c r="F358" s="142" t="s">
        <v>202</v>
      </c>
      <c r="G358" s="142" t="s">
        <v>203</v>
      </c>
      <c r="H358" s="142">
        <v>0.1</v>
      </c>
      <c r="I358" s="137" t="s">
        <v>2952</v>
      </c>
    </row>
    <row r="359" spans="1:9" x14ac:dyDescent="0.15">
      <c r="A359" s="142" t="s">
        <v>1201</v>
      </c>
      <c r="B359" s="142" t="s">
        <v>229</v>
      </c>
      <c r="C359" s="142">
        <v>0</v>
      </c>
      <c r="D359" s="142">
        <v>0</v>
      </c>
      <c r="E359" s="142">
        <v>208</v>
      </c>
      <c r="F359" s="142" t="s">
        <v>202</v>
      </c>
      <c r="G359" s="142" t="s">
        <v>203</v>
      </c>
      <c r="H359" s="142">
        <v>40</v>
      </c>
      <c r="I359" s="137" t="e">
        <v>#N/A</v>
      </c>
    </row>
    <row r="360" spans="1:9" x14ac:dyDescent="0.15">
      <c r="A360" s="142" t="s">
        <v>1202</v>
      </c>
      <c r="B360" s="142" t="s">
        <v>1203</v>
      </c>
      <c r="C360" s="142">
        <v>0</v>
      </c>
      <c r="D360" s="142">
        <v>0</v>
      </c>
      <c r="E360" s="142">
        <v>208</v>
      </c>
      <c r="F360" s="142" t="s">
        <v>202</v>
      </c>
      <c r="G360" s="142" t="s">
        <v>203</v>
      </c>
      <c r="H360" s="142">
        <v>0.1</v>
      </c>
      <c r="I360" s="137" t="s">
        <v>2952</v>
      </c>
    </row>
    <row r="361" spans="1:9" x14ac:dyDescent="0.15">
      <c r="A361" s="142" t="s">
        <v>1204</v>
      </c>
      <c r="B361" s="142" t="s">
        <v>1205</v>
      </c>
      <c r="C361" s="142">
        <v>0</v>
      </c>
      <c r="D361" s="142">
        <v>0</v>
      </c>
      <c r="E361" s="142">
        <v>208</v>
      </c>
      <c r="F361" s="142" t="s">
        <v>202</v>
      </c>
      <c r="G361" s="142" t="s">
        <v>203</v>
      </c>
      <c r="H361" s="142">
        <v>60</v>
      </c>
      <c r="I361" s="137" t="e">
        <v>#N/A</v>
      </c>
    </row>
    <row r="362" spans="1:9" x14ac:dyDescent="0.15">
      <c r="A362" s="142" t="s">
        <v>1206</v>
      </c>
      <c r="B362" s="142" t="s">
        <v>1207</v>
      </c>
      <c r="C362" s="142">
        <v>0</v>
      </c>
      <c r="D362" s="142">
        <v>0</v>
      </c>
      <c r="E362" s="142">
        <v>208</v>
      </c>
      <c r="F362" s="142" t="s">
        <v>202</v>
      </c>
      <c r="G362" s="142" t="s">
        <v>203</v>
      </c>
      <c r="H362" s="142">
        <v>0.1</v>
      </c>
      <c r="I362" s="137" t="s">
        <v>2952</v>
      </c>
    </row>
    <row r="363" spans="1:9" x14ac:dyDescent="0.15">
      <c r="A363" s="142" t="s">
        <v>1208</v>
      </c>
      <c r="B363" s="142" t="s">
        <v>1209</v>
      </c>
      <c r="C363" s="142">
        <v>0</v>
      </c>
      <c r="D363" s="142">
        <v>0</v>
      </c>
      <c r="E363" s="142">
        <v>208</v>
      </c>
      <c r="F363" s="142" t="s">
        <v>202</v>
      </c>
      <c r="G363" s="142" t="s">
        <v>203</v>
      </c>
      <c r="H363" s="142">
        <v>10</v>
      </c>
      <c r="I363" s="137" t="e">
        <v>#N/A</v>
      </c>
    </row>
    <row r="364" spans="1:9" x14ac:dyDescent="0.15">
      <c r="A364" s="142" t="s">
        <v>1210</v>
      </c>
      <c r="B364" s="142" t="s">
        <v>1211</v>
      </c>
      <c r="C364" s="142">
        <v>0</v>
      </c>
      <c r="D364" s="142">
        <v>0</v>
      </c>
      <c r="E364" s="142">
        <v>208</v>
      </c>
      <c r="F364" s="142" t="s">
        <v>202</v>
      </c>
      <c r="G364" s="142" t="s">
        <v>203</v>
      </c>
      <c r="H364" s="142">
        <v>0.1</v>
      </c>
      <c r="I364" s="137" t="s">
        <v>2952</v>
      </c>
    </row>
    <row r="365" spans="1:9" x14ac:dyDescent="0.15">
      <c r="A365" s="142" t="s">
        <v>1212</v>
      </c>
      <c r="B365" s="142" t="s">
        <v>1213</v>
      </c>
      <c r="C365" s="142">
        <v>0</v>
      </c>
      <c r="D365" s="142">
        <v>0</v>
      </c>
      <c r="E365" s="142">
        <v>208</v>
      </c>
      <c r="F365" s="142" t="s">
        <v>202</v>
      </c>
      <c r="G365" s="142" t="s">
        <v>203</v>
      </c>
      <c r="H365" s="142">
        <v>40</v>
      </c>
      <c r="I365" s="137" t="s">
        <v>2952</v>
      </c>
    </row>
    <row r="366" spans="1:9" x14ac:dyDescent="0.15">
      <c r="A366" s="142" t="s">
        <v>1214</v>
      </c>
      <c r="B366" s="142" t="s">
        <v>1215</v>
      </c>
      <c r="C366" s="142">
        <v>0</v>
      </c>
      <c r="D366" s="142">
        <v>0</v>
      </c>
      <c r="E366" s="142">
        <v>208</v>
      </c>
      <c r="F366" s="142" t="s">
        <v>202</v>
      </c>
      <c r="G366" s="142" t="s">
        <v>203</v>
      </c>
      <c r="H366" s="142">
        <v>0.1</v>
      </c>
      <c r="I366" s="137" t="s">
        <v>2952</v>
      </c>
    </row>
    <row r="367" spans="1:9" x14ac:dyDescent="0.15">
      <c r="A367" s="142" t="s">
        <v>1216</v>
      </c>
      <c r="B367" s="142" t="s">
        <v>1217</v>
      </c>
      <c r="C367" s="142">
        <v>0</v>
      </c>
      <c r="D367" s="142">
        <v>0</v>
      </c>
      <c r="E367" s="142">
        <v>208</v>
      </c>
      <c r="F367" s="142" t="s">
        <v>202</v>
      </c>
      <c r="G367" s="142" t="s">
        <v>203</v>
      </c>
      <c r="H367" s="142">
        <v>60</v>
      </c>
      <c r="I367" s="137" t="s">
        <v>2952</v>
      </c>
    </row>
    <row r="368" spans="1:9" x14ac:dyDescent="0.15">
      <c r="A368" s="142" t="s">
        <v>1218</v>
      </c>
      <c r="B368" s="142" t="s">
        <v>1219</v>
      </c>
      <c r="C368" s="142">
        <v>0</v>
      </c>
      <c r="D368" s="142">
        <v>0</v>
      </c>
      <c r="E368" s="142">
        <v>208</v>
      </c>
      <c r="F368" s="142" t="s">
        <v>202</v>
      </c>
      <c r="G368" s="142" t="s">
        <v>203</v>
      </c>
      <c r="H368" s="142">
        <v>0.1</v>
      </c>
      <c r="I368" s="137" t="s">
        <v>2952</v>
      </c>
    </row>
    <row r="369" spans="1:9" x14ac:dyDescent="0.15">
      <c r="A369" s="142" t="s">
        <v>1220</v>
      </c>
      <c r="B369" s="142" t="s">
        <v>1221</v>
      </c>
      <c r="C369" s="142">
        <v>0</v>
      </c>
      <c r="D369" s="142">
        <v>0</v>
      </c>
      <c r="E369" s="142">
        <v>208</v>
      </c>
      <c r="F369" s="142" t="s">
        <v>202</v>
      </c>
      <c r="G369" s="142" t="s">
        <v>203</v>
      </c>
      <c r="H369" s="142">
        <v>0.1</v>
      </c>
      <c r="I369" s="137" t="s">
        <v>2952</v>
      </c>
    </row>
    <row r="370" spans="1:9" x14ac:dyDescent="0.15">
      <c r="A370" s="142" t="s">
        <v>1222</v>
      </c>
      <c r="B370" s="142" t="s">
        <v>1223</v>
      </c>
      <c r="C370" s="142">
        <v>0</v>
      </c>
      <c r="D370" s="142">
        <v>0</v>
      </c>
      <c r="E370" s="142">
        <v>208</v>
      </c>
      <c r="F370" s="142" t="s">
        <v>202</v>
      </c>
      <c r="G370" s="142" t="s">
        <v>203</v>
      </c>
      <c r="H370" s="142">
        <v>0.1</v>
      </c>
      <c r="I370" s="137" t="s">
        <v>2952</v>
      </c>
    </row>
    <row r="371" spans="1:9" x14ac:dyDescent="0.15">
      <c r="A371" s="142" t="s">
        <v>1224</v>
      </c>
      <c r="B371" s="142" t="s">
        <v>1225</v>
      </c>
      <c r="C371" s="142">
        <v>0</v>
      </c>
      <c r="D371" s="142">
        <v>0</v>
      </c>
      <c r="E371" s="142">
        <v>208</v>
      </c>
      <c r="F371" s="142" t="s">
        <v>202</v>
      </c>
      <c r="G371" s="142" t="s">
        <v>203</v>
      </c>
      <c r="H371" s="142">
        <v>50</v>
      </c>
      <c r="I371" s="137" t="s">
        <v>2952</v>
      </c>
    </row>
    <row r="372" spans="1:9" x14ac:dyDescent="0.15">
      <c r="A372" s="142" t="s">
        <v>1226</v>
      </c>
      <c r="B372" s="142" t="s">
        <v>1078</v>
      </c>
      <c r="C372" s="142">
        <v>0</v>
      </c>
      <c r="D372" s="142">
        <v>0</v>
      </c>
      <c r="E372" s="142">
        <v>208</v>
      </c>
      <c r="F372" s="142" t="s">
        <v>202</v>
      </c>
      <c r="G372" s="142" t="s">
        <v>203</v>
      </c>
      <c r="H372" s="142">
        <v>0.1</v>
      </c>
      <c r="I372" s="133" t="s">
        <v>2954</v>
      </c>
    </row>
    <row r="373" spans="1:9" x14ac:dyDescent="0.15">
      <c r="A373" s="142" t="s">
        <v>1227</v>
      </c>
      <c r="B373" s="142" t="s">
        <v>1131</v>
      </c>
      <c r="C373" s="142">
        <v>0</v>
      </c>
      <c r="D373" s="142">
        <v>0</v>
      </c>
      <c r="E373" s="142">
        <v>208</v>
      </c>
      <c r="F373" s="142" t="s">
        <v>202</v>
      </c>
      <c r="G373" s="142" t="s">
        <v>203</v>
      </c>
      <c r="H373" s="142">
        <v>0.1</v>
      </c>
      <c r="I373" s="137" t="s">
        <v>2952</v>
      </c>
    </row>
    <row r="374" spans="1:9" x14ac:dyDescent="0.15">
      <c r="A374" s="142" t="s">
        <v>1228</v>
      </c>
      <c r="B374" s="142" t="s">
        <v>1229</v>
      </c>
      <c r="C374" s="142">
        <v>0</v>
      </c>
      <c r="D374" s="142">
        <v>0</v>
      </c>
      <c r="E374" s="142">
        <v>208</v>
      </c>
      <c r="F374" s="142" t="s">
        <v>202</v>
      </c>
      <c r="G374" s="142" t="s">
        <v>203</v>
      </c>
      <c r="H374" s="142">
        <v>0</v>
      </c>
      <c r="I374" s="137" t="s">
        <v>2952</v>
      </c>
    </row>
    <row r="375" spans="1:9" x14ac:dyDescent="0.15">
      <c r="A375" s="142" t="s">
        <v>1230</v>
      </c>
      <c r="B375" s="142" t="s">
        <v>1231</v>
      </c>
      <c r="C375" s="142">
        <v>0</v>
      </c>
      <c r="D375" s="142">
        <v>0</v>
      </c>
      <c r="E375" s="142">
        <v>208</v>
      </c>
      <c r="F375" s="142" t="s">
        <v>202</v>
      </c>
      <c r="G375" s="142" t="s">
        <v>203</v>
      </c>
      <c r="H375" s="142">
        <v>0</v>
      </c>
      <c r="I375" s="137" t="s">
        <v>2952</v>
      </c>
    </row>
    <row r="376" spans="1:9" x14ac:dyDescent="0.15">
      <c r="A376" s="142" t="s">
        <v>1232</v>
      </c>
      <c r="B376" s="142" t="s">
        <v>1233</v>
      </c>
      <c r="C376" s="142">
        <v>0</v>
      </c>
      <c r="D376" s="142">
        <v>0</v>
      </c>
      <c r="E376" s="142">
        <v>208</v>
      </c>
      <c r="F376" s="142" t="s">
        <v>202</v>
      </c>
      <c r="G376" s="142" t="s">
        <v>203</v>
      </c>
      <c r="H376" s="142">
        <v>1</v>
      </c>
      <c r="I376" s="137" t="s">
        <v>2952</v>
      </c>
    </row>
    <row r="377" spans="1:9" x14ac:dyDescent="0.15">
      <c r="A377" s="142" t="s">
        <v>1234</v>
      </c>
      <c r="B377" s="142" t="s">
        <v>1078</v>
      </c>
      <c r="C377" s="142">
        <v>0</v>
      </c>
      <c r="D377" s="142">
        <v>0</v>
      </c>
      <c r="E377" s="142">
        <v>208</v>
      </c>
      <c r="F377" s="142" t="s">
        <v>202</v>
      </c>
      <c r="G377" s="142" t="s">
        <v>203</v>
      </c>
      <c r="H377" s="142">
        <v>1</v>
      </c>
      <c r="I377" s="137" t="s">
        <v>2952</v>
      </c>
    </row>
    <row r="378" spans="1:9" x14ac:dyDescent="0.15">
      <c r="A378" s="142" t="s">
        <v>1235</v>
      </c>
      <c r="B378" s="142" t="s">
        <v>1154</v>
      </c>
      <c r="C378" s="142">
        <v>0</v>
      </c>
      <c r="D378" s="142">
        <v>0</v>
      </c>
      <c r="E378" s="142">
        <v>208</v>
      </c>
      <c r="F378" s="142" t="s">
        <v>202</v>
      </c>
      <c r="G378" s="142" t="s">
        <v>203</v>
      </c>
      <c r="H378" s="142">
        <v>0.1</v>
      </c>
      <c r="I378" s="137" t="s">
        <v>2952</v>
      </c>
    </row>
    <row r="379" spans="1:9" x14ac:dyDescent="0.15">
      <c r="A379" s="142" t="s">
        <v>1236</v>
      </c>
      <c r="B379" s="142" t="s">
        <v>1237</v>
      </c>
      <c r="C379" s="142">
        <v>0</v>
      </c>
      <c r="D379" s="142">
        <v>0</v>
      </c>
      <c r="E379" s="142">
        <v>208</v>
      </c>
      <c r="F379" s="142" t="s">
        <v>202</v>
      </c>
      <c r="G379" s="142" t="s">
        <v>203</v>
      </c>
      <c r="H379" s="142">
        <v>0</v>
      </c>
      <c r="I379" s="137" t="s">
        <v>2952</v>
      </c>
    </row>
    <row r="380" spans="1:9" x14ac:dyDescent="0.15">
      <c r="A380" s="142" t="s">
        <v>1238</v>
      </c>
      <c r="B380" s="142" t="s">
        <v>1042</v>
      </c>
      <c r="C380" s="142">
        <v>0</v>
      </c>
      <c r="D380" s="142">
        <v>0</v>
      </c>
      <c r="E380" s="142">
        <v>208</v>
      </c>
      <c r="F380" s="142" t="s">
        <v>202</v>
      </c>
      <c r="G380" s="142" t="s">
        <v>203</v>
      </c>
      <c r="H380" s="142">
        <v>0.1</v>
      </c>
      <c r="I380" s="137" t="s">
        <v>2952</v>
      </c>
    </row>
    <row r="381" spans="1:9" x14ac:dyDescent="0.15">
      <c r="A381" s="142" t="s">
        <v>1239</v>
      </c>
      <c r="B381" s="142" t="s">
        <v>1240</v>
      </c>
      <c r="C381" s="142">
        <v>0</v>
      </c>
      <c r="D381" s="142">
        <v>0</v>
      </c>
      <c r="E381" s="142">
        <v>208</v>
      </c>
      <c r="F381" s="142" t="s">
        <v>202</v>
      </c>
      <c r="G381" s="142" t="s">
        <v>203</v>
      </c>
      <c r="H381" s="142">
        <v>8</v>
      </c>
      <c r="I381" s="137" t="s">
        <v>2952</v>
      </c>
    </row>
    <row r="382" spans="1:9" x14ac:dyDescent="0.15">
      <c r="A382" s="142" t="s">
        <v>1241</v>
      </c>
      <c r="B382" s="142" t="s">
        <v>1242</v>
      </c>
      <c r="C382" s="142">
        <v>0</v>
      </c>
      <c r="D382" s="142">
        <v>0</v>
      </c>
      <c r="E382" s="142">
        <v>208</v>
      </c>
      <c r="F382" s="142" t="s">
        <v>202</v>
      </c>
      <c r="G382" s="142" t="s">
        <v>203</v>
      </c>
      <c r="H382" s="142">
        <v>2</v>
      </c>
      <c r="I382" s="137" t="s">
        <v>2952</v>
      </c>
    </row>
    <row r="383" spans="1:9" x14ac:dyDescent="0.15">
      <c r="A383" s="142" t="s">
        <v>1243</v>
      </c>
      <c r="B383" s="142" t="s">
        <v>115</v>
      </c>
      <c r="C383" s="142">
        <v>0</v>
      </c>
      <c r="D383" s="142">
        <v>0</v>
      </c>
      <c r="E383" s="142">
        <v>208</v>
      </c>
      <c r="F383" s="142" t="s">
        <v>202</v>
      </c>
      <c r="G383" s="142" t="s">
        <v>203</v>
      </c>
      <c r="H383" s="142">
        <v>2</v>
      </c>
      <c r="I383" s="137" t="s">
        <v>2952</v>
      </c>
    </row>
    <row r="384" spans="1:9" x14ac:dyDescent="0.15">
      <c r="A384" s="142" t="s">
        <v>1244</v>
      </c>
      <c r="B384" s="142" t="s">
        <v>1245</v>
      </c>
      <c r="C384" s="142">
        <v>0</v>
      </c>
      <c r="D384" s="142">
        <v>0</v>
      </c>
      <c r="E384" s="142">
        <v>208</v>
      </c>
      <c r="F384" s="142" t="s">
        <v>202</v>
      </c>
      <c r="G384" s="142" t="s">
        <v>203</v>
      </c>
      <c r="H384" s="142">
        <v>4</v>
      </c>
      <c r="I384" s="137" t="s">
        <v>2952</v>
      </c>
    </row>
    <row r="385" spans="1:9" x14ac:dyDescent="0.15">
      <c r="A385" s="142" t="s">
        <v>1246</v>
      </c>
      <c r="B385" s="142" t="s">
        <v>1247</v>
      </c>
      <c r="C385" s="142">
        <v>0</v>
      </c>
      <c r="D385" s="142">
        <v>0</v>
      </c>
      <c r="E385" s="142">
        <v>208</v>
      </c>
      <c r="F385" s="142" t="s">
        <v>202</v>
      </c>
      <c r="G385" s="142" t="s">
        <v>203</v>
      </c>
      <c r="H385" s="142">
        <v>2</v>
      </c>
      <c r="I385" s="137" t="s">
        <v>2952</v>
      </c>
    </row>
    <row r="386" spans="1:9" x14ac:dyDescent="0.15">
      <c r="A386" s="142" t="s">
        <v>1248</v>
      </c>
      <c r="B386" s="142" t="s">
        <v>1249</v>
      </c>
      <c r="C386" s="142">
        <v>0</v>
      </c>
      <c r="D386" s="142">
        <v>0</v>
      </c>
      <c r="E386" s="142">
        <v>208</v>
      </c>
      <c r="F386" s="142" t="s">
        <v>202</v>
      </c>
      <c r="G386" s="142" t="s">
        <v>203</v>
      </c>
      <c r="H386" s="142">
        <v>5</v>
      </c>
      <c r="I386" s="137" t="s">
        <v>2952</v>
      </c>
    </row>
    <row r="387" spans="1:9" x14ac:dyDescent="0.15">
      <c r="A387" s="142" t="s">
        <v>1250</v>
      </c>
      <c r="B387" s="142" t="s">
        <v>1209</v>
      </c>
      <c r="C387" s="142">
        <v>0</v>
      </c>
      <c r="D387" s="142">
        <v>0</v>
      </c>
      <c r="E387" s="142">
        <v>208</v>
      </c>
      <c r="F387" s="142" t="s">
        <v>202</v>
      </c>
      <c r="G387" s="142" t="s">
        <v>203</v>
      </c>
      <c r="H387" s="142">
        <v>3</v>
      </c>
      <c r="I387" s="137" t="s">
        <v>2952</v>
      </c>
    </row>
    <row r="388" spans="1:9" x14ac:dyDescent="0.15">
      <c r="A388" s="142" t="s">
        <v>1251</v>
      </c>
      <c r="B388" s="142" t="s">
        <v>1223</v>
      </c>
      <c r="C388" s="142">
        <v>0</v>
      </c>
      <c r="D388" s="142">
        <v>0</v>
      </c>
      <c r="E388" s="142">
        <v>208</v>
      </c>
      <c r="F388" s="142" t="s">
        <v>202</v>
      </c>
      <c r="G388" s="142" t="s">
        <v>203</v>
      </c>
      <c r="H388" s="142">
        <v>3</v>
      </c>
      <c r="I388" s="137" t="s">
        <v>2952</v>
      </c>
    </row>
    <row r="389" spans="1:9" x14ac:dyDescent="0.15">
      <c r="A389" s="142" t="s">
        <v>1252</v>
      </c>
      <c r="B389" s="142" t="s">
        <v>1253</v>
      </c>
      <c r="C389" s="142">
        <v>0</v>
      </c>
      <c r="D389" s="142">
        <v>0</v>
      </c>
      <c r="E389" s="142">
        <v>208</v>
      </c>
      <c r="F389" s="142" t="s">
        <v>202</v>
      </c>
      <c r="G389" s="142" t="s">
        <v>203</v>
      </c>
      <c r="H389" s="142">
        <v>1</v>
      </c>
      <c r="I389" s="137" t="s">
        <v>2952</v>
      </c>
    </row>
    <row r="390" spans="1:9" x14ac:dyDescent="0.15">
      <c r="A390" s="142" t="s">
        <v>1254</v>
      </c>
      <c r="B390" s="142" t="s">
        <v>1255</v>
      </c>
      <c r="C390" s="142">
        <v>0</v>
      </c>
      <c r="D390" s="142">
        <v>0</v>
      </c>
      <c r="E390" s="142">
        <v>208</v>
      </c>
      <c r="F390" s="142" t="s">
        <v>202</v>
      </c>
      <c r="G390" s="142" t="s">
        <v>203</v>
      </c>
      <c r="H390" s="142">
        <v>12</v>
      </c>
      <c r="I390" s="133" t="s">
        <v>2954</v>
      </c>
    </row>
    <row r="391" spans="1:9" x14ac:dyDescent="0.15">
      <c r="A391" s="142" t="s">
        <v>1256</v>
      </c>
      <c r="B391" s="142" t="s">
        <v>1111</v>
      </c>
      <c r="C391" s="142">
        <v>0</v>
      </c>
      <c r="D391" s="142">
        <v>0</v>
      </c>
      <c r="E391" s="142">
        <v>208</v>
      </c>
      <c r="F391" s="142" t="s">
        <v>202</v>
      </c>
      <c r="G391" s="142" t="s">
        <v>203</v>
      </c>
      <c r="H391" s="142">
        <v>50</v>
      </c>
      <c r="I391" s="137" t="s">
        <v>2952</v>
      </c>
    </row>
    <row r="392" spans="1:9" x14ac:dyDescent="0.15">
      <c r="A392" s="142" t="s">
        <v>1257</v>
      </c>
      <c r="B392" s="142" t="s">
        <v>1258</v>
      </c>
      <c r="C392" s="142">
        <v>0</v>
      </c>
      <c r="D392" s="142">
        <v>0</v>
      </c>
      <c r="E392" s="142">
        <v>208</v>
      </c>
      <c r="F392" s="142" t="s">
        <v>202</v>
      </c>
      <c r="G392" s="142" t="s">
        <v>203</v>
      </c>
      <c r="H392" s="142">
        <v>20</v>
      </c>
      <c r="I392" s="137" t="s">
        <v>2952</v>
      </c>
    </row>
    <row r="393" spans="1:9" x14ac:dyDescent="0.15">
      <c r="A393" s="142" t="s">
        <v>1259</v>
      </c>
      <c r="B393" s="142" t="s">
        <v>1111</v>
      </c>
      <c r="C393" s="142">
        <v>0</v>
      </c>
      <c r="D393" s="142">
        <v>0</v>
      </c>
      <c r="E393" s="142">
        <v>208</v>
      </c>
      <c r="F393" s="142" t="s">
        <v>202</v>
      </c>
      <c r="G393" s="142" t="s">
        <v>203</v>
      </c>
      <c r="H393" s="142">
        <v>30</v>
      </c>
      <c r="I393" s="137" t="s">
        <v>2952</v>
      </c>
    </row>
    <row r="394" spans="1:9" x14ac:dyDescent="0.15">
      <c r="A394" s="142" t="s">
        <v>1260</v>
      </c>
      <c r="B394" s="142" t="s">
        <v>1052</v>
      </c>
      <c r="C394" s="142">
        <v>0</v>
      </c>
      <c r="D394" s="142">
        <v>0</v>
      </c>
      <c r="E394" s="142">
        <v>208</v>
      </c>
      <c r="F394" s="142" t="s">
        <v>202</v>
      </c>
      <c r="G394" s="142" t="s">
        <v>203</v>
      </c>
      <c r="H394" s="142">
        <v>35</v>
      </c>
      <c r="I394" s="137" t="s">
        <v>2952</v>
      </c>
    </row>
    <row r="395" spans="1:9" x14ac:dyDescent="0.15">
      <c r="A395" s="142" t="s">
        <v>1261</v>
      </c>
      <c r="B395" s="142" t="s">
        <v>1262</v>
      </c>
      <c r="C395" s="142">
        <v>0</v>
      </c>
      <c r="D395" s="142">
        <v>0</v>
      </c>
      <c r="E395" s="142">
        <v>208</v>
      </c>
      <c r="F395" s="142" t="s">
        <v>202</v>
      </c>
      <c r="G395" s="142" t="s">
        <v>203</v>
      </c>
      <c r="H395" s="142">
        <v>40</v>
      </c>
      <c r="I395" s="137" t="s">
        <v>2952</v>
      </c>
    </row>
    <row r="396" spans="1:9" x14ac:dyDescent="0.15">
      <c r="A396" s="142" t="s">
        <v>1263</v>
      </c>
      <c r="B396" s="142" t="s">
        <v>1065</v>
      </c>
      <c r="C396" s="142">
        <v>0</v>
      </c>
      <c r="D396" s="142">
        <v>0</v>
      </c>
      <c r="E396" s="142">
        <v>208</v>
      </c>
      <c r="F396" s="142" t="s">
        <v>202</v>
      </c>
      <c r="G396" s="142" t="s">
        <v>203</v>
      </c>
      <c r="H396" s="142">
        <v>25</v>
      </c>
      <c r="I396" s="137" t="s">
        <v>2952</v>
      </c>
    </row>
    <row r="397" spans="1:9" x14ac:dyDescent="0.15">
      <c r="A397" s="142" t="s">
        <v>1264</v>
      </c>
      <c r="B397" s="142" t="s">
        <v>1265</v>
      </c>
      <c r="C397" s="142">
        <v>0</v>
      </c>
      <c r="D397" s="142">
        <v>0</v>
      </c>
      <c r="E397" s="142">
        <v>208</v>
      </c>
      <c r="F397" s="142" t="s">
        <v>202</v>
      </c>
      <c r="G397" s="142" t="s">
        <v>203</v>
      </c>
      <c r="H397" s="142">
        <v>36</v>
      </c>
      <c r="I397" s="137" t="s">
        <v>2952</v>
      </c>
    </row>
    <row r="398" spans="1:9" x14ac:dyDescent="0.15">
      <c r="A398" s="142" t="s">
        <v>1266</v>
      </c>
      <c r="B398" s="142" t="s">
        <v>1267</v>
      </c>
      <c r="C398" s="142">
        <v>0</v>
      </c>
      <c r="D398" s="142">
        <v>0</v>
      </c>
      <c r="E398" s="142">
        <v>208</v>
      </c>
      <c r="F398" s="142" t="s">
        <v>202</v>
      </c>
      <c r="G398" s="142" t="s">
        <v>203</v>
      </c>
      <c r="H398" s="142">
        <v>36</v>
      </c>
      <c r="I398" s="137" t="s">
        <v>2952</v>
      </c>
    </row>
    <row r="399" spans="1:9" x14ac:dyDescent="0.15">
      <c r="A399" s="142" t="s">
        <v>1268</v>
      </c>
      <c r="B399" s="142" t="s">
        <v>1269</v>
      </c>
      <c r="C399" s="142">
        <v>0</v>
      </c>
      <c r="D399" s="142">
        <v>0</v>
      </c>
      <c r="E399" s="142">
        <v>208</v>
      </c>
      <c r="F399" s="142" t="s">
        <v>202</v>
      </c>
      <c r="G399" s="142" t="s">
        <v>203</v>
      </c>
      <c r="H399" s="142">
        <v>36</v>
      </c>
      <c r="I399" s="137" t="s">
        <v>2952</v>
      </c>
    </row>
    <row r="400" spans="1:9" x14ac:dyDescent="0.15">
      <c r="A400" s="142" t="s">
        <v>1270</v>
      </c>
      <c r="B400" s="142" t="s">
        <v>1143</v>
      </c>
      <c r="C400" s="142">
        <v>0</v>
      </c>
      <c r="D400" s="142">
        <v>0</v>
      </c>
      <c r="E400" s="142">
        <v>208</v>
      </c>
      <c r="F400" s="142" t="s">
        <v>202</v>
      </c>
      <c r="G400" s="142" t="s">
        <v>203</v>
      </c>
      <c r="H400" s="142">
        <v>36</v>
      </c>
      <c r="I400" s="137" t="s">
        <v>2952</v>
      </c>
    </row>
    <row r="401" spans="1:9" x14ac:dyDescent="0.15">
      <c r="A401" s="142" t="s">
        <v>1271</v>
      </c>
      <c r="B401" s="142" t="s">
        <v>1154</v>
      </c>
      <c r="C401" s="142">
        <v>0</v>
      </c>
      <c r="D401" s="142">
        <v>0</v>
      </c>
      <c r="E401" s="142">
        <v>208</v>
      </c>
      <c r="F401" s="142" t="s">
        <v>202</v>
      </c>
      <c r="G401" s="142" t="s">
        <v>203</v>
      </c>
      <c r="H401" s="142">
        <v>36</v>
      </c>
      <c r="I401" s="137" t="s">
        <v>2952</v>
      </c>
    </row>
    <row r="402" spans="1:9" x14ac:dyDescent="0.15">
      <c r="A402" s="142" t="s">
        <v>1272</v>
      </c>
      <c r="B402" s="142" t="s">
        <v>1273</v>
      </c>
      <c r="C402" s="142">
        <v>0</v>
      </c>
      <c r="D402" s="142">
        <v>0</v>
      </c>
      <c r="E402" s="142">
        <v>208</v>
      </c>
      <c r="F402" s="142" t="s">
        <v>202</v>
      </c>
      <c r="G402" s="142" t="s">
        <v>203</v>
      </c>
      <c r="H402" s="142">
        <v>36</v>
      </c>
      <c r="I402" s="137" t="s">
        <v>2952</v>
      </c>
    </row>
    <row r="403" spans="1:9" x14ac:dyDescent="0.15">
      <c r="A403" s="142" t="s">
        <v>1274</v>
      </c>
      <c r="B403" s="142" t="s">
        <v>1163</v>
      </c>
      <c r="C403" s="142">
        <v>0</v>
      </c>
      <c r="D403" s="142">
        <v>0</v>
      </c>
      <c r="E403" s="142">
        <v>208</v>
      </c>
      <c r="F403" s="142" t="s">
        <v>202</v>
      </c>
      <c r="G403" s="142" t="s">
        <v>203</v>
      </c>
      <c r="H403" s="142">
        <v>36</v>
      </c>
      <c r="I403" s="137" t="s">
        <v>2952</v>
      </c>
    </row>
    <row r="404" spans="1:9" x14ac:dyDescent="0.15">
      <c r="A404" s="142" t="s">
        <v>1275</v>
      </c>
      <c r="B404" s="142" t="s">
        <v>406</v>
      </c>
      <c r="C404" s="142">
        <v>0</v>
      </c>
      <c r="D404" s="142">
        <v>0</v>
      </c>
      <c r="E404" s="142">
        <v>208</v>
      </c>
      <c r="F404" s="142" t="s">
        <v>202</v>
      </c>
      <c r="G404" s="142" t="s">
        <v>203</v>
      </c>
      <c r="H404" s="142">
        <v>22.7</v>
      </c>
      <c r="I404" s="137" t="s">
        <v>2952</v>
      </c>
    </row>
    <row r="405" spans="1:9" x14ac:dyDescent="0.15">
      <c r="A405" s="142" t="s">
        <v>1276</v>
      </c>
      <c r="B405" s="142" t="s">
        <v>1209</v>
      </c>
      <c r="C405" s="142">
        <v>0</v>
      </c>
      <c r="D405" s="142">
        <v>0</v>
      </c>
      <c r="E405" s="142">
        <v>208</v>
      </c>
      <c r="F405" s="142" t="s">
        <v>202</v>
      </c>
      <c r="G405" s="142" t="s">
        <v>203</v>
      </c>
      <c r="H405" s="142">
        <v>14</v>
      </c>
      <c r="I405" s="133" t="s">
        <v>2954</v>
      </c>
    </row>
    <row r="406" spans="1:9" x14ac:dyDescent="0.15">
      <c r="A406" s="142" t="s">
        <v>1277</v>
      </c>
      <c r="B406" s="142" t="s">
        <v>1175</v>
      </c>
      <c r="C406" s="142">
        <v>0</v>
      </c>
      <c r="D406" s="142">
        <v>0</v>
      </c>
      <c r="E406" s="142">
        <v>208</v>
      </c>
      <c r="F406" s="142" t="s">
        <v>202</v>
      </c>
      <c r="G406" s="142" t="s">
        <v>203</v>
      </c>
      <c r="H406" s="142">
        <v>40</v>
      </c>
      <c r="I406" s="137" t="s">
        <v>2952</v>
      </c>
    </row>
    <row r="407" spans="1:9" x14ac:dyDescent="0.15">
      <c r="A407" s="142" t="s">
        <v>1278</v>
      </c>
      <c r="B407" s="142" t="s">
        <v>1078</v>
      </c>
      <c r="C407" s="142">
        <v>0</v>
      </c>
      <c r="D407" s="142">
        <v>0</v>
      </c>
      <c r="E407" s="142">
        <v>208</v>
      </c>
      <c r="F407" s="142" t="s">
        <v>202</v>
      </c>
      <c r="G407" s="142" t="s">
        <v>203</v>
      </c>
      <c r="H407" s="142">
        <v>40</v>
      </c>
      <c r="I407" s="137" t="s">
        <v>2952</v>
      </c>
    </row>
    <row r="408" spans="1:9" x14ac:dyDescent="0.15">
      <c r="A408" s="142" t="s">
        <v>1279</v>
      </c>
      <c r="B408" s="142" t="s">
        <v>1280</v>
      </c>
      <c r="C408" s="142">
        <v>0</v>
      </c>
      <c r="D408" s="142">
        <v>0</v>
      </c>
      <c r="E408" s="142">
        <v>208</v>
      </c>
      <c r="F408" s="142" t="s">
        <v>202</v>
      </c>
      <c r="G408" s="142" t="s">
        <v>203</v>
      </c>
      <c r="H408" s="142">
        <v>40</v>
      </c>
      <c r="I408" s="137" t="s">
        <v>2952</v>
      </c>
    </row>
    <row r="409" spans="1:9" x14ac:dyDescent="0.15">
      <c r="A409" s="142" t="s">
        <v>1281</v>
      </c>
      <c r="B409" s="142" t="s">
        <v>1052</v>
      </c>
      <c r="C409" s="142">
        <v>0</v>
      </c>
      <c r="D409" s="142">
        <v>0</v>
      </c>
      <c r="E409" s="142">
        <v>208</v>
      </c>
      <c r="F409" s="142" t="s">
        <v>202</v>
      </c>
      <c r="G409" s="142" t="s">
        <v>203</v>
      </c>
      <c r="H409" s="142">
        <v>40</v>
      </c>
      <c r="I409" s="137" t="s">
        <v>2952</v>
      </c>
    </row>
    <row r="410" spans="1:9" x14ac:dyDescent="0.15">
      <c r="A410" s="142" t="s">
        <v>1282</v>
      </c>
      <c r="B410" s="142" t="s">
        <v>1065</v>
      </c>
      <c r="C410" s="142">
        <v>0</v>
      </c>
      <c r="D410" s="142">
        <v>0</v>
      </c>
      <c r="E410" s="142">
        <v>208</v>
      </c>
      <c r="F410" s="142" t="s">
        <v>202</v>
      </c>
      <c r="G410" s="142" t="s">
        <v>203</v>
      </c>
      <c r="H410" s="142">
        <v>30</v>
      </c>
      <c r="I410" s="137" t="s">
        <v>2952</v>
      </c>
    </row>
    <row r="411" spans="1:9" x14ac:dyDescent="0.15">
      <c r="A411" s="142" t="s">
        <v>1283</v>
      </c>
      <c r="B411" s="142" t="s">
        <v>464</v>
      </c>
      <c r="C411" s="142">
        <v>0</v>
      </c>
      <c r="D411" s="142">
        <v>0</v>
      </c>
      <c r="E411" s="142">
        <v>208</v>
      </c>
      <c r="F411" s="142" t="s">
        <v>202</v>
      </c>
      <c r="G411" s="142" t="s">
        <v>203</v>
      </c>
      <c r="H411" s="142">
        <v>30</v>
      </c>
      <c r="I411" s="137" t="s">
        <v>2952</v>
      </c>
    </row>
    <row r="412" spans="1:9" x14ac:dyDescent="0.15">
      <c r="A412" s="142" t="s">
        <v>1284</v>
      </c>
      <c r="B412" s="142" t="s">
        <v>1131</v>
      </c>
      <c r="C412" s="142">
        <v>0</v>
      </c>
      <c r="D412" s="142">
        <v>0</v>
      </c>
      <c r="E412" s="142">
        <v>208</v>
      </c>
      <c r="F412" s="142" t="s">
        <v>202</v>
      </c>
      <c r="G412" s="142" t="s">
        <v>203</v>
      </c>
      <c r="H412" s="142">
        <v>2</v>
      </c>
      <c r="I412" s="137" t="s">
        <v>2952</v>
      </c>
    </row>
    <row r="413" spans="1:9" x14ac:dyDescent="0.15">
      <c r="A413" s="142" t="s">
        <v>1285</v>
      </c>
      <c r="B413" s="142" t="s">
        <v>1286</v>
      </c>
      <c r="C413" s="142">
        <v>0</v>
      </c>
      <c r="D413" s="142">
        <v>0</v>
      </c>
      <c r="E413" s="142">
        <v>208</v>
      </c>
      <c r="F413" s="142" t="s">
        <v>202</v>
      </c>
      <c r="G413" s="142" t="s">
        <v>203</v>
      </c>
      <c r="H413" s="142">
        <v>50</v>
      </c>
      <c r="I413" s="137" t="s">
        <v>2952</v>
      </c>
    </row>
    <row r="414" spans="1:9" x14ac:dyDescent="0.15">
      <c r="A414" s="142" t="s">
        <v>1287</v>
      </c>
      <c r="B414" s="142" t="s">
        <v>1065</v>
      </c>
      <c r="C414" s="142">
        <v>0</v>
      </c>
      <c r="D414" s="142">
        <v>0</v>
      </c>
      <c r="E414" s="142">
        <v>208</v>
      </c>
      <c r="F414" s="142" t="s">
        <v>202</v>
      </c>
      <c r="G414" s="142" t="s">
        <v>203</v>
      </c>
      <c r="H414" s="142">
        <v>30</v>
      </c>
      <c r="I414" s="137" t="s">
        <v>2952</v>
      </c>
    </row>
    <row r="415" spans="1:9" x14ac:dyDescent="0.15">
      <c r="A415" s="142" t="s">
        <v>1288</v>
      </c>
      <c r="B415" s="142" t="s">
        <v>1289</v>
      </c>
      <c r="C415" s="142">
        <v>0</v>
      </c>
      <c r="D415" s="142">
        <v>0</v>
      </c>
      <c r="E415" s="142">
        <v>208</v>
      </c>
      <c r="F415" s="142" t="s">
        <v>202</v>
      </c>
      <c r="G415" s="142" t="s">
        <v>203</v>
      </c>
      <c r="H415" s="142">
        <v>40</v>
      </c>
      <c r="I415" s="137" t="s">
        <v>2952</v>
      </c>
    </row>
    <row r="416" spans="1:9" x14ac:dyDescent="0.15">
      <c r="A416" s="142" t="s">
        <v>541</v>
      </c>
      <c r="B416" s="142" t="s">
        <v>406</v>
      </c>
      <c r="C416" s="142">
        <v>0</v>
      </c>
      <c r="D416" s="142">
        <v>0</v>
      </c>
      <c r="E416" s="142">
        <v>208</v>
      </c>
      <c r="F416" s="142" t="s">
        <v>202</v>
      </c>
      <c r="G416" s="142" t="s">
        <v>203</v>
      </c>
      <c r="H416" s="142">
        <v>22.7</v>
      </c>
      <c r="I416" s="137" t="s">
        <v>2952</v>
      </c>
    </row>
    <row r="417" spans="1:9" x14ac:dyDescent="0.15">
      <c r="A417" s="142" t="s">
        <v>1290</v>
      </c>
      <c r="B417" s="142" t="s">
        <v>1291</v>
      </c>
      <c r="C417" s="142">
        <v>0</v>
      </c>
      <c r="D417" s="142">
        <v>0</v>
      </c>
      <c r="E417" s="142">
        <v>208</v>
      </c>
      <c r="F417" s="142" t="s">
        <v>202</v>
      </c>
      <c r="G417" s="142" t="s">
        <v>203</v>
      </c>
      <c r="H417" s="142">
        <v>120</v>
      </c>
      <c r="I417" s="137" t="s">
        <v>2952</v>
      </c>
    </row>
    <row r="418" spans="1:9" x14ac:dyDescent="0.15">
      <c r="A418" s="142" t="s">
        <v>1292</v>
      </c>
      <c r="B418" s="142" t="s">
        <v>1293</v>
      </c>
      <c r="C418" s="142">
        <v>0</v>
      </c>
      <c r="D418" s="142">
        <v>0</v>
      </c>
      <c r="E418" s="142">
        <v>208</v>
      </c>
      <c r="F418" s="142" t="s">
        <v>202</v>
      </c>
      <c r="G418" s="142" t="s">
        <v>203</v>
      </c>
      <c r="H418" s="142">
        <v>30</v>
      </c>
      <c r="I418" s="137" t="s">
        <v>2952</v>
      </c>
    </row>
    <row r="419" spans="1:9" x14ac:dyDescent="0.15">
      <c r="A419" s="142" t="s">
        <v>1294</v>
      </c>
      <c r="B419" s="142" t="s">
        <v>1295</v>
      </c>
      <c r="C419" s="142">
        <v>0</v>
      </c>
      <c r="D419" s="142">
        <v>0</v>
      </c>
      <c r="E419" s="142">
        <v>208</v>
      </c>
      <c r="F419" s="142" t="s">
        <v>202</v>
      </c>
      <c r="G419" s="142" t="s">
        <v>203</v>
      </c>
      <c r="H419" s="142">
        <v>100</v>
      </c>
      <c r="I419" s="137" t="s">
        <v>2952</v>
      </c>
    </row>
    <row r="420" spans="1:9" x14ac:dyDescent="0.15">
      <c r="A420" s="142" t="s">
        <v>1296</v>
      </c>
      <c r="B420" s="142" t="s">
        <v>76</v>
      </c>
      <c r="C420" s="142">
        <v>0</v>
      </c>
      <c r="D420" s="142">
        <v>0</v>
      </c>
      <c r="E420" s="142">
        <v>208</v>
      </c>
      <c r="F420" s="142" t="s">
        <v>202</v>
      </c>
      <c r="G420" s="142" t="s">
        <v>203</v>
      </c>
      <c r="H420" s="142">
        <v>100</v>
      </c>
      <c r="I420" s="137" t="s">
        <v>153</v>
      </c>
    </row>
    <row r="421" spans="1:9" x14ac:dyDescent="0.15">
      <c r="A421" s="142" t="s">
        <v>1297</v>
      </c>
      <c r="B421" s="142" t="s">
        <v>76</v>
      </c>
      <c r="C421" s="142">
        <v>0</v>
      </c>
      <c r="D421" s="142">
        <v>0</v>
      </c>
      <c r="E421" s="142">
        <v>208</v>
      </c>
      <c r="F421" s="142" t="s">
        <v>202</v>
      </c>
      <c r="G421" s="142" t="s">
        <v>203</v>
      </c>
      <c r="H421" s="142">
        <v>30</v>
      </c>
      <c r="I421" s="137" t="s">
        <v>2952</v>
      </c>
    </row>
    <row r="422" spans="1:9" x14ac:dyDescent="0.15">
      <c r="A422" s="142" t="s">
        <v>1298</v>
      </c>
      <c r="B422" s="142" t="s">
        <v>1286</v>
      </c>
      <c r="C422" s="142">
        <v>0</v>
      </c>
      <c r="D422" s="142">
        <v>0</v>
      </c>
      <c r="E422" s="142">
        <v>208</v>
      </c>
      <c r="F422" s="142" t="s">
        <v>202</v>
      </c>
      <c r="G422" s="142" t="s">
        <v>203</v>
      </c>
      <c r="H422" s="142">
        <v>50</v>
      </c>
      <c r="I422" s="137" t="s">
        <v>2952</v>
      </c>
    </row>
    <row r="423" spans="1:9" x14ac:dyDescent="0.15">
      <c r="A423" s="142" t="s">
        <v>1299</v>
      </c>
      <c r="B423" s="142" t="s">
        <v>1289</v>
      </c>
      <c r="C423" s="142">
        <v>0</v>
      </c>
      <c r="D423" s="142">
        <v>0</v>
      </c>
      <c r="E423" s="142">
        <v>208</v>
      </c>
      <c r="F423" s="142" t="s">
        <v>202</v>
      </c>
      <c r="G423" s="142" t="s">
        <v>203</v>
      </c>
      <c r="H423" s="142">
        <v>30</v>
      </c>
      <c r="I423" s="137" t="s">
        <v>2952</v>
      </c>
    </row>
    <row r="424" spans="1:9" x14ac:dyDescent="0.15">
      <c r="A424" s="142" t="s">
        <v>1300</v>
      </c>
      <c r="B424" s="142" t="s">
        <v>1301</v>
      </c>
      <c r="C424" s="142">
        <v>0</v>
      </c>
      <c r="D424" s="142">
        <v>0</v>
      </c>
      <c r="E424" s="142">
        <v>208</v>
      </c>
      <c r="F424" s="142" t="s">
        <v>202</v>
      </c>
      <c r="G424" s="142" t="s">
        <v>203</v>
      </c>
      <c r="H424" s="142">
        <v>20</v>
      </c>
      <c r="I424" s="137" t="s">
        <v>2952</v>
      </c>
    </row>
    <row r="425" spans="1:9" x14ac:dyDescent="0.15">
      <c r="A425" s="142" t="s">
        <v>1302</v>
      </c>
      <c r="B425" s="142" t="s">
        <v>1125</v>
      </c>
      <c r="C425" s="142">
        <v>0</v>
      </c>
      <c r="D425" s="142">
        <v>0</v>
      </c>
      <c r="E425" s="142">
        <v>208</v>
      </c>
      <c r="F425" s="142" t="s">
        <v>202</v>
      </c>
      <c r="G425" s="142" t="s">
        <v>203</v>
      </c>
      <c r="H425" s="142">
        <v>20</v>
      </c>
      <c r="I425" s="137" t="s">
        <v>2952</v>
      </c>
    </row>
    <row r="426" spans="1:9" x14ac:dyDescent="0.15">
      <c r="A426" s="142" t="s">
        <v>1303</v>
      </c>
      <c r="B426" s="142" t="s">
        <v>1304</v>
      </c>
      <c r="C426" s="142">
        <v>0</v>
      </c>
      <c r="D426" s="142">
        <v>0</v>
      </c>
      <c r="E426" s="142">
        <v>208</v>
      </c>
      <c r="F426" s="142" t="s">
        <v>202</v>
      </c>
      <c r="G426" s="142" t="s">
        <v>203</v>
      </c>
      <c r="H426" s="142">
        <v>80</v>
      </c>
      <c r="I426" s="137" t="s">
        <v>2952</v>
      </c>
    </row>
    <row r="427" spans="1:9" x14ac:dyDescent="0.15">
      <c r="A427" s="142" t="s">
        <v>1305</v>
      </c>
      <c r="B427" s="142" t="s">
        <v>507</v>
      </c>
      <c r="C427" s="142">
        <v>0</v>
      </c>
      <c r="D427" s="142">
        <v>0</v>
      </c>
      <c r="E427" s="142">
        <v>208</v>
      </c>
      <c r="F427" s="142" t="s">
        <v>202</v>
      </c>
      <c r="G427" s="142" t="s">
        <v>203</v>
      </c>
      <c r="H427" s="142">
        <v>40</v>
      </c>
      <c r="I427" s="137" t="s">
        <v>2952</v>
      </c>
    </row>
    <row r="428" spans="1:9" x14ac:dyDescent="0.15">
      <c r="A428" s="142" t="s">
        <v>1306</v>
      </c>
      <c r="B428" s="142" t="s">
        <v>1307</v>
      </c>
      <c r="C428" s="142">
        <v>0</v>
      </c>
      <c r="D428" s="142">
        <v>0</v>
      </c>
      <c r="E428" s="142">
        <v>208</v>
      </c>
      <c r="F428" s="142" t="s">
        <v>202</v>
      </c>
      <c r="G428" s="142" t="s">
        <v>203</v>
      </c>
      <c r="H428" s="142">
        <v>20</v>
      </c>
      <c r="I428" s="137" t="s">
        <v>2952</v>
      </c>
    </row>
    <row r="429" spans="1:9" x14ac:dyDescent="0.15">
      <c r="A429" s="142" t="s">
        <v>1308</v>
      </c>
      <c r="B429" s="142" t="s">
        <v>1309</v>
      </c>
      <c r="C429" s="142">
        <v>0</v>
      </c>
      <c r="D429" s="142">
        <v>0</v>
      </c>
      <c r="E429" s="142">
        <v>208</v>
      </c>
      <c r="F429" s="142" t="s">
        <v>202</v>
      </c>
      <c r="G429" s="142" t="s">
        <v>203</v>
      </c>
      <c r="H429" s="142">
        <v>100</v>
      </c>
      <c r="I429" s="137" t="s">
        <v>2952</v>
      </c>
    </row>
    <row r="430" spans="1:9" x14ac:dyDescent="0.15">
      <c r="A430" s="142" t="s">
        <v>1310</v>
      </c>
      <c r="B430" s="142" t="s">
        <v>1175</v>
      </c>
      <c r="C430" s="142">
        <v>0</v>
      </c>
      <c r="D430" s="142">
        <v>0</v>
      </c>
      <c r="E430" s="142">
        <v>208</v>
      </c>
      <c r="F430" s="142" t="s">
        <v>202</v>
      </c>
      <c r="G430" s="142" t="s">
        <v>203</v>
      </c>
      <c r="H430" s="142">
        <v>40</v>
      </c>
      <c r="I430" s="137" t="s">
        <v>2952</v>
      </c>
    </row>
    <row r="431" spans="1:9" x14ac:dyDescent="0.15">
      <c r="A431" s="142" t="s">
        <v>1311</v>
      </c>
      <c r="B431" s="142" t="s">
        <v>1078</v>
      </c>
      <c r="C431" s="142">
        <v>0</v>
      </c>
      <c r="D431" s="142">
        <v>0</v>
      </c>
      <c r="E431" s="142">
        <v>208</v>
      </c>
      <c r="F431" s="142" t="s">
        <v>202</v>
      </c>
      <c r="G431" s="142" t="s">
        <v>203</v>
      </c>
      <c r="H431" s="142">
        <v>40</v>
      </c>
      <c r="I431" s="137" t="s">
        <v>2952</v>
      </c>
    </row>
    <row r="432" spans="1:9" x14ac:dyDescent="0.15">
      <c r="A432" s="142" t="s">
        <v>1312</v>
      </c>
      <c r="B432" s="142" t="s">
        <v>1313</v>
      </c>
      <c r="C432" s="142">
        <v>0</v>
      </c>
      <c r="D432" s="142">
        <v>0</v>
      </c>
      <c r="E432" s="142">
        <v>208</v>
      </c>
      <c r="F432" s="142" t="s">
        <v>202</v>
      </c>
      <c r="G432" s="142" t="s">
        <v>203</v>
      </c>
      <c r="H432" s="142">
        <v>100</v>
      </c>
      <c r="I432" s="137" t="s">
        <v>2952</v>
      </c>
    </row>
    <row r="433" spans="1:9" x14ac:dyDescent="0.15">
      <c r="A433" s="142" t="s">
        <v>1314</v>
      </c>
      <c r="B433" s="142" t="s">
        <v>1315</v>
      </c>
      <c r="C433" s="142">
        <v>0</v>
      </c>
      <c r="D433" s="142">
        <v>0</v>
      </c>
      <c r="E433" s="142">
        <v>208</v>
      </c>
      <c r="F433" s="142" t="s">
        <v>202</v>
      </c>
      <c r="G433" s="142" t="s">
        <v>203</v>
      </c>
      <c r="H433" s="142">
        <v>19</v>
      </c>
      <c r="I433" s="137" t="e">
        <v>#N/A</v>
      </c>
    </row>
    <row r="434" spans="1:9" x14ac:dyDescent="0.15">
      <c r="A434" s="142" t="s">
        <v>1316</v>
      </c>
      <c r="B434" s="142" t="s">
        <v>1317</v>
      </c>
      <c r="C434" s="142">
        <v>0</v>
      </c>
      <c r="D434" s="142">
        <v>0</v>
      </c>
      <c r="E434" s="142">
        <v>208</v>
      </c>
      <c r="F434" s="142" t="s">
        <v>202</v>
      </c>
      <c r="G434" s="142" t="s">
        <v>203</v>
      </c>
      <c r="H434" s="142">
        <v>50</v>
      </c>
      <c r="I434" s="137" t="e">
        <v>#N/A</v>
      </c>
    </row>
    <row r="435" spans="1:9" x14ac:dyDescent="0.15">
      <c r="A435" s="142" t="s">
        <v>1318</v>
      </c>
      <c r="B435" s="142" t="s">
        <v>1078</v>
      </c>
      <c r="C435" s="142">
        <v>0</v>
      </c>
      <c r="D435" s="142">
        <v>0</v>
      </c>
      <c r="E435" s="142">
        <v>208</v>
      </c>
      <c r="F435" s="142" t="s">
        <v>202</v>
      </c>
      <c r="G435" s="142" t="s">
        <v>203</v>
      </c>
      <c r="H435" s="142">
        <v>50</v>
      </c>
      <c r="I435" s="137" t="s">
        <v>2952</v>
      </c>
    </row>
    <row r="436" spans="1:9" x14ac:dyDescent="0.15">
      <c r="A436" s="142" t="s">
        <v>1319</v>
      </c>
      <c r="B436" s="142" t="s">
        <v>1175</v>
      </c>
      <c r="C436" s="142">
        <v>0</v>
      </c>
      <c r="D436" s="142">
        <v>0</v>
      </c>
      <c r="E436" s="142">
        <v>208</v>
      </c>
      <c r="F436" s="142" t="s">
        <v>202</v>
      </c>
      <c r="G436" s="142" t="s">
        <v>203</v>
      </c>
      <c r="H436" s="142">
        <v>50</v>
      </c>
      <c r="I436" s="137" t="s">
        <v>2952</v>
      </c>
    </row>
    <row r="437" spans="1:9" x14ac:dyDescent="0.15">
      <c r="A437" s="142" t="s">
        <v>1320</v>
      </c>
      <c r="B437" s="142" t="s">
        <v>1321</v>
      </c>
      <c r="C437" s="142">
        <v>0</v>
      </c>
      <c r="D437" s="142">
        <v>0</v>
      </c>
      <c r="E437" s="142">
        <v>208</v>
      </c>
      <c r="F437" s="142" t="s">
        <v>202</v>
      </c>
      <c r="G437" s="142" t="s">
        <v>203</v>
      </c>
      <c r="H437" s="142">
        <v>28</v>
      </c>
      <c r="I437" s="137" t="s">
        <v>2952</v>
      </c>
    </row>
    <row r="438" spans="1:9" x14ac:dyDescent="0.15">
      <c r="A438" s="142" t="s">
        <v>1322</v>
      </c>
      <c r="B438" s="142" t="s">
        <v>1125</v>
      </c>
      <c r="C438" s="142">
        <v>0</v>
      </c>
      <c r="D438" s="142">
        <v>0</v>
      </c>
      <c r="E438" s="142">
        <v>208</v>
      </c>
      <c r="F438" s="142" t="s">
        <v>202</v>
      </c>
      <c r="G438" s="142" t="s">
        <v>203</v>
      </c>
      <c r="H438" s="142">
        <v>22</v>
      </c>
      <c r="I438" s="137" t="s">
        <v>2952</v>
      </c>
    </row>
    <row r="439" spans="1:9" x14ac:dyDescent="0.15">
      <c r="A439" s="142" t="s">
        <v>1323</v>
      </c>
      <c r="B439" s="142" t="s">
        <v>1289</v>
      </c>
      <c r="C439" s="142">
        <v>0</v>
      </c>
      <c r="D439" s="142">
        <v>0</v>
      </c>
      <c r="E439" s="142">
        <v>208</v>
      </c>
      <c r="F439" s="142" t="s">
        <v>202</v>
      </c>
      <c r="G439" s="142" t="s">
        <v>203</v>
      </c>
      <c r="H439" s="142">
        <v>50</v>
      </c>
      <c r="I439" s="137" t="s">
        <v>2952</v>
      </c>
    </row>
    <row r="440" spans="1:9" x14ac:dyDescent="0.15">
      <c r="A440" s="142" t="s">
        <v>923</v>
      </c>
      <c r="B440" s="142" t="s">
        <v>464</v>
      </c>
      <c r="C440" s="142">
        <v>0</v>
      </c>
      <c r="D440" s="142">
        <v>0</v>
      </c>
      <c r="E440" s="142">
        <v>208</v>
      </c>
      <c r="F440" s="142" t="s">
        <v>202</v>
      </c>
      <c r="G440" s="142" t="s">
        <v>203</v>
      </c>
      <c r="H440" s="142">
        <v>80</v>
      </c>
      <c r="I440" s="137" t="s">
        <v>2952</v>
      </c>
    </row>
    <row r="441" spans="1:9" x14ac:dyDescent="0.15">
      <c r="A441" s="142" t="s">
        <v>2486</v>
      </c>
      <c r="B441" s="142" t="s">
        <v>1295</v>
      </c>
      <c r="C441" s="142">
        <v>0</v>
      </c>
      <c r="D441" s="142">
        <v>0</v>
      </c>
      <c r="E441" s="142">
        <v>208</v>
      </c>
      <c r="F441" s="142" t="s">
        <v>202</v>
      </c>
      <c r="G441" s="142" t="s">
        <v>203</v>
      </c>
      <c r="H441" s="142">
        <v>100</v>
      </c>
      <c r="I441" s="137" t="s">
        <v>2952</v>
      </c>
    </row>
    <row r="442" spans="1:9" x14ac:dyDescent="0.15">
      <c r="A442" s="142" t="s">
        <v>2557</v>
      </c>
      <c r="B442" s="142" t="s">
        <v>2558</v>
      </c>
      <c r="C442" s="142">
        <v>0</v>
      </c>
      <c r="D442" s="142">
        <v>0</v>
      </c>
      <c r="E442" s="142">
        <v>208</v>
      </c>
      <c r="F442" s="142" t="s">
        <v>202</v>
      </c>
      <c r="G442" s="142" t="s">
        <v>203</v>
      </c>
      <c r="H442" s="142">
        <v>100</v>
      </c>
      <c r="I442" s="137" t="s">
        <v>153</v>
      </c>
    </row>
    <row r="443" spans="1:9" x14ac:dyDescent="0.15">
      <c r="A443" s="142" t="s">
        <v>1324</v>
      </c>
      <c r="B443" s="142" t="s">
        <v>1325</v>
      </c>
      <c r="C443" s="142">
        <v>0</v>
      </c>
      <c r="D443" s="142">
        <v>0</v>
      </c>
      <c r="E443" s="142">
        <v>208</v>
      </c>
      <c r="F443" s="142" t="s">
        <v>202</v>
      </c>
      <c r="G443" s="142" t="s">
        <v>203</v>
      </c>
      <c r="H443" s="142">
        <v>117.9</v>
      </c>
      <c r="I443" s="137" t="s">
        <v>153</v>
      </c>
    </row>
    <row r="444" spans="1:9" x14ac:dyDescent="0.15">
      <c r="A444" s="142" t="s">
        <v>1326</v>
      </c>
      <c r="B444" s="142" t="s">
        <v>1117</v>
      </c>
      <c r="C444" s="142">
        <v>0</v>
      </c>
      <c r="D444" s="142">
        <v>0</v>
      </c>
      <c r="E444" s="142">
        <v>208</v>
      </c>
      <c r="F444" s="142" t="s">
        <v>202</v>
      </c>
      <c r="G444" s="142" t="s">
        <v>203</v>
      </c>
      <c r="H444" s="142">
        <v>107.7</v>
      </c>
      <c r="I444" s="137" t="s">
        <v>153</v>
      </c>
    </row>
    <row r="445" spans="1:9" x14ac:dyDescent="0.15">
      <c r="A445" s="142" t="s">
        <v>1327</v>
      </c>
      <c r="B445" s="142" t="s">
        <v>18</v>
      </c>
      <c r="C445" s="142">
        <v>0</v>
      </c>
      <c r="D445" s="142">
        <v>0</v>
      </c>
      <c r="E445" s="142">
        <v>208</v>
      </c>
      <c r="F445" s="142" t="s">
        <v>202</v>
      </c>
      <c r="G445" s="142" t="s">
        <v>203</v>
      </c>
      <c r="H445" s="142">
        <v>128.4</v>
      </c>
      <c r="I445" s="137" t="s">
        <v>153</v>
      </c>
    </row>
    <row r="446" spans="1:9" x14ac:dyDescent="0.15">
      <c r="A446" s="142" t="s">
        <v>1328</v>
      </c>
      <c r="B446" s="142" t="s">
        <v>1329</v>
      </c>
      <c r="C446" s="142">
        <v>0</v>
      </c>
      <c r="D446" s="142">
        <v>0</v>
      </c>
      <c r="E446" s="142">
        <v>208</v>
      </c>
      <c r="F446" s="142" t="s">
        <v>202</v>
      </c>
      <c r="G446" s="142" t="s">
        <v>203</v>
      </c>
      <c r="H446" s="142">
        <v>155</v>
      </c>
      <c r="I446" s="137" t="s">
        <v>153</v>
      </c>
    </row>
    <row r="447" spans="1:9" x14ac:dyDescent="0.15">
      <c r="A447" s="142" t="s">
        <v>1330</v>
      </c>
      <c r="B447" s="142" t="s">
        <v>1331</v>
      </c>
      <c r="C447" s="142">
        <v>0</v>
      </c>
      <c r="D447" s="142">
        <v>0</v>
      </c>
      <c r="E447" s="142">
        <v>208</v>
      </c>
      <c r="F447" s="142" t="s">
        <v>202</v>
      </c>
      <c r="G447" s="142" t="s">
        <v>203</v>
      </c>
      <c r="H447" s="142">
        <v>12.9</v>
      </c>
      <c r="I447" s="137" t="s">
        <v>353</v>
      </c>
    </row>
    <row r="448" spans="1:9" x14ac:dyDescent="0.15">
      <c r="A448" s="142" t="s">
        <v>1332</v>
      </c>
      <c r="B448" s="142" t="s">
        <v>1333</v>
      </c>
      <c r="C448" s="142">
        <v>0</v>
      </c>
      <c r="D448" s="142">
        <v>0</v>
      </c>
      <c r="E448" s="142">
        <v>208</v>
      </c>
      <c r="F448" s="142" t="s">
        <v>202</v>
      </c>
      <c r="G448" s="142" t="s">
        <v>203</v>
      </c>
      <c r="H448" s="142">
        <v>12.9</v>
      </c>
      <c r="I448" s="137" t="s">
        <v>353</v>
      </c>
    </row>
    <row r="449" spans="1:9" x14ac:dyDescent="0.15">
      <c r="A449" s="142" t="s">
        <v>1334</v>
      </c>
      <c r="B449" s="142" t="s">
        <v>1335</v>
      </c>
      <c r="C449" s="142">
        <v>0</v>
      </c>
      <c r="D449" s="142">
        <v>0</v>
      </c>
      <c r="E449" s="142">
        <v>208</v>
      </c>
      <c r="F449" s="142" t="s">
        <v>202</v>
      </c>
      <c r="G449" s="142" t="s">
        <v>203</v>
      </c>
      <c r="H449" s="142">
        <v>12.9</v>
      </c>
      <c r="I449" s="137" t="s">
        <v>352</v>
      </c>
    </row>
    <row r="450" spans="1:9" x14ac:dyDescent="0.15">
      <c r="A450" s="142" t="s">
        <v>1336</v>
      </c>
      <c r="B450" s="142" t="s">
        <v>1100</v>
      </c>
      <c r="C450" s="142">
        <v>0</v>
      </c>
      <c r="D450" s="142">
        <v>0</v>
      </c>
      <c r="E450" s="142">
        <v>208</v>
      </c>
      <c r="F450" s="142" t="s">
        <v>202</v>
      </c>
      <c r="G450" s="142" t="s">
        <v>203</v>
      </c>
      <c r="H450" s="142">
        <v>368.6</v>
      </c>
      <c r="I450" s="137" t="s">
        <v>153</v>
      </c>
    </row>
    <row r="451" spans="1:9" x14ac:dyDescent="0.15">
      <c r="A451" s="142" t="s">
        <v>438</v>
      </c>
      <c r="B451" s="142" t="s">
        <v>439</v>
      </c>
      <c r="C451" s="142">
        <v>0</v>
      </c>
      <c r="D451" s="142">
        <v>0</v>
      </c>
      <c r="E451" s="142">
        <v>208</v>
      </c>
      <c r="F451" s="142" t="s">
        <v>202</v>
      </c>
      <c r="G451" s="142" t="s">
        <v>203</v>
      </c>
      <c r="H451" s="142">
        <v>130</v>
      </c>
      <c r="I451" s="137" t="s">
        <v>153</v>
      </c>
    </row>
    <row r="452" spans="1:9" x14ac:dyDescent="0.15">
      <c r="A452" s="142" t="s">
        <v>1337</v>
      </c>
      <c r="B452" s="142" t="s">
        <v>1338</v>
      </c>
      <c r="C452" s="142">
        <v>0</v>
      </c>
      <c r="D452" s="142">
        <v>0</v>
      </c>
      <c r="E452" s="142">
        <v>208</v>
      </c>
      <c r="F452" s="142" t="s">
        <v>202</v>
      </c>
      <c r="G452" s="142" t="s">
        <v>203</v>
      </c>
      <c r="H452" s="142">
        <v>191.4</v>
      </c>
      <c r="I452" s="137" t="s">
        <v>153</v>
      </c>
    </row>
    <row r="453" spans="1:9" x14ac:dyDescent="0.15">
      <c r="A453" s="142" t="s">
        <v>1339</v>
      </c>
      <c r="B453" s="142" t="s">
        <v>1340</v>
      </c>
      <c r="C453" s="142">
        <v>0</v>
      </c>
      <c r="D453" s="142">
        <v>0</v>
      </c>
      <c r="E453" s="142">
        <v>208</v>
      </c>
      <c r="F453" s="142" t="s">
        <v>202</v>
      </c>
      <c r="G453" s="142" t="s">
        <v>203</v>
      </c>
      <c r="H453" s="142">
        <v>57.2</v>
      </c>
      <c r="I453" s="137" t="s">
        <v>153</v>
      </c>
    </row>
    <row r="454" spans="1:9" x14ac:dyDescent="0.15">
      <c r="A454" s="142" t="s">
        <v>1341</v>
      </c>
      <c r="B454" s="142" t="s">
        <v>1342</v>
      </c>
      <c r="C454" s="142">
        <v>0</v>
      </c>
      <c r="D454" s="142">
        <v>0</v>
      </c>
      <c r="E454" s="142">
        <v>208</v>
      </c>
      <c r="F454" s="142" t="s">
        <v>202</v>
      </c>
      <c r="G454" s="142" t="s">
        <v>203</v>
      </c>
      <c r="H454" s="142">
        <v>79</v>
      </c>
      <c r="I454" s="137" t="s">
        <v>353</v>
      </c>
    </row>
    <row r="455" spans="1:9" x14ac:dyDescent="0.15">
      <c r="A455" s="142" t="s">
        <v>1343</v>
      </c>
      <c r="B455" s="142" t="s">
        <v>21</v>
      </c>
      <c r="C455" s="142">
        <v>0</v>
      </c>
      <c r="D455" s="142">
        <v>0</v>
      </c>
      <c r="E455" s="142">
        <v>208</v>
      </c>
      <c r="F455" s="142" t="s">
        <v>202</v>
      </c>
      <c r="G455" s="142" t="s">
        <v>203</v>
      </c>
      <c r="H455" s="142">
        <v>858.9</v>
      </c>
      <c r="I455" s="137" t="s">
        <v>153</v>
      </c>
    </row>
    <row r="456" spans="1:9" x14ac:dyDescent="0.15">
      <c r="A456" s="142" t="s">
        <v>1344</v>
      </c>
      <c r="B456" s="142" t="s">
        <v>1345</v>
      </c>
      <c r="C456" s="142">
        <v>0</v>
      </c>
      <c r="D456" s="142">
        <v>0</v>
      </c>
      <c r="E456" s="142">
        <v>208</v>
      </c>
      <c r="F456" s="142" t="s">
        <v>202</v>
      </c>
      <c r="G456" s="142" t="s">
        <v>203</v>
      </c>
      <c r="H456" s="142">
        <v>75.7</v>
      </c>
      <c r="I456" s="137" t="s">
        <v>152</v>
      </c>
    </row>
    <row r="457" spans="1:9" x14ac:dyDescent="0.15">
      <c r="A457" s="142" t="s">
        <v>1346</v>
      </c>
      <c r="B457" s="142" t="s">
        <v>1347</v>
      </c>
      <c r="C457" s="142">
        <v>0</v>
      </c>
      <c r="D457" s="142">
        <v>0</v>
      </c>
      <c r="E457" s="142">
        <v>208</v>
      </c>
      <c r="F457" s="142" t="s">
        <v>202</v>
      </c>
      <c r="G457" s="142" t="s">
        <v>203</v>
      </c>
      <c r="H457" s="142">
        <v>79.040000000000006</v>
      </c>
      <c r="I457" s="137" t="s">
        <v>153</v>
      </c>
    </row>
    <row r="458" spans="1:9" x14ac:dyDescent="0.15">
      <c r="A458" s="142" t="s">
        <v>1348</v>
      </c>
      <c r="B458" s="142" t="s">
        <v>637</v>
      </c>
      <c r="C458" s="142">
        <v>0</v>
      </c>
      <c r="D458" s="142">
        <v>0</v>
      </c>
      <c r="E458" s="142">
        <v>208</v>
      </c>
      <c r="F458" s="142" t="s">
        <v>202</v>
      </c>
      <c r="G458" s="142" t="s">
        <v>203</v>
      </c>
      <c r="H458" s="142">
        <v>8</v>
      </c>
      <c r="I458" s="137" t="e">
        <v>#N/A</v>
      </c>
    </row>
    <row r="459" spans="1:9" x14ac:dyDescent="0.15">
      <c r="A459" s="142" t="s">
        <v>1349</v>
      </c>
      <c r="B459" s="142" t="s">
        <v>22</v>
      </c>
      <c r="C459" s="142">
        <v>0</v>
      </c>
      <c r="D459" s="142">
        <v>0</v>
      </c>
      <c r="E459" s="142">
        <v>208</v>
      </c>
      <c r="F459" s="142" t="s">
        <v>202</v>
      </c>
      <c r="G459" s="142" t="s">
        <v>203</v>
      </c>
      <c r="H459" s="142">
        <v>379.5</v>
      </c>
      <c r="I459" s="137" t="s">
        <v>153</v>
      </c>
    </row>
    <row r="460" spans="1:9" x14ac:dyDescent="0.15">
      <c r="A460" s="142" t="s">
        <v>1351</v>
      </c>
      <c r="B460" s="142" t="s">
        <v>1352</v>
      </c>
      <c r="C460" s="142">
        <v>0</v>
      </c>
      <c r="D460" s="142">
        <v>0</v>
      </c>
      <c r="E460" s="142">
        <v>208</v>
      </c>
      <c r="F460" s="142" t="s">
        <v>202</v>
      </c>
      <c r="G460" s="142" t="s">
        <v>203</v>
      </c>
      <c r="H460" s="142">
        <v>36</v>
      </c>
      <c r="I460" s="137" t="e">
        <v>#N/A</v>
      </c>
    </row>
    <row r="461" spans="1:9" x14ac:dyDescent="0.15">
      <c r="A461" s="142" t="s">
        <v>1353</v>
      </c>
      <c r="B461" s="142" t="s">
        <v>631</v>
      </c>
      <c r="C461" s="142">
        <v>0</v>
      </c>
      <c r="D461" s="142">
        <v>0</v>
      </c>
      <c r="E461" s="142">
        <v>208</v>
      </c>
      <c r="F461" s="142" t="s">
        <v>202</v>
      </c>
      <c r="G461" s="142" t="s">
        <v>203</v>
      </c>
      <c r="H461" s="142">
        <v>22.7</v>
      </c>
      <c r="I461" s="137" t="e">
        <v>#N/A</v>
      </c>
    </row>
    <row r="462" spans="1:9" x14ac:dyDescent="0.15">
      <c r="A462" s="142" t="s">
        <v>1354</v>
      </c>
      <c r="B462" s="142" t="s">
        <v>1355</v>
      </c>
      <c r="C462" s="142">
        <v>0</v>
      </c>
      <c r="D462" s="142">
        <v>0</v>
      </c>
      <c r="E462" s="142">
        <v>208</v>
      </c>
      <c r="F462" s="142" t="s">
        <v>202</v>
      </c>
      <c r="G462" s="142" t="s">
        <v>203</v>
      </c>
      <c r="H462" s="142">
        <v>25</v>
      </c>
      <c r="I462" s="137" t="s">
        <v>352</v>
      </c>
    </row>
    <row r="463" spans="1:9" x14ac:dyDescent="0.15">
      <c r="A463" s="142" t="s">
        <v>642</v>
      </c>
      <c r="B463" s="142" t="s">
        <v>946</v>
      </c>
      <c r="C463" s="142">
        <v>0</v>
      </c>
      <c r="D463" s="142">
        <v>0</v>
      </c>
      <c r="E463" s="142">
        <v>208</v>
      </c>
      <c r="F463" s="142" t="s">
        <v>202</v>
      </c>
      <c r="G463" s="142" t="s">
        <v>203</v>
      </c>
      <c r="H463" s="142">
        <v>25</v>
      </c>
      <c r="I463" s="137" t="s">
        <v>352</v>
      </c>
    </row>
    <row r="464" spans="1:9" x14ac:dyDescent="0.15">
      <c r="A464" s="142" t="s">
        <v>1356</v>
      </c>
      <c r="B464" s="142" t="s">
        <v>1357</v>
      </c>
      <c r="C464" s="142">
        <v>0</v>
      </c>
      <c r="D464" s="142">
        <v>0</v>
      </c>
      <c r="E464" s="142">
        <v>208</v>
      </c>
      <c r="F464" s="142" t="s">
        <v>202</v>
      </c>
      <c r="G464" s="142" t="s">
        <v>203</v>
      </c>
      <c r="H464" s="142">
        <v>20.6</v>
      </c>
      <c r="I464" s="137" t="s">
        <v>352</v>
      </c>
    </row>
    <row r="465" spans="1:9" x14ac:dyDescent="0.15">
      <c r="A465" s="142" t="s">
        <v>338</v>
      </c>
      <c r="B465" s="142" t="s">
        <v>115</v>
      </c>
      <c r="C465" s="142">
        <v>0</v>
      </c>
      <c r="D465" s="142">
        <v>0</v>
      </c>
      <c r="E465" s="142">
        <v>208</v>
      </c>
      <c r="F465" s="142" t="s">
        <v>202</v>
      </c>
      <c r="G465" s="142" t="s">
        <v>203</v>
      </c>
      <c r="H465" s="142">
        <v>12</v>
      </c>
      <c r="I465" s="137" t="s">
        <v>152</v>
      </c>
    </row>
    <row r="466" spans="1:9" x14ac:dyDescent="0.15">
      <c r="A466" s="142" t="s">
        <v>1358</v>
      </c>
      <c r="B466" s="142" t="s">
        <v>1359</v>
      </c>
      <c r="C466" s="142">
        <v>0</v>
      </c>
      <c r="D466" s="142">
        <v>0</v>
      </c>
      <c r="E466" s="142">
        <v>208</v>
      </c>
      <c r="F466" s="142" t="s">
        <v>202</v>
      </c>
      <c r="G466" s="142" t="s">
        <v>203</v>
      </c>
      <c r="H466" s="142">
        <v>25</v>
      </c>
      <c r="I466" s="137" t="s">
        <v>2952</v>
      </c>
    </row>
    <row r="467" spans="1:9" x14ac:dyDescent="0.15">
      <c r="A467" s="142" t="s">
        <v>1360</v>
      </c>
      <c r="B467" s="142" t="s">
        <v>1361</v>
      </c>
      <c r="C467" s="142">
        <v>0</v>
      </c>
      <c r="D467" s="142">
        <v>0</v>
      </c>
      <c r="E467" s="142">
        <v>208</v>
      </c>
      <c r="F467" s="142" t="s">
        <v>202</v>
      </c>
      <c r="G467" s="142" t="s">
        <v>203</v>
      </c>
      <c r="H467" s="142">
        <v>22</v>
      </c>
      <c r="I467" s="137" t="e">
        <v>#N/A</v>
      </c>
    </row>
    <row r="468" spans="1:9" x14ac:dyDescent="0.15">
      <c r="A468" s="142" t="s">
        <v>1362</v>
      </c>
      <c r="B468" s="142" t="s">
        <v>1363</v>
      </c>
      <c r="C468" s="142">
        <v>0</v>
      </c>
      <c r="D468" s="142">
        <v>0</v>
      </c>
      <c r="E468" s="142">
        <v>208</v>
      </c>
      <c r="F468" s="142" t="s">
        <v>202</v>
      </c>
      <c r="G468" s="142" t="s">
        <v>203</v>
      </c>
      <c r="H468" s="142">
        <v>70</v>
      </c>
      <c r="I468" s="137" t="s">
        <v>153</v>
      </c>
    </row>
    <row r="469" spans="1:9" x14ac:dyDescent="0.15">
      <c r="A469" s="142" t="s">
        <v>1364</v>
      </c>
      <c r="B469" s="142" t="s">
        <v>1365</v>
      </c>
      <c r="C469" s="142">
        <v>0</v>
      </c>
      <c r="D469" s="142">
        <v>0</v>
      </c>
      <c r="E469" s="142">
        <v>208</v>
      </c>
      <c r="F469" s="142" t="s">
        <v>202</v>
      </c>
      <c r="G469" s="142" t="s">
        <v>203</v>
      </c>
      <c r="H469" s="142">
        <v>895.4</v>
      </c>
      <c r="I469" s="137" t="s">
        <v>2952</v>
      </c>
    </row>
    <row r="470" spans="1:9" x14ac:dyDescent="0.15">
      <c r="A470" s="142" t="s">
        <v>1366</v>
      </c>
      <c r="B470" s="142" t="s">
        <v>1367</v>
      </c>
      <c r="C470" s="142">
        <v>0</v>
      </c>
      <c r="D470" s="142">
        <v>0</v>
      </c>
      <c r="E470" s="142">
        <v>208</v>
      </c>
      <c r="F470" s="142" t="s">
        <v>202</v>
      </c>
      <c r="G470" s="142" t="s">
        <v>203</v>
      </c>
      <c r="H470" s="142">
        <v>25</v>
      </c>
      <c r="I470" s="137" t="s">
        <v>2952</v>
      </c>
    </row>
    <row r="471" spans="1:9" x14ac:dyDescent="0.15">
      <c r="A471" s="142" t="s">
        <v>1368</v>
      </c>
      <c r="B471" s="142" t="s">
        <v>1369</v>
      </c>
      <c r="C471" s="142">
        <v>0</v>
      </c>
      <c r="D471" s="142">
        <v>0</v>
      </c>
      <c r="E471" s="142">
        <v>208</v>
      </c>
      <c r="F471" s="142" t="s">
        <v>202</v>
      </c>
      <c r="G471" s="142" t="s">
        <v>203</v>
      </c>
      <c r="H471" s="142">
        <v>25</v>
      </c>
      <c r="I471" s="137" t="s">
        <v>2952</v>
      </c>
    </row>
    <row r="472" spans="1:9" x14ac:dyDescent="0.15">
      <c r="A472" s="142" t="s">
        <v>1370</v>
      </c>
      <c r="B472" s="142" t="s">
        <v>1371</v>
      </c>
      <c r="C472" s="142">
        <v>0</v>
      </c>
      <c r="D472" s="142">
        <v>0</v>
      </c>
      <c r="E472" s="142">
        <v>208</v>
      </c>
      <c r="F472" s="142" t="s">
        <v>202</v>
      </c>
      <c r="G472" s="142" t="s">
        <v>203</v>
      </c>
      <c r="H472" s="142">
        <v>114.5</v>
      </c>
      <c r="I472" s="137" t="s">
        <v>153</v>
      </c>
    </row>
    <row r="473" spans="1:9" x14ac:dyDescent="0.15">
      <c r="A473" s="142" t="s">
        <v>1372</v>
      </c>
      <c r="B473" s="142" t="s">
        <v>264</v>
      </c>
      <c r="C473" s="142">
        <v>0</v>
      </c>
      <c r="D473" s="142">
        <v>0</v>
      </c>
      <c r="E473" s="142">
        <v>208</v>
      </c>
      <c r="F473" s="142" t="s">
        <v>202</v>
      </c>
      <c r="G473" s="142" t="s">
        <v>203</v>
      </c>
      <c r="H473" s="142">
        <v>117.05</v>
      </c>
      <c r="I473" s="137" t="s">
        <v>153</v>
      </c>
    </row>
    <row r="474" spans="1:9" x14ac:dyDescent="0.15">
      <c r="A474" s="142" t="s">
        <v>1373</v>
      </c>
      <c r="B474" s="142" t="s">
        <v>1374</v>
      </c>
      <c r="C474" s="142">
        <v>0</v>
      </c>
      <c r="D474" s="142">
        <v>0</v>
      </c>
      <c r="E474" s="142">
        <v>208</v>
      </c>
      <c r="F474" s="142" t="s">
        <v>202</v>
      </c>
      <c r="G474" s="142" t="s">
        <v>203</v>
      </c>
      <c r="H474" s="142">
        <v>111.7</v>
      </c>
      <c r="I474" s="137" t="s">
        <v>153</v>
      </c>
    </row>
    <row r="475" spans="1:9" x14ac:dyDescent="0.15">
      <c r="A475" s="142" t="s">
        <v>1375</v>
      </c>
      <c r="B475" s="142" t="s">
        <v>1376</v>
      </c>
      <c r="C475" s="142">
        <v>0</v>
      </c>
      <c r="D475" s="142">
        <v>0</v>
      </c>
      <c r="E475" s="142">
        <v>208</v>
      </c>
      <c r="F475" s="142" t="s">
        <v>202</v>
      </c>
      <c r="G475" s="142" t="s">
        <v>203</v>
      </c>
      <c r="H475" s="142">
        <v>111.7</v>
      </c>
      <c r="I475" s="137" t="s">
        <v>153</v>
      </c>
    </row>
    <row r="476" spans="1:9" x14ac:dyDescent="0.15">
      <c r="A476" s="142" t="s">
        <v>1377</v>
      </c>
      <c r="B476" s="142" t="s">
        <v>1378</v>
      </c>
      <c r="C476" s="142">
        <v>0</v>
      </c>
      <c r="D476" s="142">
        <v>0</v>
      </c>
      <c r="E476" s="142">
        <v>208</v>
      </c>
      <c r="F476" s="142" t="s">
        <v>202</v>
      </c>
      <c r="G476" s="142" t="s">
        <v>203</v>
      </c>
      <c r="H476" s="142">
        <v>132.61000000000001</v>
      </c>
      <c r="I476" s="137" t="s">
        <v>153</v>
      </c>
    </row>
    <row r="477" spans="1:9" x14ac:dyDescent="0.15">
      <c r="A477" s="142" t="s">
        <v>1379</v>
      </c>
      <c r="B477" s="142" t="s">
        <v>1380</v>
      </c>
      <c r="C477" s="142">
        <v>0</v>
      </c>
      <c r="D477" s="142">
        <v>0</v>
      </c>
      <c r="E477" s="142">
        <v>208</v>
      </c>
      <c r="F477" s="142" t="s">
        <v>202</v>
      </c>
      <c r="G477" s="142" t="s">
        <v>203</v>
      </c>
      <c r="H477" s="142">
        <v>12.1</v>
      </c>
      <c r="I477" s="137" t="s">
        <v>352</v>
      </c>
    </row>
    <row r="478" spans="1:9" x14ac:dyDescent="0.15">
      <c r="A478" s="142" t="s">
        <v>1381</v>
      </c>
      <c r="B478" s="142" t="s">
        <v>1382</v>
      </c>
      <c r="C478" s="142">
        <v>0</v>
      </c>
      <c r="D478" s="142">
        <v>0</v>
      </c>
      <c r="E478" s="142">
        <v>208</v>
      </c>
      <c r="F478" s="142" t="s">
        <v>202</v>
      </c>
      <c r="G478" s="142" t="s">
        <v>203</v>
      </c>
      <c r="H478" s="142">
        <v>12.55</v>
      </c>
      <c r="I478" s="137" t="s">
        <v>153</v>
      </c>
    </row>
    <row r="479" spans="1:9" x14ac:dyDescent="0.15">
      <c r="A479" s="142" t="s">
        <v>1383</v>
      </c>
      <c r="B479" s="142" t="s">
        <v>1384</v>
      </c>
      <c r="C479" s="142">
        <v>0</v>
      </c>
      <c r="D479" s="142">
        <v>0</v>
      </c>
      <c r="E479" s="142">
        <v>208</v>
      </c>
      <c r="F479" s="142" t="s">
        <v>202</v>
      </c>
      <c r="G479" s="142" t="s">
        <v>203</v>
      </c>
      <c r="H479" s="142">
        <v>12.55</v>
      </c>
      <c r="I479" s="137" t="s">
        <v>353</v>
      </c>
    </row>
    <row r="480" spans="1:9" x14ac:dyDescent="0.15">
      <c r="A480" s="142" t="s">
        <v>1385</v>
      </c>
      <c r="B480" s="142" t="s">
        <v>1386</v>
      </c>
      <c r="C480" s="142">
        <v>0</v>
      </c>
      <c r="D480" s="142">
        <v>0</v>
      </c>
      <c r="E480" s="142">
        <v>208</v>
      </c>
      <c r="F480" s="142" t="s">
        <v>202</v>
      </c>
      <c r="G480" s="142" t="s">
        <v>203</v>
      </c>
      <c r="H480" s="142">
        <v>186.6</v>
      </c>
      <c r="I480" s="137" t="s">
        <v>153</v>
      </c>
    </row>
    <row r="481" spans="1:9" x14ac:dyDescent="0.15">
      <c r="A481" s="142" t="s">
        <v>1387</v>
      </c>
      <c r="B481" s="142" t="s">
        <v>1388</v>
      </c>
      <c r="C481" s="142">
        <v>0</v>
      </c>
      <c r="D481" s="142">
        <v>0</v>
      </c>
      <c r="E481" s="142">
        <v>208</v>
      </c>
      <c r="F481" s="142" t="s">
        <v>202</v>
      </c>
      <c r="G481" s="142" t="s">
        <v>203</v>
      </c>
      <c r="H481" s="142">
        <v>183.1</v>
      </c>
      <c r="I481" s="137" t="s">
        <v>153</v>
      </c>
    </row>
    <row r="482" spans="1:9" x14ac:dyDescent="0.15">
      <c r="A482" s="142" t="s">
        <v>1389</v>
      </c>
      <c r="B482" s="142" t="s">
        <v>29</v>
      </c>
      <c r="C482" s="142">
        <v>0</v>
      </c>
      <c r="D482" s="142">
        <v>0</v>
      </c>
      <c r="E482" s="142">
        <v>208</v>
      </c>
      <c r="F482" s="142" t="s">
        <v>202</v>
      </c>
      <c r="G482" s="142" t="s">
        <v>203</v>
      </c>
      <c r="H482" s="142">
        <v>165.8</v>
      </c>
      <c r="I482" s="137" t="s">
        <v>153</v>
      </c>
    </row>
    <row r="483" spans="1:9" x14ac:dyDescent="0.15">
      <c r="A483" s="142" t="s">
        <v>1390</v>
      </c>
      <c r="B483" s="142" t="s">
        <v>1391</v>
      </c>
      <c r="C483" s="142">
        <v>0</v>
      </c>
      <c r="D483" s="142">
        <v>0</v>
      </c>
      <c r="E483" s="142">
        <v>208</v>
      </c>
      <c r="F483" s="142" t="s">
        <v>202</v>
      </c>
      <c r="G483" s="142" t="s">
        <v>203</v>
      </c>
      <c r="H483" s="142">
        <v>647.9</v>
      </c>
      <c r="I483" s="137" t="s">
        <v>153</v>
      </c>
    </row>
    <row r="484" spans="1:9" x14ac:dyDescent="0.15">
      <c r="A484" s="142" t="s">
        <v>1392</v>
      </c>
      <c r="B484" s="142" t="s">
        <v>1004</v>
      </c>
      <c r="C484" s="142">
        <v>0</v>
      </c>
      <c r="D484" s="142">
        <v>0</v>
      </c>
      <c r="E484" s="142">
        <v>208</v>
      </c>
      <c r="F484" s="142" t="s">
        <v>202</v>
      </c>
      <c r="G484" s="142" t="s">
        <v>203</v>
      </c>
      <c r="H484" s="142">
        <v>59.6</v>
      </c>
      <c r="I484" s="137" t="s">
        <v>152</v>
      </c>
    </row>
    <row r="485" spans="1:9" x14ac:dyDescent="0.15">
      <c r="A485" s="142" t="s">
        <v>385</v>
      </c>
      <c r="B485" s="142" t="s">
        <v>386</v>
      </c>
      <c r="C485" s="142">
        <v>0</v>
      </c>
      <c r="D485" s="142">
        <v>0</v>
      </c>
      <c r="E485" s="142">
        <v>208</v>
      </c>
      <c r="F485" s="142" t="s">
        <v>202</v>
      </c>
      <c r="G485" s="142" t="s">
        <v>203</v>
      </c>
      <c r="H485" s="142">
        <v>59.6</v>
      </c>
      <c r="I485" s="137" t="s">
        <v>153</v>
      </c>
    </row>
    <row r="486" spans="1:9" x14ac:dyDescent="0.15">
      <c r="A486" s="142" t="s">
        <v>1393</v>
      </c>
      <c r="B486" s="142" t="s">
        <v>1394</v>
      </c>
      <c r="C486" s="142">
        <v>0</v>
      </c>
      <c r="D486" s="142">
        <v>0</v>
      </c>
      <c r="E486" s="142">
        <v>208</v>
      </c>
      <c r="F486" s="142" t="s">
        <v>202</v>
      </c>
      <c r="G486" s="142" t="s">
        <v>203</v>
      </c>
      <c r="H486" s="142">
        <v>146.30000000000001</v>
      </c>
      <c r="I486" s="137" t="s">
        <v>153</v>
      </c>
    </row>
    <row r="487" spans="1:9" x14ac:dyDescent="0.15">
      <c r="A487" s="142" t="s">
        <v>1395</v>
      </c>
      <c r="B487" s="142" t="s">
        <v>1396</v>
      </c>
      <c r="C487" s="142">
        <v>0</v>
      </c>
      <c r="D487" s="142">
        <v>0</v>
      </c>
      <c r="E487" s="142">
        <v>208</v>
      </c>
      <c r="F487" s="142" t="s">
        <v>202</v>
      </c>
      <c r="G487" s="142" t="s">
        <v>203</v>
      </c>
      <c r="H487" s="142">
        <v>146.30000000000001</v>
      </c>
      <c r="I487" s="137" t="s">
        <v>153</v>
      </c>
    </row>
    <row r="488" spans="1:9" x14ac:dyDescent="0.15">
      <c r="A488" s="142" t="s">
        <v>1397</v>
      </c>
      <c r="B488" s="142" t="s">
        <v>1398</v>
      </c>
      <c r="C488" s="142">
        <v>0</v>
      </c>
      <c r="D488" s="142">
        <v>0</v>
      </c>
      <c r="E488" s="142">
        <v>208</v>
      </c>
      <c r="F488" s="142" t="s">
        <v>202</v>
      </c>
      <c r="G488" s="142" t="s">
        <v>203</v>
      </c>
      <c r="H488" s="142">
        <v>160.30000000000001</v>
      </c>
      <c r="I488" s="137" t="s">
        <v>153</v>
      </c>
    </row>
    <row r="489" spans="1:9" x14ac:dyDescent="0.15">
      <c r="A489" s="142" t="s">
        <v>1399</v>
      </c>
      <c r="B489" s="142" t="s">
        <v>265</v>
      </c>
      <c r="C489" s="142">
        <v>0</v>
      </c>
      <c r="D489" s="142">
        <v>0</v>
      </c>
      <c r="E489" s="142">
        <v>208</v>
      </c>
      <c r="F489" s="142" t="s">
        <v>202</v>
      </c>
      <c r="G489" s="142" t="s">
        <v>203</v>
      </c>
      <c r="H489" s="142">
        <v>150.9</v>
      </c>
      <c r="I489" s="137" t="s">
        <v>153</v>
      </c>
    </row>
    <row r="490" spans="1:9" x14ac:dyDescent="0.15">
      <c r="A490" s="142" t="s">
        <v>390</v>
      </c>
      <c r="B490" s="142" t="s">
        <v>391</v>
      </c>
      <c r="C490" s="142">
        <v>0</v>
      </c>
      <c r="D490" s="142">
        <v>0</v>
      </c>
      <c r="E490" s="142">
        <v>208</v>
      </c>
      <c r="F490" s="142" t="s">
        <v>202</v>
      </c>
      <c r="G490" s="142" t="s">
        <v>203</v>
      </c>
      <c r="H490" s="142">
        <v>150.9</v>
      </c>
      <c r="I490" s="137" t="s">
        <v>153</v>
      </c>
    </row>
    <row r="491" spans="1:9" x14ac:dyDescent="0.15">
      <c r="A491" s="142" t="s">
        <v>1400</v>
      </c>
      <c r="B491" s="142" t="s">
        <v>1401</v>
      </c>
      <c r="C491" s="142">
        <v>0</v>
      </c>
      <c r="D491" s="142">
        <v>0</v>
      </c>
      <c r="E491" s="142">
        <v>208</v>
      </c>
      <c r="F491" s="142" t="s">
        <v>202</v>
      </c>
      <c r="G491" s="142" t="s">
        <v>203</v>
      </c>
      <c r="H491" s="142">
        <v>159.80000000000001</v>
      </c>
      <c r="I491" s="137" t="s">
        <v>153</v>
      </c>
    </row>
    <row r="492" spans="1:9" x14ac:dyDescent="0.15">
      <c r="A492" s="142" t="s">
        <v>1402</v>
      </c>
      <c r="B492" s="142" t="s">
        <v>1403</v>
      </c>
      <c r="C492" s="142">
        <v>0</v>
      </c>
      <c r="D492" s="142">
        <v>0</v>
      </c>
      <c r="E492" s="142">
        <v>208</v>
      </c>
      <c r="F492" s="142" t="s">
        <v>202</v>
      </c>
      <c r="G492" s="142" t="s">
        <v>203</v>
      </c>
      <c r="H492" s="142">
        <v>159.80000000000001</v>
      </c>
      <c r="I492" s="137" t="s">
        <v>153</v>
      </c>
    </row>
    <row r="493" spans="1:9" x14ac:dyDescent="0.15">
      <c r="A493" s="142" t="s">
        <v>1404</v>
      </c>
      <c r="B493" s="142" t="s">
        <v>1405</v>
      </c>
      <c r="C493" s="142">
        <v>0</v>
      </c>
      <c r="D493" s="142">
        <v>0</v>
      </c>
      <c r="E493" s="142">
        <v>208</v>
      </c>
      <c r="F493" s="142" t="s">
        <v>202</v>
      </c>
      <c r="G493" s="142" t="s">
        <v>203</v>
      </c>
      <c r="H493" s="142">
        <v>168.32</v>
      </c>
      <c r="I493" s="137" t="s">
        <v>153</v>
      </c>
    </row>
    <row r="494" spans="1:9" x14ac:dyDescent="0.15">
      <c r="A494" s="142" t="s">
        <v>1406</v>
      </c>
      <c r="B494" s="142" t="s">
        <v>30</v>
      </c>
      <c r="C494" s="142">
        <v>0</v>
      </c>
      <c r="D494" s="142">
        <v>0</v>
      </c>
      <c r="E494" s="142">
        <v>208</v>
      </c>
      <c r="F494" s="142" t="s">
        <v>202</v>
      </c>
      <c r="G494" s="142" t="s">
        <v>203</v>
      </c>
      <c r="H494" s="142">
        <v>208.2</v>
      </c>
      <c r="I494" s="137" t="s">
        <v>153</v>
      </c>
    </row>
    <row r="495" spans="1:9" x14ac:dyDescent="0.15">
      <c r="A495" s="142" t="s">
        <v>488</v>
      </c>
      <c r="B495" s="142" t="s">
        <v>489</v>
      </c>
      <c r="C495" s="142">
        <v>0</v>
      </c>
      <c r="D495" s="142">
        <v>0</v>
      </c>
      <c r="E495" s="142">
        <v>208</v>
      </c>
      <c r="F495" s="142" t="s">
        <v>202</v>
      </c>
      <c r="G495" s="142" t="s">
        <v>203</v>
      </c>
      <c r="H495" s="142">
        <v>161.5</v>
      </c>
      <c r="I495" s="137" t="s">
        <v>153</v>
      </c>
    </row>
    <row r="496" spans="1:9" x14ac:dyDescent="0.15">
      <c r="A496" s="142" t="s">
        <v>1407</v>
      </c>
      <c r="B496" s="142" t="s">
        <v>1408</v>
      </c>
      <c r="C496" s="142">
        <v>0</v>
      </c>
      <c r="D496" s="142">
        <v>0</v>
      </c>
      <c r="E496" s="142">
        <v>208</v>
      </c>
      <c r="F496" s="142" t="s">
        <v>202</v>
      </c>
      <c r="G496" s="142" t="s">
        <v>203</v>
      </c>
      <c r="H496" s="142">
        <v>89.6</v>
      </c>
      <c r="I496" s="137" t="s">
        <v>153</v>
      </c>
    </row>
    <row r="497" spans="1:9" x14ac:dyDescent="0.15">
      <c r="A497" s="142" t="s">
        <v>1409</v>
      </c>
      <c r="B497" s="142" t="s">
        <v>1410</v>
      </c>
      <c r="C497" s="142">
        <v>0</v>
      </c>
      <c r="D497" s="142">
        <v>0</v>
      </c>
      <c r="E497" s="142">
        <v>208</v>
      </c>
      <c r="F497" s="142" t="s">
        <v>202</v>
      </c>
      <c r="G497" s="142" t="s">
        <v>203</v>
      </c>
      <c r="H497" s="142">
        <v>85</v>
      </c>
      <c r="I497" s="137" t="s">
        <v>153</v>
      </c>
    </row>
    <row r="498" spans="1:9" x14ac:dyDescent="0.15">
      <c r="A498" s="142" t="s">
        <v>1411</v>
      </c>
      <c r="B498" s="142" t="s">
        <v>1412</v>
      </c>
      <c r="C498" s="142">
        <v>0</v>
      </c>
      <c r="D498" s="142">
        <v>0</v>
      </c>
      <c r="E498" s="142">
        <v>208</v>
      </c>
      <c r="F498" s="142" t="s">
        <v>202</v>
      </c>
      <c r="G498" s="142" t="s">
        <v>203</v>
      </c>
      <c r="H498" s="142">
        <v>137.1</v>
      </c>
      <c r="I498" s="137" t="s">
        <v>153</v>
      </c>
    </row>
    <row r="499" spans="1:9" x14ac:dyDescent="0.15">
      <c r="A499" s="142" t="s">
        <v>2567</v>
      </c>
      <c r="B499" s="142" t="s">
        <v>44</v>
      </c>
      <c r="C499" s="142">
        <v>0</v>
      </c>
      <c r="D499" s="142">
        <v>0</v>
      </c>
      <c r="E499" s="142">
        <v>208</v>
      </c>
      <c r="F499" s="142" t="s">
        <v>202</v>
      </c>
      <c r="G499" s="142" t="s">
        <v>203</v>
      </c>
      <c r="H499" s="142">
        <v>2881.6</v>
      </c>
      <c r="I499" s="137" t="s">
        <v>354</v>
      </c>
    </row>
    <row r="500" spans="1:9" x14ac:dyDescent="0.15">
      <c r="A500" s="142" t="s">
        <v>1413</v>
      </c>
      <c r="B500" s="142" t="s">
        <v>1414</v>
      </c>
      <c r="C500" s="142">
        <v>0</v>
      </c>
      <c r="D500" s="142">
        <v>0</v>
      </c>
      <c r="E500" s="142">
        <v>208</v>
      </c>
      <c r="F500" s="142" t="s">
        <v>202</v>
      </c>
      <c r="G500" s="142" t="s">
        <v>203</v>
      </c>
      <c r="H500" s="142">
        <v>66.7</v>
      </c>
      <c r="I500" s="137" t="s">
        <v>153</v>
      </c>
    </row>
    <row r="501" spans="1:9" x14ac:dyDescent="0.15">
      <c r="A501" s="142" t="s">
        <v>1415</v>
      </c>
      <c r="B501" s="142" t="s">
        <v>1416</v>
      </c>
      <c r="C501" s="142">
        <v>0</v>
      </c>
      <c r="D501" s="142">
        <v>0</v>
      </c>
      <c r="E501" s="142">
        <v>208</v>
      </c>
      <c r="F501" s="142" t="s">
        <v>202</v>
      </c>
      <c r="G501" s="142" t="s">
        <v>203</v>
      </c>
      <c r="H501" s="142">
        <v>116</v>
      </c>
      <c r="I501" s="137" t="s">
        <v>153</v>
      </c>
    </row>
    <row r="502" spans="1:9" x14ac:dyDescent="0.15">
      <c r="A502" s="142" t="s">
        <v>1417</v>
      </c>
      <c r="B502" s="142" t="s">
        <v>287</v>
      </c>
      <c r="C502" s="142">
        <v>0</v>
      </c>
      <c r="D502" s="142">
        <v>0</v>
      </c>
      <c r="E502" s="142">
        <v>208</v>
      </c>
      <c r="F502" s="142" t="s">
        <v>202</v>
      </c>
      <c r="G502" s="142" t="s">
        <v>203</v>
      </c>
      <c r="H502" s="142">
        <v>69.599999999999994</v>
      </c>
      <c r="I502" s="137" t="s">
        <v>153</v>
      </c>
    </row>
    <row r="503" spans="1:9" x14ac:dyDescent="0.15">
      <c r="A503" s="142" t="s">
        <v>1418</v>
      </c>
      <c r="B503" s="142" t="s">
        <v>38</v>
      </c>
      <c r="C503" s="142">
        <v>0</v>
      </c>
      <c r="D503" s="142">
        <v>0</v>
      </c>
      <c r="E503" s="142">
        <v>208</v>
      </c>
      <c r="F503" s="142" t="s">
        <v>202</v>
      </c>
      <c r="G503" s="142" t="s">
        <v>203</v>
      </c>
      <c r="H503" s="142">
        <v>47.1</v>
      </c>
      <c r="I503" s="137" t="s">
        <v>353</v>
      </c>
    </row>
    <row r="504" spans="1:9" x14ac:dyDescent="0.15">
      <c r="A504" s="142" t="s">
        <v>1419</v>
      </c>
      <c r="B504" s="142" t="s">
        <v>1420</v>
      </c>
      <c r="C504" s="142">
        <v>0</v>
      </c>
      <c r="D504" s="142">
        <v>0</v>
      </c>
      <c r="E504" s="142">
        <v>208</v>
      </c>
      <c r="F504" s="142" t="s">
        <v>202</v>
      </c>
      <c r="G504" s="142" t="s">
        <v>203</v>
      </c>
      <c r="H504" s="142">
        <v>49</v>
      </c>
      <c r="I504" s="137" t="s">
        <v>153</v>
      </c>
    </row>
    <row r="505" spans="1:9" x14ac:dyDescent="0.15">
      <c r="A505" s="142" t="s">
        <v>1421</v>
      </c>
      <c r="B505" s="142" t="s">
        <v>1422</v>
      </c>
      <c r="C505" s="142">
        <v>0</v>
      </c>
      <c r="D505" s="142">
        <v>0</v>
      </c>
      <c r="E505" s="142">
        <v>208</v>
      </c>
      <c r="F505" s="142" t="s">
        <v>202</v>
      </c>
      <c r="G505" s="142" t="s">
        <v>203</v>
      </c>
      <c r="H505" s="142">
        <v>26</v>
      </c>
      <c r="I505" s="137" t="s">
        <v>152</v>
      </c>
    </row>
    <row r="506" spans="1:9" x14ac:dyDescent="0.15">
      <c r="A506" s="142" t="s">
        <v>1423</v>
      </c>
      <c r="B506" s="142" t="s">
        <v>36</v>
      </c>
      <c r="C506" s="142">
        <v>0</v>
      </c>
      <c r="D506" s="142">
        <v>0</v>
      </c>
      <c r="E506" s="142">
        <v>208</v>
      </c>
      <c r="F506" s="142" t="s">
        <v>202</v>
      </c>
      <c r="G506" s="142" t="s">
        <v>203</v>
      </c>
      <c r="H506" s="142">
        <v>20</v>
      </c>
      <c r="I506" s="137" t="s">
        <v>352</v>
      </c>
    </row>
    <row r="507" spans="1:9" x14ac:dyDescent="0.15">
      <c r="A507" s="142" t="s">
        <v>1424</v>
      </c>
      <c r="B507" s="142" t="s">
        <v>1237</v>
      </c>
      <c r="C507" s="142">
        <v>0</v>
      </c>
      <c r="D507" s="142">
        <v>0</v>
      </c>
      <c r="E507" s="142">
        <v>208</v>
      </c>
      <c r="F507" s="142" t="s">
        <v>202</v>
      </c>
      <c r="G507" s="142" t="s">
        <v>203</v>
      </c>
      <c r="H507" s="142">
        <v>12.6</v>
      </c>
      <c r="I507" s="137" t="s">
        <v>151</v>
      </c>
    </row>
    <row r="508" spans="1:9" x14ac:dyDescent="0.15">
      <c r="A508" s="142" t="s">
        <v>1425</v>
      </c>
      <c r="B508" s="142" t="s">
        <v>1426</v>
      </c>
      <c r="C508" s="142">
        <v>0</v>
      </c>
      <c r="D508" s="142">
        <v>0</v>
      </c>
      <c r="E508" s="142">
        <v>208</v>
      </c>
      <c r="F508" s="142" t="s">
        <v>202</v>
      </c>
      <c r="G508" s="142" t="s">
        <v>203</v>
      </c>
      <c r="H508" s="142">
        <v>8</v>
      </c>
      <c r="I508" s="137" t="s">
        <v>151</v>
      </c>
    </row>
    <row r="509" spans="1:9" x14ac:dyDescent="0.15">
      <c r="A509" s="142" t="s">
        <v>1427</v>
      </c>
      <c r="B509" s="142" t="s">
        <v>37</v>
      </c>
      <c r="C509" s="142">
        <v>0</v>
      </c>
      <c r="D509" s="142">
        <v>0</v>
      </c>
      <c r="E509" s="142">
        <v>208</v>
      </c>
      <c r="F509" s="142" t="s">
        <v>202</v>
      </c>
      <c r="G509" s="142" t="s">
        <v>203</v>
      </c>
      <c r="H509" s="142">
        <v>25</v>
      </c>
      <c r="I509" s="137" t="s">
        <v>155</v>
      </c>
    </row>
    <row r="510" spans="1:9" x14ac:dyDescent="0.15">
      <c r="A510" s="142" t="s">
        <v>1428</v>
      </c>
      <c r="B510" s="142" t="s">
        <v>38</v>
      </c>
      <c r="C510" s="142">
        <v>0</v>
      </c>
      <c r="D510" s="142">
        <v>0</v>
      </c>
      <c r="E510" s="142">
        <v>208</v>
      </c>
      <c r="F510" s="142" t="s">
        <v>202</v>
      </c>
      <c r="G510" s="142" t="s">
        <v>203</v>
      </c>
      <c r="H510" s="142">
        <v>10</v>
      </c>
      <c r="I510" s="137" t="s">
        <v>353</v>
      </c>
    </row>
    <row r="511" spans="1:9" x14ac:dyDescent="0.15">
      <c r="A511" s="142" t="s">
        <v>1429</v>
      </c>
      <c r="B511" s="142" t="s">
        <v>1430</v>
      </c>
      <c r="C511" s="142">
        <v>0</v>
      </c>
      <c r="D511" s="142">
        <v>0</v>
      </c>
      <c r="E511" s="142">
        <v>208</v>
      </c>
      <c r="F511" s="142" t="s">
        <v>202</v>
      </c>
      <c r="G511" s="142" t="s">
        <v>203</v>
      </c>
      <c r="H511" s="142">
        <v>12.6</v>
      </c>
      <c r="I511" s="137" t="s">
        <v>352</v>
      </c>
    </row>
    <row r="512" spans="1:9" x14ac:dyDescent="0.15">
      <c r="A512" s="142" t="s">
        <v>793</v>
      </c>
      <c r="B512" s="142" t="s">
        <v>766</v>
      </c>
      <c r="C512" s="142">
        <v>0</v>
      </c>
      <c r="D512" s="142">
        <v>0</v>
      </c>
      <c r="E512" s="142">
        <v>208</v>
      </c>
      <c r="F512" s="142" t="s">
        <v>202</v>
      </c>
      <c r="G512" s="142" t="s">
        <v>203</v>
      </c>
      <c r="H512" s="142">
        <v>18</v>
      </c>
      <c r="I512" s="137" t="s">
        <v>151</v>
      </c>
    </row>
    <row r="513" spans="1:9" x14ac:dyDescent="0.15">
      <c r="A513" s="142" t="s">
        <v>1431</v>
      </c>
      <c r="B513" s="142" t="s">
        <v>1432</v>
      </c>
      <c r="C513" s="142">
        <v>0</v>
      </c>
      <c r="D513" s="142">
        <v>0</v>
      </c>
      <c r="E513" s="142">
        <v>208</v>
      </c>
      <c r="F513" s="142" t="s">
        <v>202</v>
      </c>
      <c r="G513" s="142" t="s">
        <v>203</v>
      </c>
      <c r="H513" s="142">
        <v>1</v>
      </c>
      <c r="I513" s="137" t="s">
        <v>2952</v>
      </c>
    </row>
    <row r="514" spans="1:9" x14ac:dyDescent="0.15">
      <c r="A514" s="142" t="s">
        <v>1433</v>
      </c>
      <c r="B514" s="142" t="s">
        <v>1434</v>
      </c>
      <c r="C514" s="142">
        <v>0</v>
      </c>
      <c r="D514" s="142">
        <v>0</v>
      </c>
      <c r="E514" s="142">
        <v>208</v>
      </c>
      <c r="F514" s="142" t="s">
        <v>202</v>
      </c>
      <c r="G514" s="142" t="s">
        <v>203</v>
      </c>
      <c r="H514" s="142">
        <v>25</v>
      </c>
      <c r="I514" s="137" t="s">
        <v>2952</v>
      </c>
    </row>
    <row r="515" spans="1:9" x14ac:dyDescent="0.15">
      <c r="A515" s="142" t="s">
        <v>1435</v>
      </c>
      <c r="B515" s="142" t="s">
        <v>1436</v>
      </c>
      <c r="C515" s="142">
        <v>0</v>
      </c>
      <c r="D515" s="142">
        <v>0</v>
      </c>
      <c r="E515" s="142">
        <v>208</v>
      </c>
      <c r="F515" s="142" t="s">
        <v>202</v>
      </c>
      <c r="G515" s="142" t="s">
        <v>203</v>
      </c>
      <c r="H515" s="142">
        <v>117.9</v>
      </c>
      <c r="I515" s="137" t="s">
        <v>153</v>
      </c>
    </row>
    <row r="516" spans="1:9" x14ac:dyDescent="0.15">
      <c r="A516" s="142" t="s">
        <v>1437</v>
      </c>
      <c r="B516" s="142" t="s">
        <v>1089</v>
      </c>
      <c r="C516" s="142">
        <v>0</v>
      </c>
      <c r="D516" s="142">
        <v>0</v>
      </c>
      <c r="E516" s="142">
        <v>208</v>
      </c>
      <c r="F516" s="142" t="s">
        <v>202</v>
      </c>
      <c r="G516" s="142" t="s">
        <v>203</v>
      </c>
      <c r="H516" s="142">
        <v>117.05</v>
      </c>
      <c r="I516" s="137" t="s">
        <v>153</v>
      </c>
    </row>
    <row r="517" spans="1:9" x14ac:dyDescent="0.15">
      <c r="A517" s="142" t="s">
        <v>1440</v>
      </c>
      <c r="B517" s="142" t="s">
        <v>1441</v>
      </c>
      <c r="C517" s="142">
        <v>0</v>
      </c>
      <c r="D517" s="142">
        <v>0</v>
      </c>
      <c r="E517" s="142">
        <v>208</v>
      </c>
      <c r="F517" s="142" t="s">
        <v>202</v>
      </c>
      <c r="G517" s="142" t="s">
        <v>203</v>
      </c>
      <c r="H517" s="142">
        <v>218.1</v>
      </c>
      <c r="I517" s="137" t="s">
        <v>153</v>
      </c>
    </row>
    <row r="518" spans="1:9" x14ac:dyDescent="0.15">
      <c r="A518" s="142" t="s">
        <v>1442</v>
      </c>
      <c r="B518" s="142" t="s">
        <v>1441</v>
      </c>
      <c r="C518" s="142">
        <v>0</v>
      </c>
      <c r="D518" s="142">
        <v>0</v>
      </c>
      <c r="E518" s="142">
        <v>208</v>
      </c>
      <c r="F518" s="142" t="s">
        <v>202</v>
      </c>
      <c r="G518" s="142" t="s">
        <v>203</v>
      </c>
      <c r="H518" s="142">
        <v>218.1</v>
      </c>
      <c r="I518" s="137" t="s">
        <v>153</v>
      </c>
    </row>
    <row r="519" spans="1:9" x14ac:dyDescent="0.15">
      <c r="A519" s="142" t="s">
        <v>1443</v>
      </c>
      <c r="B519" s="142" t="s">
        <v>1444</v>
      </c>
      <c r="C519" s="142">
        <v>0</v>
      </c>
      <c r="D519" s="142">
        <v>0</v>
      </c>
      <c r="E519" s="142">
        <v>208</v>
      </c>
      <c r="F519" s="142" t="s">
        <v>202</v>
      </c>
      <c r="G519" s="142" t="s">
        <v>203</v>
      </c>
      <c r="H519" s="142">
        <v>111.07</v>
      </c>
      <c r="I519" s="137" t="s">
        <v>153</v>
      </c>
    </row>
    <row r="520" spans="1:9" x14ac:dyDescent="0.15">
      <c r="A520" s="142" t="s">
        <v>1445</v>
      </c>
      <c r="B520" s="142" t="s">
        <v>41</v>
      </c>
      <c r="C520" s="142">
        <v>0</v>
      </c>
      <c r="D520" s="142">
        <v>0</v>
      </c>
      <c r="E520" s="142">
        <v>208</v>
      </c>
      <c r="F520" s="142" t="s">
        <v>202</v>
      </c>
      <c r="G520" s="142" t="s">
        <v>203</v>
      </c>
      <c r="H520" s="142">
        <v>105.35</v>
      </c>
      <c r="I520" s="137" t="s">
        <v>152</v>
      </c>
    </row>
    <row r="521" spans="1:9" x14ac:dyDescent="0.15">
      <c r="A521" s="142" t="s">
        <v>1446</v>
      </c>
      <c r="B521" s="142" t="s">
        <v>1447</v>
      </c>
      <c r="C521" s="142">
        <v>0</v>
      </c>
      <c r="D521" s="142">
        <v>0</v>
      </c>
      <c r="E521" s="142">
        <v>208</v>
      </c>
      <c r="F521" s="142" t="s">
        <v>202</v>
      </c>
      <c r="G521" s="142" t="s">
        <v>203</v>
      </c>
      <c r="H521" s="142">
        <v>26.6</v>
      </c>
      <c r="I521" s="137" t="s">
        <v>153</v>
      </c>
    </row>
    <row r="522" spans="1:9" x14ac:dyDescent="0.15">
      <c r="A522" s="142" t="s">
        <v>1448</v>
      </c>
      <c r="B522" s="142" t="s">
        <v>1449</v>
      </c>
      <c r="C522" s="142">
        <v>0</v>
      </c>
      <c r="D522" s="142">
        <v>0</v>
      </c>
      <c r="E522" s="142">
        <v>208</v>
      </c>
      <c r="F522" s="142" t="s">
        <v>202</v>
      </c>
      <c r="G522" s="142" t="s">
        <v>203</v>
      </c>
      <c r="H522" s="142">
        <v>27.26</v>
      </c>
      <c r="I522" s="137" t="s">
        <v>153</v>
      </c>
    </row>
    <row r="523" spans="1:9" x14ac:dyDescent="0.15">
      <c r="A523" s="142" t="s">
        <v>1450</v>
      </c>
      <c r="B523" s="142" t="s">
        <v>938</v>
      </c>
      <c r="C523" s="142">
        <v>0</v>
      </c>
      <c r="D523" s="142">
        <v>0</v>
      </c>
      <c r="E523" s="142">
        <v>208</v>
      </c>
      <c r="F523" s="142" t="s">
        <v>202</v>
      </c>
      <c r="G523" s="142" t="s">
        <v>203</v>
      </c>
      <c r="H523" s="142">
        <v>27.26</v>
      </c>
      <c r="I523" s="137" t="s">
        <v>152</v>
      </c>
    </row>
    <row r="524" spans="1:9" x14ac:dyDescent="0.15">
      <c r="A524" s="142" t="s">
        <v>1451</v>
      </c>
      <c r="B524" s="142" t="s">
        <v>1452</v>
      </c>
      <c r="C524" s="142">
        <v>0</v>
      </c>
      <c r="D524" s="142">
        <v>0</v>
      </c>
      <c r="E524" s="142">
        <v>208</v>
      </c>
      <c r="F524" s="142" t="s">
        <v>202</v>
      </c>
      <c r="G524" s="142" t="s">
        <v>203</v>
      </c>
      <c r="H524" s="142">
        <v>27.26</v>
      </c>
      <c r="I524" s="137" t="s">
        <v>152</v>
      </c>
    </row>
    <row r="525" spans="1:9" x14ac:dyDescent="0.15">
      <c r="A525" s="142" t="s">
        <v>1453</v>
      </c>
      <c r="B525" s="142" t="s">
        <v>1454</v>
      </c>
      <c r="C525" s="142">
        <v>0</v>
      </c>
      <c r="D525" s="142">
        <v>0</v>
      </c>
      <c r="E525" s="142">
        <v>208</v>
      </c>
      <c r="F525" s="142" t="s">
        <v>202</v>
      </c>
      <c r="G525" s="142" t="s">
        <v>203</v>
      </c>
      <c r="H525" s="142">
        <v>14.3</v>
      </c>
      <c r="I525" s="137" t="s">
        <v>352</v>
      </c>
    </row>
    <row r="526" spans="1:9" x14ac:dyDescent="0.15">
      <c r="A526" s="142" t="s">
        <v>1455</v>
      </c>
      <c r="B526" s="142" t="s">
        <v>1083</v>
      </c>
      <c r="C526" s="142">
        <v>0</v>
      </c>
      <c r="D526" s="142">
        <v>0</v>
      </c>
      <c r="E526" s="142">
        <v>208</v>
      </c>
      <c r="F526" s="142" t="s">
        <v>202</v>
      </c>
      <c r="G526" s="142" t="s">
        <v>203</v>
      </c>
      <c r="H526" s="142">
        <v>158.1</v>
      </c>
      <c r="I526" s="137" t="s">
        <v>153</v>
      </c>
    </row>
    <row r="527" spans="1:9" x14ac:dyDescent="0.15">
      <c r="A527" s="142" t="s">
        <v>1456</v>
      </c>
      <c r="B527" s="142" t="s">
        <v>1457</v>
      </c>
      <c r="C527" s="142">
        <v>0</v>
      </c>
      <c r="D527" s="142">
        <v>0</v>
      </c>
      <c r="E527" s="142">
        <v>208</v>
      </c>
      <c r="F527" s="142" t="s">
        <v>202</v>
      </c>
      <c r="G527" s="142" t="s">
        <v>203</v>
      </c>
      <c r="H527" s="142">
        <v>186.19</v>
      </c>
      <c r="I527" s="137" t="s">
        <v>153</v>
      </c>
    </row>
    <row r="528" spans="1:9" x14ac:dyDescent="0.15">
      <c r="A528" s="142" t="s">
        <v>1458</v>
      </c>
      <c r="B528" s="142" t="s">
        <v>1459</v>
      </c>
      <c r="C528" s="142">
        <v>0</v>
      </c>
      <c r="D528" s="142">
        <v>0</v>
      </c>
      <c r="E528" s="142">
        <v>208</v>
      </c>
      <c r="F528" s="142" t="s">
        <v>202</v>
      </c>
      <c r="G528" s="142" t="s">
        <v>203</v>
      </c>
      <c r="H528" s="142">
        <v>60.9</v>
      </c>
      <c r="I528" s="137" t="s">
        <v>153</v>
      </c>
    </row>
    <row r="529" spans="1:9" x14ac:dyDescent="0.15">
      <c r="A529" s="142" t="s">
        <v>1460</v>
      </c>
      <c r="B529" s="142" t="s">
        <v>1461</v>
      </c>
      <c r="C529" s="142">
        <v>0</v>
      </c>
      <c r="D529" s="142">
        <v>0</v>
      </c>
      <c r="E529" s="142">
        <v>208</v>
      </c>
      <c r="F529" s="142" t="s">
        <v>202</v>
      </c>
      <c r="G529" s="142" t="s">
        <v>203</v>
      </c>
      <c r="H529" s="142">
        <v>60.9</v>
      </c>
      <c r="I529" s="137" t="s">
        <v>153</v>
      </c>
    </row>
    <row r="530" spans="1:9" x14ac:dyDescent="0.15">
      <c r="A530" s="142" t="s">
        <v>1462</v>
      </c>
      <c r="B530" s="142" t="s">
        <v>1463</v>
      </c>
      <c r="C530" s="142">
        <v>0</v>
      </c>
      <c r="D530" s="142">
        <v>0</v>
      </c>
      <c r="E530" s="142">
        <v>208</v>
      </c>
      <c r="F530" s="142" t="s">
        <v>202</v>
      </c>
      <c r="G530" s="142" t="s">
        <v>203</v>
      </c>
      <c r="H530" s="142">
        <v>60.9</v>
      </c>
      <c r="I530" s="137" t="s">
        <v>153</v>
      </c>
    </row>
    <row r="531" spans="1:9" x14ac:dyDescent="0.15">
      <c r="A531" s="142" t="s">
        <v>1464</v>
      </c>
      <c r="B531" s="142" t="s">
        <v>1465</v>
      </c>
      <c r="C531" s="142">
        <v>0</v>
      </c>
      <c r="D531" s="142">
        <v>0</v>
      </c>
      <c r="E531" s="142">
        <v>208</v>
      </c>
      <c r="F531" s="142" t="s">
        <v>202</v>
      </c>
      <c r="G531" s="142" t="s">
        <v>203</v>
      </c>
      <c r="H531" s="142">
        <v>107.2</v>
      </c>
      <c r="I531" s="137" t="s">
        <v>353</v>
      </c>
    </row>
    <row r="532" spans="1:9" x14ac:dyDescent="0.15">
      <c r="A532" s="142" t="s">
        <v>1466</v>
      </c>
      <c r="B532" s="142" t="s">
        <v>1467</v>
      </c>
      <c r="C532" s="142">
        <v>0</v>
      </c>
      <c r="D532" s="142">
        <v>0</v>
      </c>
      <c r="E532" s="142">
        <v>208</v>
      </c>
      <c r="F532" s="142" t="s">
        <v>202</v>
      </c>
      <c r="G532" s="142" t="s">
        <v>203</v>
      </c>
      <c r="H532" s="142">
        <v>506.3</v>
      </c>
      <c r="I532" s="137" t="s">
        <v>153</v>
      </c>
    </row>
    <row r="533" spans="1:9" x14ac:dyDescent="0.15">
      <c r="A533" s="142" t="s">
        <v>1468</v>
      </c>
      <c r="B533" s="142" t="s">
        <v>1469</v>
      </c>
      <c r="C533" s="142">
        <v>0</v>
      </c>
      <c r="D533" s="142">
        <v>0</v>
      </c>
      <c r="E533" s="142">
        <v>208</v>
      </c>
      <c r="F533" s="142" t="s">
        <v>202</v>
      </c>
      <c r="G533" s="142" t="s">
        <v>203</v>
      </c>
      <c r="H533" s="142">
        <v>286</v>
      </c>
      <c r="I533" s="137" t="s">
        <v>153</v>
      </c>
    </row>
    <row r="534" spans="1:9" x14ac:dyDescent="0.15">
      <c r="A534" s="142" t="s">
        <v>1472</v>
      </c>
      <c r="B534" s="142" t="s">
        <v>1473</v>
      </c>
      <c r="C534" s="142">
        <v>0</v>
      </c>
      <c r="D534" s="142">
        <v>0</v>
      </c>
      <c r="E534" s="142">
        <v>208</v>
      </c>
      <c r="F534" s="142" t="s">
        <v>202</v>
      </c>
      <c r="G534" s="142" t="s">
        <v>203</v>
      </c>
      <c r="H534" s="142">
        <v>384.6</v>
      </c>
      <c r="I534" s="137" t="s">
        <v>153</v>
      </c>
    </row>
    <row r="535" spans="1:9" x14ac:dyDescent="0.15">
      <c r="A535" s="142" t="s">
        <v>1474</v>
      </c>
      <c r="B535" s="142" t="s">
        <v>79</v>
      </c>
      <c r="C535" s="142">
        <v>0</v>
      </c>
      <c r="D535" s="142">
        <v>0</v>
      </c>
      <c r="E535" s="142">
        <v>208</v>
      </c>
      <c r="F535" s="142" t="s">
        <v>202</v>
      </c>
      <c r="G535" s="142" t="s">
        <v>203</v>
      </c>
      <c r="H535" s="142">
        <v>220.02</v>
      </c>
      <c r="I535" s="137" t="s">
        <v>153</v>
      </c>
    </row>
    <row r="536" spans="1:9" x14ac:dyDescent="0.15">
      <c r="A536" s="142" t="s">
        <v>1475</v>
      </c>
      <c r="B536" s="142" t="s">
        <v>1476</v>
      </c>
      <c r="C536" s="142">
        <v>0</v>
      </c>
      <c r="D536" s="142">
        <v>0</v>
      </c>
      <c r="E536" s="142">
        <v>208</v>
      </c>
      <c r="F536" s="142" t="s">
        <v>202</v>
      </c>
      <c r="G536" s="142" t="s">
        <v>203</v>
      </c>
      <c r="H536" s="142">
        <v>132</v>
      </c>
      <c r="I536" s="137" t="s">
        <v>153</v>
      </c>
    </row>
    <row r="537" spans="1:9" x14ac:dyDescent="0.15">
      <c r="A537" s="142" t="s">
        <v>1477</v>
      </c>
      <c r="B537" s="142" t="s">
        <v>1478</v>
      </c>
      <c r="C537" s="142">
        <v>0</v>
      </c>
      <c r="D537" s="142">
        <v>0</v>
      </c>
      <c r="E537" s="142">
        <v>208</v>
      </c>
      <c r="F537" s="142" t="s">
        <v>202</v>
      </c>
      <c r="G537" s="142" t="s">
        <v>203</v>
      </c>
      <c r="H537" s="142">
        <v>114.8</v>
      </c>
      <c r="I537" s="137" t="s">
        <v>153</v>
      </c>
    </row>
    <row r="538" spans="1:9" x14ac:dyDescent="0.15">
      <c r="A538" s="142" t="s">
        <v>1479</v>
      </c>
      <c r="B538" s="142" t="s">
        <v>1480</v>
      </c>
      <c r="C538" s="142">
        <v>0</v>
      </c>
      <c r="D538" s="142">
        <v>0</v>
      </c>
      <c r="E538" s="142">
        <v>208</v>
      </c>
      <c r="F538" s="142" t="s">
        <v>202</v>
      </c>
      <c r="G538" s="142" t="s">
        <v>203</v>
      </c>
      <c r="H538" s="142">
        <v>122.23</v>
      </c>
      <c r="I538" s="137" t="s">
        <v>153</v>
      </c>
    </row>
    <row r="539" spans="1:9" x14ac:dyDescent="0.15">
      <c r="A539" s="142" t="s">
        <v>1481</v>
      </c>
      <c r="B539" s="142" t="s">
        <v>1482</v>
      </c>
      <c r="C539" s="142">
        <v>0</v>
      </c>
      <c r="D539" s="142">
        <v>0</v>
      </c>
      <c r="E539" s="142">
        <v>208</v>
      </c>
      <c r="F539" s="142" t="s">
        <v>202</v>
      </c>
      <c r="G539" s="142" t="s">
        <v>203</v>
      </c>
      <c r="H539" s="142">
        <v>152.69999999999999</v>
      </c>
      <c r="I539" s="137" t="s">
        <v>153</v>
      </c>
    </row>
    <row r="540" spans="1:9" x14ac:dyDescent="0.15">
      <c r="A540" s="142" t="s">
        <v>1483</v>
      </c>
      <c r="B540" s="142" t="s">
        <v>1484</v>
      </c>
      <c r="C540" s="142">
        <v>0</v>
      </c>
      <c r="D540" s="142">
        <v>0</v>
      </c>
      <c r="E540" s="142">
        <v>208</v>
      </c>
      <c r="F540" s="142" t="s">
        <v>202</v>
      </c>
      <c r="G540" s="142" t="s">
        <v>203</v>
      </c>
      <c r="H540" s="142">
        <v>113</v>
      </c>
      <c r="I540" s="137" t="s">
        <v>353</v>
      </c>
    </row>
    <row r="541" spans="1:9" x14ac:dyDescent="0.15">
      <c r="A541" s="142" t="s">
        <v>1485</v>
      </c>
      <c r="B541" s="142" t="s">
        <v>1486</v>
      </c>
      <c r="C541" s="142">
        <v>0</v>
      </c>
      <c r="D541" s="142">
        <v>0</v>
      </c>
      <c r="E541" s="142">
        <v>208</v>
      </c>
      <c r="F541" s="142" t="s">
        <v>202</v>
      </c>
      <c r="G541" s="142" t="s">
        <v>203</v>
      </c>
      <c r="H541" s="142">
        <v>113</v>
      </c>
      <c r="I541" s="137" t="s">
        <v>153</v>
      </c>
    </row>
    <row r="542" spans="1:9" x14ac:dyDescent="0.15">
      <c r="A542" s="142" t="s">
        <v>1487</v>
      </c>
      <c r="B542" s="142" t="s">
        <v>1488</v>
      </c>
      <c r="C542" s="142">
        <v>0</v>
      </c>
      <c r="D542" s="142">
        <v>0</v>
      </c>
      <c r="E542" s="142">
        <v>208</v>
      </c>
      <c r="F542" s="142" t="s">
        <v>202</v>
      </c>
      <c r="G542" s="142" t="s">
        <v>203</v>
      </c>
      <c r="H542" s="142">
        <v>202.7</v>
      </c>
      <c r="I542" s="137" t="s">
        <v>353</v>
      </c>
    </row>
    <row r="543" spans="1:9" x14ac:dyDescent="0.15">
      <c r="A543" s="142" t="s">
        <v>1489</v>
      </c>
      <c r="B543" s="142" t="s">
        <v>1490</v>
      </c>
      <c r="C543" s="142">
        <v>0</v>
      </c>
      <c r="D543" s="142">
        <v>0</v>
      </c>
      <c r="E543" s="142">
        <v>208</v>
      </c>
      <c r="F543" s="142" t="s">
        <v>202</v>
      </c>
      <c r="G543" s="142" t="s">
        <v>203</v>
      </c>
      <c r="H543" s="142">
        <v>51.4</v>
      </c>
      <c r="I543" s="137" t="s">
        <v>152</v>
      </c>
    </row>
    <row r="544" spans="1:9" x14ac:dyDescent="0.15">
      <c r="A544" s="142" t="s">
        <v>1491</v>
      </c>
      <c r="B544" s="142" t="s">
        <v>1492</v>
      </c>
      <c r="C544" s="142">
        <v>0</v>
      </c>
      <c r="D544" s="142">
        <v>0</v>
      </c>
      <c r="E544" s="142">
        <v>208</v>
      </c>
      <c r="F544" s="142" t="s">
        <v>202</v>
      </c>
      <c r="G544" s="142" t="s">
        <v>203</v>
      </c>
      <c r="H544" s="142">
        <v>50.27</v>
      </c>
      <c r="I544" s="137" t="s">
        <v>152</v>
      </c>
    </row>
    <row r="545" spans="1:9" x14ac:dyDescent="0.15">
      <c r="A545" s="142" t="s">
        <v>1493</v>
      </c>
      <c r="B545" s="142" t="s">
        <v>1494</v>
      </c>
      <c r="C545" s="142">
        <v>0</v>
      </c>
      <c r="D545" s="142">
        <v>0</v>
      </c>
      <c r="E545" s="142">
        <v>208</v>
      </c>
      <c r="F545" s="142" t="s">
        <v>202</v>
      </c>
      <c r="G545" s="142" t="s">
        <v>203</v>
      </c>
      <c r="H545" s="142">
        <v>21</v>
      </c>
      <c r="I545" s="137" t="s">
        <v>152</v>
      </c>
    </row>
    <row r="546" spans="1:9" x14ac:dyDescent="0.15">
      <c r="A546" s="142" t="s">
        <v>1495</v>
      </c>
      <c r="B546" s="142" t="s">
        <v>1496</v>
      </c>
      <c r="C546" s="142">
        <v>0</v>
      </c>
      <c r="D546" s="142">
        <v>0</v>
      </c>
      <c r="E546" s="142">
        <v>208</v>
      </c>
      <c r="F546" s="142" t="s">
        <v>202</v>
      </c>
      <c r="G546" s="142" t="s">
        <v>203</v>
      </c>
      <c r="H546" s="142">
        <v>21</v>
      </c>
      <c r="I546" s="137" t="s">
        <v>151</v>
      </c>
    </row>
    <row r="547" spans="1:9" x14ac:dyDescent="0.15">
      <c r="A547" s="142" t="s">
        <v>2512</v>
      </c>
      <c r="B547" s="142" t="s">
        <v>2513</v>
      </c>
      <c r="C547" s="142">
        <v>0</v>
      </c>
      <c r="D547" s="142">
        <v>0</v>
      </c>
      <c r="E547" s="142">
        <v>208</v>
      </c>
      <c r="F547" s="142" t="s">
        <v>202</v>
      </c>
      <c r="G547" s="143" t="s">
        <v>257</v>
      </c>
      <c r="H547" s="155">
        <v>250.6</v>
      </c>
      <c r="I547" s="137" t="s">
        <v>356</v>
      </c>
    </row>
    <row r="548" spans="1:9" x14ac:dyDescent="0.15">
      <c r="A548" s="142" t="s">
        <v>1497</v>
      </c>
      <c r="B548" s="142" t="s">
        <v>1498</v>
      </c>
      <c r="C548" s="142">
        <v>0</v>
      </c>
      <c r="D548" s="142">
        <v>0</v>
      </c>
      <c r="E548" s="142">
        <v>208</v>
      </c>
      <c r="F548" s="142" t="s">
        <v>202</v>
      </c>
      <c r="G548" s="142" t="s">
        <v>203</v>
      </c>
      <c r="H548" s="142">
        <v>30</v>
      </c>
      <c r="I548" s="137" t="s">
        <v>353</v>
      </c>
    </row>
    <row r="549" spans="1:9" x14ac:dyDescent="0.15">
      <c r="A549" s="142" t="s">
        <v>1499</v>
      </c>
      <c r="B549" s="142" t="s">
        <v>1500</v>
      </c>
      <c r="C549" s="142">
        <v>0</v>
      </c>
      <c r="D549" s="142">
        <v>0</v>
      </c>
      <c r="E549" s="142">
        <v>208</v>
      </c>
      <c r="F549" s="142" t="s">
        <v>202</v>
      </c>
      <c r="G549" s="142" t="s">
        <v>203</v>
      </c>
      <c r="H549" s="142">
        <v>236.4</v>
      </c>
      <c r="I549" s="137" t="s">
        <v>151</v>
      </c>
    </row>
    <row r="550" spans="1:9" x14ac:dyDescent="0.15">
      <c r="A550" s="142" t="s">
        <v>917</v>
      </c>
      <c r="B550" s="142" t="s">
        <v>918</v>
      </c>
      <c r="C550" s="142">
        <v>0</v>
      </c>
      <c r="D550" s="142">
        <v>0</v>
      </c>
      <c r="E550" s="142">
        <v>208</v>
      </c>
      <c r="F550" s="142" t="s">
        <v>202</v>
      </c>
      <c r="G550" s="142" t="s">
        <v>203</v>
      </c>
      <c r="H550" s="142">
        <v>236.5</v>
      </c>
      <c r="I550" s="137" t="s">
        <v>153</v>
      </c>
    </row>
    <row r="551" spans="1:9" x14ac:dyDescent="0.15">
      <c r="A551" s="142" t="s">
        <v>1501</v>
      </c>
      <c r="B551" s="142" t="s">
        <v>1502</v>
      </c>
      <c r="C551" s="142">
        <v>0</v>
      </c>
      <c r="D551" s="142">
        <v>0</v>
      </c>
      <c r="E551" s="142">
        <v>208</v>
      </c>
      <c r="F551" s="142" t="s">
        <v>202</v>
      </c>
      <c r="G551" s="142" t="s">
        <v>203</v>
      </c>
      <c r="H551" s="142">
        <v>27</v>
      </c>
      <c r="I551" s="137" t="s">
        <v>352</v>
      </c>
    </row>
    <row r="552" spans="1:9" x14ac:dyDescent="0.15">
      <c r="A552" s="142" t="s">
        <v>1503</v>
      </c>
      <c r="B552" s="142" t="s">
        <v>1504</v>
      </c>
      <c r="C552" s="142">
        <v>0</v>
      </c>
      <c r="D552" s="142">
        <v>0</v>
      </c>
      <c r="E552" s="142">
        <v>208</v>
      </c>
      <c r="F552" s="142" t="s">
        <v>202</v>
      </c>
      <c r="G552" s="142" t="s">
        <v>203</v>
      </c>
      <c r="H552" s="142">
        <v>27</v>
      </c>
      <c r="I552" s="137" t="s">
        <v>352</v>
      </c>
    </row>
    <row r="553" spans="1:9" x14ac:dyDescent="0.15">
      <c r="A553" s="142" t="s">
        <v>1505</v>
      </c>
      <c r="B553" s="142" t="s">
        <v>1506</v>
      </c>
      <c r="C553" s="142">
        <v>0</v>
      </c>
      <c r="D553" s="142">
        <v>0</v>
      </c>
      <c r="E553" s="142">
        <v>208</v>
      </c>
      <c r="F553" s="142" t="s">
        <v>202</v>
      </c>
      <c r="G553" s="142" t="s">
        <v>203</v>
      </c>
      <c r="H553" s="142">
        <v>28.53</v>
      </c>
      <c r="I553" s="137" t="s">
        <v>352</v>
      </c>
    </row>
    <row r="554" spans="1:9" x14ac:dyDescent="0.15">
      <c r="A554" s="142" t="s">
        <v>1507</v>
      </c>
      <c r="B554" s="142" t="s">
        <v>1329</v>
      </c>
      <c r="C554" s="142">
        <v>0</v>
      </c>
      <c r="D554" s="142">
        <v>0</v>
      </c>
      <c r="E554" s="142">
        <v>208</v>
      </c>
      <c r="F554" s="142" t="s">
        <v>202</v>
      </c>
      <c r="G554" s="142" t="s">
        <v>203</v>
      </c>
      <c r="H554" s="142">
        <v>199.1</v>
      </c>
      <c r="I554" s="137" t="s">
        <v>153</v>
      </c>
    </row>
    <row r="555" spans="1:9" x14ac:dyDescent="0.15">
      <c r="A555" s="142" t="s">
        <v>1508</v>
      </c>
      <c r="B555" s="142" t="s">
        <v>1509</v>
      </c>
      <c r="C555" s="142">
        <v>0</v>
      </c>
      <c r="D555" s="142">
        <v>0</v>
      </c>
      <c r="E555" s="142">
        <v>208</v>
      </c>
      <c r="F555" s="142" t="s">
        <v>202</v>
      </c>
      <c r="G555" s="142" t="s">
        <v>203</v>
      </c>
      <c r="H555" s="142">
        <v>110</v>
      </c>
      <c r="I555" s="137" t="s">
        <v>155</v>
      </c>
    </row>
    <row r="556" spans="1:9" x14ac:dyDescent="0.15">
      <c r="A556" s="142" t="s">
        <v>1510</v>
      </c>
      <c r="B556" s="142" t="s">
        <v>1511</v>
      </c>
      <c r="C556" s="142">
        <v>0</v>
      </c>
      <c r="D556" s="142">
        <v>0</v>
      </c>
      <c r="E556" s="142">
        <v>208</v>
      </c>
      <c r="F556" s="142" t="s">
        <v>202</v>
      </c>
      <c r="G556" s="142" t="s">
        <v>203</v>
      </c>
      <c r="H556" s="142">
        <v>110</v>
      </c>
      <c r="I556" s="137" t="s">
        <v>155</v>
      </c>
    </row>
    <row r="557" spans="1:9" x14ac:dyDescent="0.15">
      <c r="A557" s="142" t="s">
        <v>1512</v>
      </c>
      <c r="B557" s="142" t="s">
        <v>1513</v>
      </c>
      <c r="C557" s="142">
        <v>0</v>
      </c>
      <c r="D557" s="142">
        <v>0</v>
      </c>
      <c r="E557" s="142">
        <v>208</v>
      </c>
      <c r="F557" s="142" t="s">
        <v>202</v>
      </c>
      <c r="G557" s="142" t="s">
        <v>203</v>
      </c>
      <c r="H557" s="142">
        <v>10.5</v>
      </c>
      <c r="I557" s="137" t="s">
        <v>352</v>
      </c>
    </row>
    <row r="558" spans="1:9" x14ac:dyDescent="0.15">
      <c r="A558" s="142" t="s">
        <v>1514</v>
      </c>
      <c r="B558" s="142" t="s">
        <v>1515</v>
      </c>
      <c r="C558" s="142">
        <v>0</v>
      </c>
      <c r="D558" s="142">
        <v>0</v>
      </c>
      <c r="E558" s="142">
        <v>208</v>
      </c>
      <c r="F558" s="142" t="s">
        <v>202</v>
      </c>
      <c r="G558" s="142" t="s">
        <v>203</v>
      </c>
      <c r="H558" s="142">
        <v>54.7</v>
      </c>
      <c r="I558" s="137" t="s">
        <v>151</v>
      </c>
    </row>
    <row r="559" spans="1:9" x14ac:dyDescent="0.15">
      <c r="A559" s="142" t="s">
        <v>961</v>
      </c>
      <c r="B559" s="142" t="s">
        <v>56</v>
      </c>
      <c r="C559" s="142">
        <v>0</v>
      </c>
      <c r="D559" s="142">
        <v>0</v>
      </c>
      <c r="E559" s="142">
        <v>208</v>
      </c>
      <c r="F559" s="142" t="s">
        <v>202</v>
      </c>
      <c r="G559" s="142" t="s">
        <v>203</v>
      </c>
      <c r="H559" s="142">
        <v>644.9</v>
      </c>
      <c r="I559" s="137" t="s">
        <v>153</v>
      </c>
    </row>
    <row r="560" spans="1:9" x14ac:dyDescent="0.15">
      <c r="A560" s="142" t="s">
        <v>1516</v>
      </c>
      <c r="B560" s="142" t="s">
        <v>1517</v>
      </c>
      <c r="C560" s="142">
        <v>0</v>
      </c>
      <c r="D560" s="142">
        <v>0</v>
      </c>
      <c r="E560" s="142">
        <v>208</v>
      </c>
      <c r="F560" s="142" t="s">
        <v>202</v>
      </c>
      <c r="G560" s="142" t="s">
        <v>203</v>
      </c>
      <c r="H560" s="142">
        <v>69.8</v>
      </c>
      <c r="I560" s="137" t="s">
        <v>152</v>
      </c>
    </row>
    <row r="561" spans="1:9" x14ac:dyDescent="0.15">
      <c r="A561" s="142" t="s">
        <v>1518</v>
      </c>
      <c r="B561" s="142" t="s">
        <v>1519</v>
      </c>
      <c r="C561" s="142">
        <v>0</v>
      </c>
      <c r="D561" s="142">
        <v>0</v>
      </c>
      <c r="E561" s="142">
        <v>208</v>
      </c>
      <c r="F561" s="142" t="s">
        <v>202</v>
      </c>
      <c r="G561" s="142" t="s">
        <v>203</v>
      </c>
      <c r="H561" s="142">
        <v>119.9</v>
      </c>
      <c r="I561" s="137" t="s">
        <v>153</v>
      </c>
    </row>
    <row r="562" spans="1:9" x14ac:dyDescent="0.15">
      <c r="A562" s="142" t="s">
        <v>1520</v>
      </c>
      <c r="B562" s="142" t="s">
        <v>1521</v>
      </c>
      <c r="C562" s="142">
        <v>0</v>
      </c>
      <c r="D562" s="142">
        <v>0</v>
      </c>
      <c r="E562" s="142">
        <v>208</v>
      </c>
      <c r="F562" s="142" t="s">
        <v>202</v>
      </c>
      <c r="G562" s="142" t="s">
        <v>203</v>
      </c>
      <c r="H562" s="142">
        <v>116.3</v>
      </c>
      <c r="I562" s="137" t="s">
        <v>153</v>
      </c>
    </row>
    <row r="563" spans="1:9" x14ac:dyDescent="0.15">
      <c r="A563" s="142" t="s">
        <v>59</v>
      </c>
      <c r="B563" s="142" t="s">
        <v>60</v>
      </c>
      <c r="C563" s="142">
        <v>0</v>
      </c>
      <c r="D563" s="142">
        <v>0</v>
      </c>
      <c r="E563" s="142">
        <v>208</v>
      </c>
      <c r="F563" s="142" t="s">
        <v>202</v>
      </c>
      <c r="G563" s="142" t="s">
        <v>203</v>
      </c>
      <c r="H563" s="142">
        <v>275.8</v>
      </c>
      <c r="I563" s="137" t="s">
        <v>153</v>
      </c>
    </row>
    <row r="564" spans="1:9" x14ac:dyDescent="0.15">
      <c r="A564" s="142" t="s">
        <v>1523</v>
      </c>
      <c r="B564" s="142" t="s">
        <v>63</v>
      </c>
      <c r="C564" s="142">
        <v>0</v>
      </c>
      <c r="D564" s="142">
        <v>0</v>
      </c>
      <c r="E564" s="142">
        <v>208</v>
      </c>
      <c r="F564" s="142" t="s">
        <v>202</v>
      </c>
      <c r="G564" s="142" t="s">
        <v>203</v>
      </c>
      <c r="H564" s="142">
        <v>129.5</v>
      </c>
      <c r="I564" s="137" t="s">
        <v>152</v>
      </c>
    </row>
    <row r="565" spans="1:9" x14ac:dyDescent="0.15">
      <c r="A565" s="142" t="s">
        <v>1524</v>
      </c>
      <c r="B565" s="142" t="s">
        <v>1525</v>
      </c>
      <c r="C565" s="142">
        <v>0</v>
      </c>
      <c r="D565" s="142">
        <v>0</v>
      </c>
      <c r="E565" s="142">
        <v>208</v>
      </c>
      <c r="F565" s="142" t="s">
        <v>202</v>
      </c>
      <c r="G565" s="142" t="s">
        <v>203</v>
      </c>
      <c r="H565" s="142">
        <v>130.4</v>
      </c>
      <c r="I565" s="137" t="s">
        <v>153</v>
      </c>
    </row>
    <row r="566" spans="1:9" x14ac:dyDescent="0.15">
      <c r="A566" s="142" t="s">
        <v>1526</v>
      </c>
      <c r="B566" s="142" t="s">
        <v>1527</v>
      </c>
      <c r="C566" s="142">
        <v>0</v>
      </c>
      <c r="D566" s="142">
        <v>0</v>
      </c>
      <c r="E566" s="142">
        <v>208</v>
      </c>
      <c r="F566" s="142" t="s">
        <v>202</v>
      </c>
      <c r="G566" s="142" t="s">
        <v>203</v>
      </c>
      <c r="H566" s="142">
        <v>119.7</v>
      </c>
      <c r="I566" s="137" t="s">
        <v>153</v>
      </c>
    </row>
    <row r="567" spans="1:9" x14ac:dyDescent="0.15">
      <c r="A567" s="142" t="s">
        <v>1528</v>
      </c>
      <c r="B567" s="142" t="s">
        <v>1529</v>
      </c>
      <c r="C567" s="142">
        <v>0</v>
      </c>
      <c r="D567" s="142">
        <v>0</v>
      </c>
      <c r="E567" s="142">
        <v>208</v>
      </c>
      <c r="F567" s="142" t="s">
        <v>202</v>
      </c>
      <c r="G567" s="142" t="s">
        <v>203</v>
      </c>
      <c r="H567" s="142">
        <v>50.6</v>
      </c>
      <c r="I567" s="137" t="s">
        <v>352</v>
      </c>
    </row>
    <row r="568" spans="1:9" x14ac:dyDescent="0.15">
      <c r="A568" s="142" t="s">
        <v>1530</v>
      </c>
      <c r="B568" s="142" t="s">
        <v>64</v>
      </c>
      <c r="C568" s="142">
        <v>0</v>
      </c>
      <c r="D568" s="142">
        <v>0</v>
      </c>
      <c r="E568" s="142">
        <v>208</v>
      </c>
      <c r="F568" s="142" t="s">
        <v>202</v>
      </c>
      <c r="G568" s="142" t="s">
        <v>203</v>
      </c>
      <c r="H568" s="142">
        <v>50.8</v>
      </c>
      <c r="I568" s="137" t="s">
        <v>153</v>
      </c>
    </row>
    <row r="569" spans="1:9" x14ac:dyDescent="0.15">
      <c r="A569" s="142" t="s">
        <v>1531</v>
      </c>
      <c r="B569" s="142" t="s">
        <v>1532</v>
      </c>
      <c r="C569" s="142">
        <v>0</v>
      </c>
      <c r="D569" s="142">
        <v>0</v>
      </c>
      <c r="E569" s="142">
        <v>208</v>
      </c>
      <c r="F569" s="142" t="s">
        <v>202</v>
      </c>
      <c r="G569" s="142" t="s">
        <v>203</v>
      </c>
      <c r="H569" s="142">
        <v>17</v>
      </c>
      <c r="I569" s="137" t="e">
        <v>#N/A</v>
      </c>
    </row>
    <row r="570" spans="1:9" x14ac:dyDescent="0.15">
      <c r="A570" s="142" t="s">
        <v>1533</v>
      </c>
      <c r="B570" s="142" t="s">
        <v>41</v>
      </c>
      <c r="C570" s="142">
        <v>0</v>
      </c>
      <c r="D570" s="142">
        <v>0</v>
      </c>
      <c r="E570" s="142">
        <v>208</v>
      </c>
      <c r="F570" s="142" t="s">
        <v>202</v>
      </c>
      <c r="G570" s="142" t="s">
        <v>203</v>
      </c>
      <c r="H570" s="142">
        <v>130.4</v>
      </c>
      <c r="I570" s="137" t="s">
        <v>153</v>
      </c>
    </row>
    <row r="571" spans="1:9" x14ac:dyDescent="0.15">
      <c r="A571" s="142" t="s">
        <v>1534</v>
      </c>
      <c r="B571" s="142" t="s">
        <v>1535</v>
      </c>
      <c r="C571" s="142">
        <v>0</v>
      </c>
      <c r="D571" s="142">
        <v>0</v>
      </c>
      <c r="E571" s="142">
        <v>208</v>
      </c>
      <c r="F571" s="142" t="s">
        <v>202</v>
      </c>
      <c r="G571" s="142" t="s">
        <v>203</v>
      </c>
      <c r="H571" s="142">
        <v>130.5</v>
      </c>
      <c r="I571" s="137" t="s">
        <v>353</v>
      </c>
    </row>
    <row r="572" spans="1:9" x14ac:dyDescent="0.15">
      <c r="A572" s="142" t="s">
        <v>1536</v>
      </c>
      <c r="B572" s="142" t="s">
        <v>1537</v>
      </c>
      <c r="C572" s="142">
        <v>0</v>
      </c>
      <c r="D572" s="142">
        <v>0</v>
      </c>
      <c r="E572" s="142">
        <v>208</v>
      </c>
      <c r="F572" s="142" t="s">
        <v>202</v>
      </c>
      <c r="G572" s="142" t="s">
        <v>203</v>
      </c>
      <c r="H572" s="142">
        <v>15.7</v>
      </c>
      <c r="I572" s="137" t="s">
        <v>352</v>
      </c>
    </row>
    <row r="573" spans="1:9" x14ac:dyDescent="0.15">
      <c r="A573" s="142" t="s">
        <v>1538</v>
      </c>
      <c r="B573" s="142" t="s">
        <v>1539</v>
      </c>
      <c r="C573" s="142">
        <v>0</v>
      </c>
      <c r="D573" s="142">
        <v>0</v>
      </c>
      <c r="E573" s="142">
        <v>208</v>
      </c>
      <c r="F573" s="142" t="s">
        <v>202</v>
      </c>
      <c r="G573" s="142" t="s">
        <v>203</v>
      </c>
      <c r="H573" s="142">
        <v>217</v>
      </c>
      <c r="I573" s="137" t="s">
        <v>151</v>
      </c>
    </row>
    <row r="574" spans="1:9" x14ac:dyDescent="0.15">
      <c r="A574" s="142" t="s">
        <v>403</v>
      </c>
      <c r="B574" s="142" t="s">
        <v>36</v>
      </c>
      <c r="C574" s="142">
        <v>0</v>
      </c>
      <c r="D574" s="142">
        <v>0</v>
      </c>
      <c r="E574" s="142">
        <v>208</v>
      </c>
      <c r="F574" s="142" t="s">
        <v>202</v>
      </c>
      <c r="G574" s="142" t="s">
        <v>203</v>
      </c>
      <c r="H574" s="142">
        <v>15.7</v>
      </c>
      <c r="I574" s="137" t="s">
        <v>352</v>
      </c>
    </row>
    <row r="575" spans="1:9" x14ac:dyDescent="0.15">
      <c r="A575" s="142" t="s">
        <v>1540</v>
      </c>
      <c r="B575" s="142" t="s">
        <v>67</v>
      </c>
      <c r="C575" s="142">
        <v>0</v>
      </c>
      <c r="D575" s="142">
        <v>0</v>
      </c>
      <c r="E575" s="142">
        <v>208</v>
      </c>
      <c r="F575" s="142" t="s">
        <v>202</v>
      </c>
      <c r="G575" s="142" t="s">
        <v>203</v>
      </c>
      <c r="H575" s="142">
        <v>439.4</v>
      </c>
      <c r="I575" s="137" t="s">
        <v>153</v>
      </c>
    </row>
    <row r="576" spans="1:9" x14ac:dyDescent="0.15">
      <c r="A576" s="142" t="s">
        <v>1541</v>
      </c>
      <c r="B576" s="142" t="s">
        <v>67</v>
      </c>
      <c r="C576" s="142">
        <v>0</v>
      </c>
      <c r="D576" s="142">
        <v>0</v>
      </c>
      <c r="E576" s="142">
        <v>208</v>
      </c>
      <c r="F576" s="142" t="s">
        <v>202</v>
      </c>
      <c r="G576" s="142" t="s">
        <v>203</v>
      </c>
      <c r="H576" s="142">
        <v>439.4</v>
      </c>
      <c r="I576" s="137" t="s">
        <v>153</v>
      </c>
    </row>
    <row r="577" spans="1:9" x14ac:dyDescent="0.15">
      <c r="A577" s="142" t="s">
        <v>1542</v>
      </c>
      <c r="B577" s="142" t="s">
        <v>67</v>
      </c>
      <c r="C577" s="142">
        <v>0</v>
      </c>
      <c r="D577" s="142">
        <v>0</v>
      </c>
      <c r="E577" s="142">
        <v>208</v>
      </c>
      <c r="F577" s="142" t="s">
        <v>202</v>
      </c>
      <c r="G577" s="142" t="s">
        <v>203</v>
      </c>
      <c r="H577" s="142">
        <v>438.09</v>
      </c>
      <c r="I577" s="137" t="s">
        <v>153</v>
      </c>
    </row>
    <row r="578" spans="1:9" x14ac:dyDescent="0.15">
      <c r="A578" s="142" t="s">
        <v>1543</v>
      </c>
      <c r="B578" s="142" t="s">
        <v>79</v>
      </c>
      <c r="C578" s="142">
        <v>0</v>
      </c>
      <c r="D578" s="142">
        <v>0</v>
      </c>
      <c r="E578" s="142">
        <v>208</v>
      </c>
      <c r="F578" s="142" t="s">
        <v>202</v>
      </c>
      <c r="G578" s="142" t="s">
        <v>203</v>
      </c>
      <c r="H578" s="142">
        <v>207.59</v>
      </c>
      <c r="I578" s="137" t="e">
        <v>#N/A</v>
      </c>
    </row>
    <row r="579" spans="1:9" x14ac:dyDescent="0.15">
      <c r="A579" s="142" t="s">
        <v>2542</v>
      </c>
      <c r="B579" s="142" t="s">
        <v>2543</v>
      </c>
      <c r="C579" s="142">
        <v>0</v>
      </c>
      <c r="D579" s="142">
        <v>0</v>
      </c>
      <c r="E579" s="142">
        <v>208</v>
      </c>
      <c r="F579" s="142" t="s">
        <v>202</v>
      </c>
      <c r="G579" s="143" t="s">
        <v>257</v>
      </c>
      <c r="H579" s="142">
        <v>39.6</v>
      </c>
      <c r="I579" s="137" t="s">
        <v>357</v>
      </c>
    </row>
    <row r="580" spans="1:9" x14ac:dyDescent="0.15">
      <c r="A580" s="142" t="s">
        <v>1544</v>
      </c>
      <c r="B580" s="142" t="s">
        <v>1545</v>
      </c>
      <c r="C580" s="142">
        <v>0</v>
      </c>
      <c r="D580" s="142">
        <v>0</v>
      </c>
      <c r="E580" s="142">
        <v>208</v>
      </c>
      <c r="F580" s="142" t="s">
        <v>202</v>
      </c>
      <c r="G580" s="142" t="s">
        <v>203</v>
      </c>
      <c r="H580" s="142">
        <v>28.4</v>
      </c>
      <c r="I580" s="137" t="s">
        <v>352</v>
      </c>
    </row>
    <row r="581" spans="1:9" x14ac:dyDescent="0.15">
      <c r="A581" s="142" t="s">
        <v>1546</v>
      </c>
      <c r="B581" s="142" t="s">
        <v>68</v>
      </c>
      <c r="C581" s="142">
        <v>0</v>
      </c>
      <c r="D581" s="142">
        <v>0</v>
      </c>
      <c r="E581" s="142">
        <v>208</v>
      </c>
      <c r="F581" s="142" t="s">
        <v>202</v>
      </c>
      <c r="G581" s="142" t="s">
        <v>203</v>
      </c>
      <c r="H581" s="142">
        <v>93.8</v>
      </c>
      <c r="I581" s="137" t="s">
        <v>153</v>
      </c>
    </row>
    <row r="582" spans="1:9" x14ac:dyDescent="0.15">
      <c r="A582" s="142" t="s">
        <v>1547</v>
      </c>
      <c r="B582" s="142" t="s">
        <v>1548</v>
      </c>
      <c r="C582" s="142">
        <v>0</v>
      </c>
      <c r="D582" s="142">
        <v>0</v>
      </c>
      <c r="E582" s="142">
        <v>208</v>
      </c>
      <c r="F582" s="142" t="s">
        <v>202</v>
      </c>
      <c r="G582" s="142" t="s">
        <v>203</v>
      </c>
      <c r="H582" s="142">
        <v>88.8</v>
      </c>
      <c r="I582" s="137" t="s">
        <v>153</v>
      </c>
    </row>
    <row r="583" spans="1:9" x14ac:dyDescent="0.15">
      <c r="A583" s="142" t="s">
        <v>1549</v>
      </c>
      <c r="B583" s="142" t="s">
        <v>69</v>
      </c>
      <c r="C583" s="142">
        <v>0</v>
      </c>
      <c r="D583" s="142">
        <v>0</v>
      </c>
      <c r="E583" s="142">
        <v>208</v>
      </c>
      <c r="F583" s="142" t="s">
        <v>202</v>
      </c>
      <c r="G583" s="142" t="s">
        <v>203</v>
      </c>
      <c r="H583" s="142">
        <v>91.4</v>
      </c>
      <c r="I583" s="137" t="s">
        <v>153</v>
      </c>
    </row>
    <row r="584" spans="1:9" x14ac:dyDescent="0.15">
      <c r="A584" s="142" t="s">
        <v>1550</v>
      </c>
      <c r="B584" s="142" t="s">
        <v>69</v>
      </c>
      <c r="C584" s="142">
        <v>0</v>
      </c>
      <c r="D584" s="142">
        <v>0</v>
      </c>
      <c r="E584" s="142">
        <v>208</v>
      </c>
      <c r="F584" s="142" t="s">
        <v>202</v>
      </c>
      <c r="G584" s="142" t="s">
        <v>203</v>
      </c>
      <c r="H584" s="142">
        <v>91.4</v>
      </c>
      <c r="I584" s="137" t="s">
        <v>153</v>
      </c>
    </row>
    <row r="585" spans="1:9" x14ac:dyDescent="0.15">
      <c r="A585" s="142" t="s">
        <v>1551</v>
      </c>
      <c r="B585" s="142" t="s">
        <v>1552</v>
      </c>
      <c r="C585" s="142">
        <v>0</v>
      </c>
      <c r="D585" s="142">
        <v>0</v>
      </c>
      <c r="E585" s="142">
        <v>208</v>
      </c>
      <c r="F585" s="142" t="s">
        <v>202</v>
      </c>
      <c r="G585" s="142" t="s">
        <v>203</v>
      </c>
      <c r="H585" s="142">
        <v>82.8</v>
      </c>
      <c r="I585" s="137" t="s">
        <v>153</v>
      </c>
    </row>
    <row r="586" spans="1:9" x14ac:dyDescent="0.15">
      <c r="A586" s="142" t="s">
        <v>1553</v>
      </c>
      <c r="B586" s="142" t="s">
        <v>948</v>
      </c>
      <c r="C586" s="142">
        <v>0</v>
      </c>
      <c r="D586" s="142">
        <v>0</v>
      </c>
      <c r="E586" s="142">
        <v>208</v>
      </c>
      <c r="F586" s="142" t="s">
        <v>202</v>
      </c>
      <c r="G586" s="142" t="s">
        <v>203</v>
      </c>
      <c r="H586" s="142">
        <v>87.4</v>
      </c>
      <c r="I586" s="137" t="s">
        <v>153</v>
      </c>
    </row>
    <row r="587" spans="1:9" x14ac:dyDescent="0.15">
      <c r="A587" s="142" t="s">
        <v>1554</v>
      </c>
      <c r="B587" s="142" t="s">
        <v>1555</v>
      </c>
      <c r="C587" s="142">
        <v>0</v>
      </c>
      <c r="D587" s="142">
        <v>0</v>
      </c>
      <c r="E587" s="142">
        <v>208</v>
      </c>
      <c r="F587" s="142" t="s">
        <v>202</v>
      </c>
      <c r="G587" s="142" t="s">
        <v>203</v>
      </c>
      <c r="H587" s="142">
        <v>66</v>
      </c>
      <c r="I587" s="137" t="s">
        <v>152</v>
      </c>
    </row>
    <row r="588" spans="1:9" x14ac:dyDescent="0.15">
      <c r="A588" s="142" t="s">
        <v>1556</v>
      </c>
      <c r="B588" s="142" t="s">
        <v>1557</v>
      </c>
      <c r="C588" s="142">
        <v>0</v>
      </c>
      <c r="D588" s="142">
        <v>0</v>
      </c>
      <c r="E588" s="142">
        <v>208</v>
      </c>
      <c r="F588" s="142" t="s">
        <v>202</v>
      </c>
      <c r="G588" s="142" t="s">
        <v>203</v>
      </c>
      <c r="H588" s="142">
        <v>45.5</v>
      </c>
      <c r="I588" s="137" t="s">
        <v>153</v>
      </c>
    </row>
    <row r="589" spans="1:9" x14ac:dyDescent="0.15">
      <c r="A589" s="142" t="s">
        <v>398</v>
      </c>
      <c r="B589" s="142" t="s">
        <v>399</v>
      </c>
      <c r="C589" s="142">
        <v>0</v>
      </c>
      <c r="D589" s="142">
        <v>0</v>
      </c>
      <c r="E589" s="142">
        <v>208</v>
      </c>
      <c r="F589" s="142" t="s">
        <v>202</v>
      </c>
      <c r="G589" s="142" t="s">
        <v>203</v>
      </c>
      <c r="H589" s="142">
        <v>63.6</v>
      </c>
      <c r="I589" s="137" t="s">
        <v>153</v>
      </c>
    </row>
    <row r="590" spans="1:9" x14ac:dyDescent="0.15">
      <c r="A590" s="142" t="s">
        <v>1558</v>
      </c>
      <c r="B590" s="142" t="s">
        <v>1559</v>
      </c>
      <c r="C590" s="142">
        <v>0</v>
      </c>
      <c r="D590" s="142">
        <v>0</v>
      </c>
      <c r="E590" s="142">
        <v>208</v>
      </c>
      <c r="F590" s="142" t="s">
        <v>202</v>
      </c>
      <c r="G590" s="142" t="s">
        <v>203</v>
      </c>
      <c r="H590" s="142">
        <v>261.3</v>
      </c>
      <c r="I590" s="137" t="s">
        <v>153</v>
      </c>
    </row>
    <row r="591" spans="1:9" x14ac:dyDescent="0.15">
      <c r="A591" s="142" t="s">
        <v>1560</v>
      </c>
      <c r="B591" s="142" t="s">
        <v>268</v>
      </c>
      <c r="C591" s="142">
        <v>0</v>
      </c>
      <c r="D591" s="142">
        <v>0</v>
      </c>
      <c r="E591" s="142">
        <v>208</v>
      </c>
      <c r="F591" s="142" t="s">
        <v>202</v>
      </c>
      <c r="G591" s="142" t="s">
        <v>203</v>
      </c>
      <c r="H591" s="142">
        <v>127.7</v>
      </c>
      <c r="I591" s="137" t="s">
        <v>153</v>
      </c>
    </row>
    <row r="592" spans="1:9" x14ac:dyDescent="0.15">
      <c r="A592" s="142" t="s">
        <v>1561</v>
      </c>
      <c r="B592" s="142" t="s">
        <v>1562</v>
      </c>
      <c r="C592" s="142">
        <v>0</v>
      </c>
      <c r="D592" s="142">
        <v>0</v>
      </c>
      <c r="E592" s="142">
        <v>208</v>
      </c>
      <c r="F592" s="142" t="s">
        <v>202</v>
      </c>
      <c r="G592" s="142" t="s">
        <v>203</v>
      </c>
      <c r="H592" s="142">
        <v>143.80000000000001</v>
      </c>
      <c r="I592" s="137" t="s">
        <v>153</v>
      </c>
    </row>
    <row r="593" spans="1:9" x14ac:dyDescent="0.15">
      <c r="A593" s="142" t="s">
        <v>442</v>
      </c>
      <c r="B593" s="142" t="s">
        <v>443</v>
      </c>
      <c r="C593" s="142">
        <v>0</v>
      </c>
      <c r="D593" s="142">
        <v>0</v>
      </c>
      <c r="E593" s="142">
        <v>208</v>
      </c>
      <c r="F593" s="142" t="s">
        <v>202</v>
      </c>
      <c r="G593" s="142" t="s">
        <v>203</v>
      </c>
      <c r="H593" s="142">
        <v>143.80000000000001</v>
      </c>
      <c r="I593" s="137" t="s">
        <v>153</v>
      </c>
    </row>
    <row r="594" spans="1:9" x14ac:dyDescent="0.15">
      <c r="A594" s="142" t="s">
        <v>1563</v>
      </c>
      <c r="B594" s="142" t="s">
        <v>1564</v>
      </c>
      <c r="C594" s="142">
        <v>0</v>
      </c>
      <c r="D594" s="142">
        <v>0</v>
      </c>
      <c r="E594" s="142">
        <v>208</v>
      </c>
      <c r="F594" s="142" t="s">
        <v>202</v>
      </c>
      <c r="G594" s="142" t="s">
        <v>203</v>
      </c>
      <c r="H594" s="142">
        <v>141.4</v>
      </c>
      <c r="I594" s="137" t="s">
        <v>153</v>
      </c>
    </row>
    <row r="595" spans="1:9" x14ac:dyDescent="0.15">
      <c r="A595" s="142" t="s">
        <v>1565</v>
      </c>
      <c r="B595" s="142" t="s">
        <v>1566</v>
      </c>
      <c r="C595" s="142">
        <v>0</v>
      </c>
      <c r="D595" s="142">
        <v>0</v>
      </c>
      <c r="E595" s="142">
        <v>208</v>
      </c>
      <c r="F595" s="142" t="s">
        <v>202</v>
      </c>
      <c r="G595" s="142" t="s">
        <v>203</v>
      </c>
      <c r="H595" s="142">
        <v>142.69999999999999</v>
      </c>
      <c r="I595" s="137" t="s">
        <v>153</v>
      </c>
    </row>
    <row r="596" spans="1:9" x14ac:dyDescent="0.15">
      <c r="A596" s="142" t="s">
        <v>533</v>
      </c>
      <c r="B596" s="142" t="s">
        <v>534</v>
      </c>
      <c r="C596" s="142">
        <v>0</v>
      </c>
      <c r="D596" s="142">
        <v>2</v>
      </c>
      <c r="E596" s="142">
        <v>208</v>
      </c>
      <c r="F596" s="142" t="s">
        <v>202</v>
      </c>
      <c r="G596" s="142" t="s">
        <v>203</v>
      </c>
      <c r="H596" s="142">
        <v>141.9</v>
      </c>
      <c r="I596" s="137" t="s">
        <v>152</v>
      </c>
    </row>
    <row r="597" spans="1:9" x14ac:dyDescent="0.15">
      <c r="A597" s="142" t="s">
        <v>1567</v>
      </c>
      <c r="B597" s="142" t="s">
        <v>207</v>
      </c>
      <c r="C597" s="142">
        <v>0</v>
      </c>
      <c r="D597" s="142">
        <v>0</v>
      </c>
      <c r="E597" s="142">
        <v>208</v>
      </c>
      <c r="F597" s="142" t="s">
        <v>202</v>
      </c>
      <c r="G597" s="142" t="s">
        <v>203</v>
      </c>
      <c r="H597" s="142">
        <v>128.1</v>
      </c>
      <c r="I597" s="137" t="s">
        <v>153</v>
      </c>
    </row>
    <row r="598" spans="1:9" x14ac:dyDescent="0.15">
      <c r="A598" s="142" t="s">
        <v>1568</v>
      </c>
      <c r="B598" s="142" t="s">
        <v>69</v>
      </c>
      <c r="C598" s="142">
        <v>0</v>
      </c>
      <c r="D598" s="142">
        <v>0</v>
      </c>
      <c r="E598" s="142">
        <v>208</v>
      </c>
      <c r="F598" s="142" t="s">
        <v>202</v>
      </c>
      <c r="G598" s="142" t="s">
        <v>203</v>
      </c>
      <c r="H598" s="142">
        <v>12</v>
      </c>
      <c r="I598" s="137" t="s">
        <v>153</v>
      </c>
    </row>
    <row r="599" spans="1:9" x14ac:dyDescent="0.15">
      <c r="A599" s="142" t="s">
        <v>430</v>
      </c>
      <c r="B599" s="142" t="s">
        <v>431</v>
      </c>
      <c r="C599" s="142">
        <v>0</v>
      </c>
      <c r="D599" s="142">
        <v>0</v>
      </c>
      <c r="E599" s="142">
        <v>208</v>
      </c>
      <c r="F599" s="142" t="s">
        <v>202</v>
      </c>
      <c r="G599" s="142" t="s">
        <v>203</v>
      </c>
      <c r="H599" s="142">
        <v>75.2</v>
      </c>
      <c r="I599" s="137" t="s">
        <v>153</v>
      </c>
    </row>
    <row r="600" spans="1:9" x14ac:dyDescent="0.15">
      <c r="A600" s="142" t="s">
        <v>1569</v>
      </c>
      <c r="B600" s="142" t="s">
        <v>70</v>
      </c>
      <c r="C600" s="142">
        <v>0</v>
      </c>
      <c r="D600" s="142">
        <v>0</v>
      </c>
      <c r="E600" s="142">
        <v>208</v>
      </c>
      <c r="F600" s="142" t="s">
        <v>202</v>
      </c>
      <c r="G600" s="142" t="s">
        <v>203</v>
      </c>
      <c r="H600" s="142">
        <v>22.3</v>
      </c>
      <c r="I600" s="137" t="s">
        <v>151</v>
      </c>
    </row>
    <row r="601" spans="1:9" x14ac:dyDescent="0.15">
      <c r="A601" s="142" t="s">
        <v>1570</v>
      </c>
      <c r="B601" s="142" t="s">
        <v>70</v>
      </c>
      <c r="C601" s="142">
        <v>0</v>
      </c>
      <c r="D601" s="142">
        <v>0</v>
      </c>
      <c r="E601" s="142">
        <v>208</v>
      </c>
      <c r="F601" s="142" t="s">
        <v>202</v>
      </c>
      <c r="G601" s="142" t="s">
        <v>203</v>
      </c>
      <c r="H601" s="142">
        <v>22.3</v>
      </c>
      <c r="I601" s="137" t="s">
        <v>151</v>
      </c>
    </row>
    <row r="602" spans="1:9" x14ac:dyDescent="0.15">
      <c r="A602" s="142" t="s">
        <v>1571</v>
      </c>
      <c r="B602" s="142" t="s">
        <v>1572</v>
      </c>
      <c r="C602" s="142">
        <v>0</v>
      </c>
      <c r="D602" s="142">
        <v>0</v>
      </c>
      <c r="E602" s="142">
        <v>208</v>
      </c>
      <c r="F602" s="142" t="s">
        <v>202</v>
      </c>
      <c r="G602" s="142" t="s">
        <v>203</v>
      </c>
      <c r="H602" s="142">
        <v>65.599999999999994</v>
      </c>
      <c r="I602" s="137" t="s">
        <v>352</v>
      </c>
    </row>
    <row r="603" spans="1:9" x14ac:dyDescent="0.15">
      <c r="A603" s="142" t="s">
        <v>1573</v>
      </c>
      <c r="B603" s="142" t="s">
        <v>1574</v>
      </c>
      <c r="C603" s="142">
        <v>0</v>
      </c>
      <c r="D603" s="142">
        <v>0</v>
      </c>
      <c r="E603" s="142">
        <v>208</v>
      </c>
      <c r="F603" s="142" t="s">
        <v>202</v>
      </c>
      <c r="G603" s="142" t="s">
        <v>203</v>
      </c>
      <c r="H603" s="142">
        <v>65.599999999999994</v>
      </c>
      <c r="I603" s="137" t="s">
        <v>352</v>
      </c>
    </row>
    <row r="604" spans="1:9" x14ac:dyDescent="0.15">
      <c r="A604" s="142" t="s">
        <v>2530</v>
      </c>
      <c r="B604" s="142" t="s">
        <v>2531</v>
      </c>
      <c r="C604" s="142">
        <v>0</v>
      </c>
      <c r="D604" s="142">
        <v>0</v>
      </c>
      <c r="E604" s="142">
        <v>208</v>
      </c>
      <c r="F604" s="142" t="s">
        <v>202</v>
      </c>
      <c r="G604" s="142" t="s">
        <v>203</v>
      </c>
      <c r="H604" s="142">
        <v>26</v>
      </c>
      <c r="I604" s="137" t="s">
        <v>152</v>
      </c>
    </row>
    <row r="605" spans="1:9" x14ac:dyDescent="0.15">
      <c r="A605" s="142" t="s">
        <v>1575</v>
      </c>
      <c r="B605" s="142" t="s">
        <v>1576</v>
      </c>
      <c r="C605" s="142">
        <v>0</v>
      </c>
      <c r="D605" s="142">
        <v>0</v>
      </c>
      <c r="E605" s="142">
        <v>208</v>
      </c>
      <c r="F605" s="142" t="s">
        <v>202</v>
      </c>
      <c r="G605" s="142" t="s">
        <v>203</v>
      </c>
      <c r="H605" s="142">
        <v>15</v>
      </c>
      <c r="I605" s="137" t="s">
        <v>352</v>
      </c>
    </row>
    <row r="606" spans="1:9" x14ac:dyDescent="0.15">
      <c r="A606" s="142" t="s">
        <v>1577</v>
      </c>
      <c r="B606" s="142" t="s">
        <v>71</v>
      </c>
      <c r="C606" s="142">
        <v>0</v>
      </c>
      <c r="D606" s="142">
        <v>0</v>
      </c>
      <c r="E606" s="142">
        <v>208</v>
      </c>
      <c r="F606" s="142" t="s">
        <v>202</v>
      </c>
      <c r="G606" s="142" t="s">
        <v>203</v>
      </c>
      <c r="H606" s="142">
        <v>312.3</v>
      </c>
      <c r="I606" s="137" t="s">
        <v>153</v>
      </c>
    </row>
    <row r="607" spans="1:9" x14ac:dyDescent="0.15">
      <c r="A607" s="142" t="s">
        <v>743</v>
      </c>
      <c r="B607" s="142" t="s">
        <v>744</v>
      </c>
      <c r="C607" s="142">
        <v>0</v>
      </c>
      <c r="D607" s="142">
        <v>0</v>
      </c>
      <c r="E607" s="142">
        <v>208</v>
      </c>
      <c r="F607" s="142" t="s">
        <v>202</v>
      </c>
      <c r="G607" s="142" t="s">
        <v>203</v>
      </c>
      <c r="H607" s="142">
        <v>11.2</v>
      </c>
      <c r="I607" s="137" t="s">
        <v>152</v>
      </c>
    </row>
    <row r="608" spans="1:9" x14ac:dyDescent="0.15">
      <c r="A608" s="142" t="s">
        <v>935</v>
      </c>
      <c r="B608" s="142" t="s">
        <v>79</v>
      </c>
      <c r="C608" s="142">
        <v>0</v>
      </c>
      <c r="D608" s="142">
        <v>0</v>
      </c>
      <c r="E608" s="142">
        <v>208</v>
      </c>
      <c r="F608" s="142" t="s">
        <v>202</v>
      </c>
      <c r="G608" s="142" t="s">
        <v>203</v>
      </c>
      <c r="H608" s="142">
        <v>230.5</v>
      </c>
      <c r="I608" s="137" t="s">
        <v>153</v>
      </c>
    </row>
    <row r="609" spans="1:9" x14ac:dyDescent="0.15">
      <c r="A609" s="142" t="s">
        <v>1578</v>
      </c>
      <c r="B609" s="142" t="s">
        <v>1579</v>
      </c>
      <c r="C609" s="142">
        <v>0</v>
      </c>
      <c r="D609" s="142">
        <v>0</v>
      </c>
      <c r="E609" s="142">
        <v>208</v>
      </c>
      <c r="F609" s="142" t="s">
        <v>202</v>
      </c>
      <c r="G609" s="142" t="s">
        <v>203</v>
      </c>
      <c r="H609" s="142">
        <v>25.2</v>
      </c>
      <c r="I609" s="137" t="s">
        <v>352</v>
      </c>
    </row>
    <row r="610" spans="1:9" x14ac:dyDescent="0.15">
      <c r="A610" s="142" t="s">
        <v>1580</v>
      </c>
      <c r="B610" s="142" t="s">
        <v>1581</v>
      </c>
      <c r="C610" s="142">
        <v>0</v>
      </c>
      <c r="D610" s="142">
        <v>0</v>
      </c>
      <c r="E610" s="142">
        <v>208</v>
      </c>
      <c r="F610" s="142" t="s">
        <v>202</v>
      </c>
      <c r="G610" s="142" t="s">
        <v>203</v>
      </c>
      <c r="H610" s="142">
        <v>29.4</v>
      </c>
      <c r="I610" s="137" t="s">
        <v>153</v>
      </c>
    </row>
    <row r="611" spans="1:9" x14ac:dyDescent="0.15">
      <c r="A611" s="142" t="s">
        <v>1582</v>
      </c>
      <c r="B611" s="142" t="s">
        <v>1583</v>
      </c>
      <c r="C611" s="142">
        <v>0</v>
      </c>
      <c r="D611" s="142">
        <v>0</v>
      </c>
      <c r="E611" s="142">
        <v>208</v>
      </c>
      <c r="F611" s="142" t="s">
        <v>202</v>
      </c>
      <c r="G611" s="142" t="s">
        <v>203</v>
      </c>
      <c r="H611" s="142">
        <v>28.8</v>
      </c>
      <c r="I611" s="137" t="s">
        <v>352</v>
      </c>
    </row>
    <row r="612" spans="1:9" x14ac:dyDescent="0.15">
      <c r="A612" s="142" t="s">
        <v>1584</v>
      </c>
      <c r="B612" s="142" t="s">
        <v>1585</v>
      </c>
      <c r="C612" s="142">
        <v>0</v>
      </c>
      <c r="D612" s="142">
        <v>0</v>
      </c>
      <c r="E612" s="142">
        <v>208</v>
      </c>
      <c r="F612" s="142" t="s">
        <v>202</v>
      </c>
      <c r="G612" s="142" t="s">
        <v>203</v>
      </c>
      <c r="H612" s="142">
        <v>98.3</v>
      </c>
      <c r="I612" s="137" t="s">
        <v>153</v>
      </c>
    </row>
    <row r="613" spans="1:9" x14ac:dyDescent="0.15">
      <c r="A613" s="142" t="s">
        <v>1586</v>
      </c>
      <c r="B613" s="142" t="s">
        <v>1587</v>
      </c>
      <c r="C613" s="142">
        <v>0</v>
      </c>
      <c r="D613" s="142">
        <v>0</v>
      </c>
      <c r="E613" s="142">
        <v>208</v>
      </c>
      <c r="F613" s="142" t="s">
        <v>202</v>
      </c>
      <c r="G613" s="142" t="s">
        <v>203</v>
      </c>
      <c r="H613" s="142">
        <v>94.3</v>
      </c>
      <c r="I613" s="137" t="s">
        <v>153</v>
      </c>
    </row>
    <row r="614" spans="1:9" x14ac:dyDescent="0.15">
      <c r="A614" s="142" t="s">
        <v>1588</v>
      </c>
      <c r="B614" s="142" t="s">
        <v>1589</v>
      </c>
      <c r="C614" s="142">
        <v>0</v>
      </c>
      <c r="D614" s="142">
        <v>0</v>
      </c>
      <c r="E614" s="142">
        <v>208</v>
      </c>
      <c r="F614" s="142" t="s">
        <v>202</v>
      </c>
      <c r="G614" s="142" t="s">
        <v>203</v>
      </c>
      <c r="H614" s="142">
        <v>97.8</v>
      </c>
      <c r="I614" s="137" t="s">
        <v>153</v>
      </c>
    </row>
    <row r="615" spans="1:9" x14ac:dyDescent="0.15">
      <c r="A615" s="142" t="s">
        <v>1590</v>
      </c>
      <c r="B615" s="142" t="s">
        <v>1591</v>
      </c>
      <c r="C615" s="142">
        <v>0</v>
      </c>
      <c r="D615" s="142">
        <v>0</v>
      </c>
      <c r="E615" s="142">
        <v>208</v>
      </c>
      <c r="F615" s="142" t="s">
        <v>202</v>
      </c>
      <c r="G615" s="142" t="s">
        <v>203</v>
      </c>
      <c r="H615" s="142">
        <v>92.5</v>
      </c>
      <c r="I615" s="137" t="s">
        <v>153</v>
      </c>
    </row>
    <row r="616" spans="1:9" x14ac:dyDescent="0.15">
      <c r="A616" s="142" t="s">
        <v>1592</v>
      </c>
      <c r="B616" s="142" t="s">
        <v>1593</v>
      </c>
      <c r="C616" s="142">
        <v>0</v>
      </c>
      <c r="D616" s="142">
        <v>0</v>
      </c>
      <c r="E616" s="142">
        <v>208</v>
      </c>
      <c r="F616" s="142" t="s">
        <v>202</v>
      </c>
      <c r="G616" s="142" t="s">
        <v>203</v>
      </c>
      <c r="H616" s="142">
        <v>84.6</v>
      </c>
      <c r="I616" s="137" t="s">
        <v>153</v>
      </c>
    </row>
    <row r="617" spans="1:9" x14ac:dyDescent="0.15">
      <c r="A617" s="142" t="s">
        <v>1594</v>
      </c>
      <c r="B617" s="142" t="s">
        <v>1595</v>
      </c>
      <c r="C617" s="142">
        <v>0</v>
      </c>
      <c r="D617" s="142">
        <v>0</v>
      </c>
      <c r="E617" s="142">
        <v>208</v>
      </c>
      <c r="F617" s="142" t="s">
        <v>202</v>
      </c>
      <c r="G617" s="142" t="s">
        <v>203</v>
      </c>
      <c r="H617" s="142">
        <v>80</v>
      </c>
      <c r="I617" s="137" t="s">
        <v>153</v>
      </c>
    </row>
    <row r="618" spans="1:9" x14ac:dyDescent="0.15">
      <c r="A618" s="142" t="s">
        <v>1596</v>
      </c>
      <c r="B618" s="142" t="s">
        <v>1597</v>
      </c>
      <c r="C618" s="142">
        <v>0</v>
      </c>
      <c r="D618" s="142">
        <v>0</v>
      </c>
      <c r="E618" s="142">
        <v>208</v>
      </c>
      <c r="F618" s="142" t="s">
        <v>202</v>
      </c>
      <c r="G618" s="142" t="s">
        <v>203</v>
      </c>
      <c r="H618" s="142">
        <v>52.6</v>
      </c>
      <c r="I618" s="137" t="s">
        <v>352</v>
      </c>
    </row>
    <row r="619" spans="1:9" x14ac:dyDescent="0.15">
      <c r="A619" s="142" t="s">
        <v>1598</v>
      </c>
      <c r="B619" s="142" t="s">
        <v>1599</v>
      </c>
      <c r="C619" s="142">
        <v>0</v>
      </c>
      <c r="D619" s="142">
        <v>0</v>
      </c>
      <c r="E619" s="142">
        <v>208</v>
      </c>
      <c r="F619" s="142" t="s">
        <v>202</v>
      </c>
      <c r="G619" s="142" t="s">
        <v>203</v>
      </c>
      <c r="H619" s="142">
        <v>26.1</v>
      </c>
      <c r="I619" s="137" t="s">
        <v>353</v>
      </c>
    </row>
    <row r="620" spans="1:9" x14ac:dyDescent="0.15">
      <c r="A620" s="142" t="s">
        <v>1600</v>
      </c>
      <c r="B620" s="142" t="s">
        <v>1601</v>
      </c>
      <c r="C620" s="142">
        <v>0</v>
      </c>
      <c r="D620" s="142">
        <v>0</v>
      </c>
      <c r="E620" s="142">
        <v>208</v>
      </c>
      <c r="F620" s="142" t="s">
        <v>202</v>
      </c>
      <c r="G620" s="142" t="s">
        <v>203</v>
      </c>
      <c r="H620" s="142">
        <v>26.7</v>
      </c>
      <c r="I620" s="137" t="s">
        <v>353</v>
      </c>
    </row>
    <row r="621" spans="1:9" x14ac:dyDescent="0.15">
      <c r="A621" s="142" t="s">
        <v>1602</v>
      </c>
      <c r="B621" s="142" t="s">
        <v>1603</v>
      </c>
      <c r="C621" s="142">
        <v>0</v>
      </c>
      <c r="D621" s="142">
        <v>0</v>
      </c>
      <c r="E621" s="142">
        <v>208</v>
      </c>
      <c r="F621" s="142" t="s">
        <v>202</v>
      </c>
      <c r="G621" s="142" t="s">
        <v>203</v>
      </c>
      <c r="H621" s="142">
        <v>121.9</v>
      </c>
      <c r="I621" s="137" t="s">
        <v>352</v>
      </c>
    </row>
    <row r="622" spans="1:9" x14ac:dyDescent="0.15">
      <c r="A622" s="142" t="s">
        <v>1604</v>
      </c>
      <c r="B622" s="142" t="s">
        <v>1605</v>
      </c>
      <c r="C622" s="142">
        <v>0</v>
      </c>
      <c r="D622" s="142">
        <v>0</v>
      </c>
      <c r="E622" s="142">
        <v>208</v>
      </c>
      <c r="F622" s="142" t="s">
        <v>202</v>
      </c>
      <c r="G622" s="142" t="s">
        <v>203</v>
      </c>
      <c r="H622" s="142">
        <v>90</v>
      </c>
      <c r="I622" s="137" t="s">
        <v>153</v>
      </c>
    </row>
    <row r="623" spans="1:9" x14ac:dyDescent="0.15">
      <c r="A623" s="142" t="s">
        <v>1606</v>
      </c>
      <c r="B623" s="142" t="s">
        <v>1607</v>
      </c>
      <c r="C623" s="142">
        <v>0</v>
      </c>
      <c r="D623" s="142">
        <v>0</v>
      </c>
      <c r="E623" s="142">
        <v>208</v>
      </c>
      <c r="F623" s="142" t="s">
        <v>202</v>
      </c>
      <c r="G623" s="142" t="s">
        <v>203</v>
      </c>
      <c r="H623" s="142">
        <v>89.7</v>
      </c>
      <c r="I623" s="137" t="s">
        <v>153</v>
      </c>
    </row>
    <row r="624" spans="1:9" x14ac:dyDescent="0.15">
      <c r="A624" s="142" t="s">
        <v>1608</v>
      </c>
      <c r="B624" s="142" t="s">
        <v>1609</v>
      </c>
      <c r="C624" s="142">
        <v>0</v>
      </c>
      <c r="D624" s="142">
        <v>0</v>
      </c>
      <c r="E624" s="142">
        <v>208</v>
      </c>
      <c r="F624" s="142" t="s">
        <v>202</v>
      </c>
      <c r="G624" s="142" t="s">
        <v>203</v>
      </c>
      <c r="H624" s="142">
        <v>147.80000000000001</v>
      </c>
      <c r="I624" s="137" t="s">
        <v>153</v>
      </c>
    </row>
    <row r="625" spans="1:9" x14ac:dyDescent="0.15">
      <c r="A625" s="142" t="s">
        <v>1610</v>
      </c>
      <c r="B625" s="142" t="s">
        <v>1611</v>
      </c>
      <c r="C625" s="142">
        <v>0</v>
      </c>
      <c r="D625" s="142">
        <v>0</v>
      </c>
      <c r="E625" s="142">
        <v>208</v>
      </c>
      <c r="F625" s="142" t="s">
        <v>202</v>
      </c>
      <c r="G625" s="142" t="s">
        <v>203</v>
      </c>
      <c r="H625" s="142">
        <v>146.97999999999999</v>
      </c>
      <c r="I625" s="137" t="s">
        <v>153</v>
      </c>
    </row>
    <row r="626" spans="1:9" x14ac:dyDescent="0.15">
      <c r="A626" s="142" t="s">
        <v>1612</v>
      </c>
      <c r="B626" s="142" t="s">
        <v>74</v>
      </c>
      <c r="C626" s="142">
        <v>0</v>
      </c>
      <c r="D626" s="142">
        <v>0</v>
      </c>
      <c r="E626" s="142">
        <v>208</v>
      </c>
      <c r="F626" s="142" t="s">
        <v>202</v>
      </c>
      <c r="G626" s="142" t="s">
        <v>203</v>
      </c>
      <c r="H626" s="142">
        <v>142.69999999999999</v>
      </c>
      <c r="I626" s="137" t="s">
        <v>153</v>
      </c>
    </row>
    <row r="627" spans="1:9" x14ac:dyDescent="0.15">
      <c r="A627" s="142" t="s">
        <v>1613</v>
      </c>
      <c r="B627" s="142" t="s">
        <v>1405</v>
      </c>
      <c r="C627" s="142">
        <v>0</v>
      </c>
      <c r="D627" s="142">
        <v>0</v>
      </c>
      <c r="E627" s="142">
        <v>208</v>
      </c>
      <c r="F627" s="142" t="s">
        <v>202</v>
      </c>
      <c r="G627" s="142" t="s">
        <v>203</v>
      </c>
      <c r="H627" s="142">
        <v>142.69999999999999</v>
      </c>
      <c r="I627" s="137" t="s">
        <v>153</v>
      </c>
    </row>
    <row r="628" spans="1:9" x14ac:dyDescent="0.15">
      <c r="A628" s="142" t="s">
        <v>1614</v>
      </c>
      <c r="B628" s="142" t="s">
        <v>1615</v>
      </c>
      <c r="C628" s="142">
        <v>0</v>
      </c>
      <c r="D628" s="142">
        <v>0</v>
      </c>
      <c r="E628" s="142">
        <v>208</v>
      </c>
      <c r="F628" s="142" t="s">
        <v>202</v>
      </c>
      <c r="G628" s="142" t="s">
        <v>203</v>
      </c>
      <c r="H628" s="142">
        <v>143</v>
      </c>
      <c r="I628" s="137" t="s">
        <v>153</v>
      </c>
    </row>
    <row r="629" spans="1:9" x14ac:dyDescent="0.15">
      <c r="A629" s="142" t="s">
        <v>1616</v>
      </c>
      <c r="B629" s="142" t="s">
        <v>1617</v>
      </c>
      <c r="C629" s="142">
        <v>0</v>
      </c>
      <c r="D629" s="142">
        <v>0</v>
      </c>
      <c r="E629" s="142">
        <v>208</v>
      </c>
      <c r="F629" s="142" t="s">
        <v>202</v>
      </c>
      <c r="G629" s="142" t="s">
        <v>203</v>
      </c>
      <c r="H629" s="142">
        <v>143</v>
      </c>
      <c r="I629" s="137" t="s">
        <v>153</v>
      </c>
    </row>
    <row r="630" spans="1:9" x14ac:dyDescent="0.15">
      <c r="A630" s="142" t="s">
        <v>1618</v>
      </c>
      <c r="B630" s="142" t="s">
        <v>75</v>
      </c>
      <c r="C630" s="142">
        <v>0</v>
      </c>
      <c r="D630" s="142">
        <v>0</v>
      </c>
      <c r="E630" s="142">
        <v>208</v>
      </c>
      <c r="F630" s="142" t="s">
        <v>202</v>
      </c>
      <c r="G630" s="142" t="s">
        <v>203</v>
      </c>
      <c r="H630" s="142">
        <v>146.1</v>
      </c>
      <c r="I630" s="137" t="s">
        <v>153</v>
      </c>
    </row>
    <row r="631" spans="1:9" x14ac:dyDescent="0.15">
      <c r="A631" s="142" t="s">
        <v>1619</v>
      </c>
      <c r="B631" s="142" t="s">
        <v>75</v>
      </c>
      <c r="C631" s="142">
        <v>0</v>
      </c>
      <c r="D631" s="142">
        <v>0</v>
      </c>
      <c r="E631" s="142">
        <v>208</v>
      </c>
      <c r="F631" s="142" t="s">
        <v>202</v>
      </c>
      <c r="G631" s="142" t="s">
        <v>203</v>
      </c>
      <c r="H631" s="142">
        <v>145.46</v>
      </c>
      <c r="I631" s="137" t="s">
        <v>153</v>
      </c>
    </row>
    <row r="632" spans="1:9" x14ac:dyDescent="0.15">
      <c r="A632" s="142" t="s">
        <v>1620</v>
      </c>
      <c r="B632" s="142" t="s">
        <v>1621</v>
      </c>
      <c r="C632" s="142">
        <v>0</v>
      </c>
      <c r="D632" s="142">
        <v>0</v>
      </c>
      <c r="E632" s="142">
        <v>208</v>
      </c>
      <c r="F632" s="142" t="s">
        <v>202</v>
      </c>
      <c r="G632" s="142" t="s">
        <v>203</v>
      </c>
      <c r="H632" s="142">
        <v>130.5</v>
      </c>
      <c r="I632" s="137" t="s">
        <v>153</v>
      </c>
    </row>
    <row r="633" spans="1:9" x14ac:dyDescent="0.15">
      <c r="A633" s="142" t="s">
        <v>1622</v>
      </c>
      <c r="B633" s="142" t="s">
        <v>1623</v>
      </c>
      <c r="C633" s="142">
        <v>0</v>
      </c>
      <c r="D633" s="142">
        <v>0</v>
      </c>
      <c r="E633" s="142">
        <v>208</v>
      </c>
      <c r="F633" s="142" t="s">
        <v>202</v>
      </c>
      <c r="G633" s="142" t="s">
        <v>203</v>
      </c>
      <c r="H633" s="142">
        <v>129.72</v>
      </c>
      <c r="I633" s="137" t="s">
        <v>153</v>
      </c>
    </row>
    <row r="634" spans="1:9" x14ac:dyDescent="0.15">
      <c r="A634" s="142" t="s">
        <v>1624</v>
      </c>
      <c r="B634" s="142" t="s">
        <v>76</v>
      </c>
      <c r="C634" s="142">
        <v>0</v>
      </c>
      <c r="D634" s="142">
        <v>0</v>
      </c>
      <c r="E634" s="142">
        <v>208</v>
      </c>
      <c r="F634" s="142" t="s">
        <v>202</v>
      </c>
      <c r="G634" s="142" t="s">
        <v>203</v>
      </c>
      <c r="H634" s="142">
        <v>129.72</v>
      </c>
      <c r="I634" s="137" t="s">
        <v>153</v>
      </c>
    </row>
    <row r="635" spans="1:9" x14ac:dyDescent="0.15">
      <c r="A635" s="142" t="s">
        <v>1625</v>
      </c>
      <c r="B635" s="142" t="s">
        <v>1626</v>
      </c>
      <c r="C635" s="142">
        <v>0</v>
      </c>
      <c r="D635" s="142">
        <v>0</v>
      </c>
      <c r="E635" s="142">
        <v>208</v>
      </c>
      <c r="F635" s="142" t="s">
        <v>202</v>
      </c>
      <c r="G635" s="142" t="s">
        <v>203</v>
      </c>
      <c r="H635" s="142">
        <v>86.2</v>
      </c>
      <c r="I635" s="137" t="s">
        <v>153</v>
      </c>
    </row>
    <row r="636" spans="1:9" x14ac:dyDescent="0.15">
      <c r="A636" s="142" t="s">
        <v>1627</v>
      </c>
      <c r="B636" s="142" t="s">
        <v>1628</v>
      </c>
      <c r="C636" s="142">
        <v>0</v>
      </c>
      <c r="D636" s="142">
        <v>0</v>
      </c>
      <c r="E636" s="142">
        <v>208</v>
      </c>
      <c r="F636" s="142" t="s">
        <v>202</v>
      </c>
      <c r="G636" s="142" t="s">
        <v>203</v>
      </c>
      <c r="H636" s="142">
        <v>77.2</v>
      </c>
      <c r="I636" s="137" t="s">
        <v>152</v>
      </c>
    </row>
    <row r="637" spans="1:9" x14ac:dyDescent="0.15">
      <c r="A637" s="142" t="s">
        <v>791</v>
      </c>
      <c r="B637" s="142" t="s">
        <v>792</v>
      </c>
      <c r="C637" s="142">
        <v>0</v>
      </c>
      <c r="D637" s="142">
        <v>0</v>
      </c>
      <c r="E637" s="142">
        <v>208</v>
      </c>
      <c r="F637" s="142" t="s">
        <v>202</v>
      </c>
      <c r="G637" s="142" t="s">
        <v>203</v>
      </c>
      <c r="H637" s="142">
        <v>40</v>
      </c>
      <c r="I637" s="137" t="s">
        <v>152</v>
      </c>
    </row>
    <row r="638" spans="1:9" x14ac:dyDescent="0.15">
      <c r="A638" s="142" t="s">
        <v>1629</v>
      </c>
      <c r="B638" s="142" t="s">
        <v>1630</v>
      </c>
      <c r="C638" s="142">
        <v>0</v>
      </c>
      <c r="D638" s="142">
        <v>0</v>
      </c>
      <c r="E638" s="142">
        <v>208</v>
      </c>
      <c r="F638" s="142" t="s">
        <v>202</v>
      </c>
      <c r="G638" s="142" t="s">
        <v>203</v>
      </c>
      <c r="H638" s="142">
        <v>290</v>
      </c>
      <c r="I638" s="137" t="s">
        <v>153</v>
      </c>
    </row>
    <row r="639" spans="1:9" x14ac:dyDescent="0.15">
      <c r="A639" s="142" t="s">
        <v>1631</v>
      </c>
      <c r="B639" s="142" t="s">
        <v>1632</v>
      </c>
      <c r="C639" s="142">
        <v>0</v>
      </c>
      <c r="D639" s="142">
        <v>0</v>
      </c>
      <c r="E639" s="142">
        <v>208</v>
      </c>
      <c r="F639" s="142" t="s">
        <v>202</v>
      </c>
      <c r="G639" s="142" t="s">
        <v>203</v>
      </c>
      <c r="H639" s="142">
        <v>129.69999999999999</v>
      </c>
      <c r="I639" s="137" t="s">
        <v>153</v>
      </c>
    </row>
    <row r="640" spans="1:9" x14ac:dyDescent="0.15">
      <c r="A640" s="142" t="s">
        <v>1633</v>
      </c>
      <c r="B640" s="142" t="s">
        <v>1237</v>
      </c>
      <c r="C640" s="142">
        <v>0</v>
      </c>
      <c r="D640" s="142">
        <v>0</v>
      </c>
      <c r="E640" s="142">
        <v>208</v>
      </c>
      <c r="F640" s="142" t="s">
        <v>202</v>
      </c>
      <c r="G640" s="142" t="s">
        <v>203</v>
      </c>
      <c r="H640" s="142">
        <v>6</v>
      </c>
      <c r="I640" s="137" t="s">
        <v>352</v>
      </c>
    </row>
    <row r="641" spans="1:9" x14ac:dyDescent="0.15">
      <c r="A641" s="142" t="s">
        <v>1634</v>
      </c>
      <c r="B641" s="142" t="s">
        <v>1635</v>
      </c>
      <c r="C641" s="142">
        <v>0</v>
      </c>
      <c r="D641" s="142">
        <v>0</v>
      </c>
      <c r="E641" s="142">
        <v>208</v>
      </c>
      <c r="F641" s="142" t="s">
        <v>202</v>
      </c>
      <c r="G641" s="142" t="s">
        <v>203</v>
      </c>
      <c r="H641" s="142">
        <v>15</v>
      </c>
      <c r="I641" s="137" t="s">
        <v>152</v>
      </c>
    </row>
    <row r="642" spans="1:9" x14ac:dyDescent="0.15">
      <c r="A642" s="142" t="s">
        <v>1636</v>
      </c>
      <c r="B642" s="142" t="s">
        <v>1637</v>
      </c>
      <c r="C642" s="142">
        <v>0</v>
      </c>
      <c r="D642" s="142">
        <v>0</v>
      </c>
      <c r="E642" s="142">
        <v>208</v>
      </c>
      <c r="F642" s="142" t="s">
        <v>202</v>
      </c>
      <c r="G642" s="142" t="s">
        <v>203</v>
      </c>
      <c r="H642" s="142">
        <v>15</v>
      </c>
      <c r="I642" s="137" t="s">
        <v>352</v>
      </c>
    </row>
    <row r="643" spans="1:9" x14ac:dyDescent="0.15">
      <c r="A643" s="142" t="s">
        <v>1638</v>
      </c>
      <c r="B643" s="142" t="s">
        <v>1639</v>
      </c>
      <c r="C643" s="142">
        <v>0</v>
      </c>
      <c r="D643" s="142">
        <v>0</v>
      </c>
      <c r="E643" s="142">
        <v>208</v>
      </c>
      <c r="F643" s="142" t="s">
        <v>202</v>
      </c>
      <c r="G643" s="142" t="s">
        <v>203</v>
      </c>
      <c r="H643" s="142">
        <v>144</v>
      </c>
      <c r="I643" s="137" t="e">
        <v>#N/A</v>
      </c>
    </row>
    <row r="644" spans="1:9" x14ac:dyDescent="0.15">
      <c r="A644" s="142" t="s">
        <v>1640</v>
      </c>
      <c r="B644" s="142" t="s">
        <v>1641</v>
      </c>
      <c r="C644" s="142">
        <v>0</v>
      </c>
      <c r="D644" s="142">
        <v>0</v>
      </c>
      <c r="E644" s="142">
        <v>208</v>
      </c>
      <c r="F644" s="142" t="s">
        <v>202</v>
      </c>
      <c r="G644" s="142" t="s">
        <v>203</v>
      </c>
      <c r="H644" s="142">
        <v>89.7</v>
      </c>
      <c r="I644" s="137" t="s">
        <v>2952</v>
      </c>
    </row>
    <row r="645" spans="1:9" x14ac:dyDescent="0.15">
      <c r="A645" s="142" t="s">
        <v>1642</v>
      </c>
      <c r="B645" s="142" t="s">
        <v>1643</v>
      </c>
      <c r="C645" s="142">
        <v>0</v>
      </c>
      <c r="D645" s="142">
        <v>0</v>
      </c>
      <c r="E645" s="142">
        <v>208</v>
      </c>
      <c r="F645" s="142" t="s">
        <v>202</v>
      </c>
      <c r="G645" s="142" t="s">
        <v>203</v>
      </c>
      <c r="H645" s="142">
        <v>102.5</v>
      </c>
      <c r="I645" s="137" t="s">
        <v>153</v>
      </c>
    </row>
    <row r="646" spans="1:9" x14ac:dyDescent="0.15">
      <c r="A646" s="142" t="s">
        <v>1644</v>
      </c>
      <c r="B646" s="142" t="s">
        <v>1026</v>
      </c>
      <c r="C646" s="142">
        <v>0</v>
      </c>
      <c r="D646" s="142">
        <v>0</v>
      </c>
      <c r="E646" s="142">
        <v>208</v>
      </c>
      <c r="F646" s="142" t="s">
        <v>202</v>
      </c>
      <c r="G646" s="142" t="s">
        <v>203</v>
      </c>
      <c r="H646" s="142">
        <v>96.6</v>
      </c>
      <c r="I646" s="137" t="s">
        <v>153</v>
      </c>
    </row>
    <row r="647" spans="1:9" x14ac:dyDescent="0.15">
      <c r="A647" s="142" t="s">
        <v>1645</v>
      </c>
      <c r="B647" s="142" t="s">
        <v>1646</v>
      </c>
      <c r="C647" s="142">
        <v>0</v>
      </c>
      <c r="D647" s="142">
        <v>0</v>
      </c>
      <c r="E647" s="142">
        <v>208</v>
      </c>
      <c r="F647" s="142" t="s">
        <v>202</v>
      </c>
      <c r="G647" s="142" t="s">
        <v>203</v>
      </c>
      <c r="H647" s="142">
        <v>102.1</v>
      </c>
      <c r="I647" s="137" t="s">
        <v>153</v>
      </c>
    </row>
    <row r="648" spans="1:9" x14ac:dyDescent="0.15">
      <c r="A648" s="142" t="s">
        <v>1647</v>
      </c>
      <c r="B648" s="142" t="s">
        <v>1648</v>
      </c>
      <c r="C648" s="142">
        <v>0</v>
      </c>
      <c r="D648" s="142">
        <v>0</v>
      </c>
      <c r="E648" s="142">
        <v>208</v>
      </c>
      <c r="F648" s="142" t="s">
        <v>202</v>
      </c>
      <c r="G648" s="142" t="s">
        <v>203</v>
      </c>
      <c r="H648" s="142">
        <v>106.1</v>
      </c>
      <c r="I648" s="137" t="s">
        <v>153</v>
      </c>
    </row>
    <row r="649" spans="1:9" x14ac:dyDescent="0.15">
      <c r="A649" s="142" t="s">
        <v>1649</v>
      </c>
      <c r="B649" s="142" t="s">
        <v>1650</v>
      </c>
      <c r="C649" s="142">
        <v>0</v>
      </c>
      <c r="D649" s="142">
        <v>0</v>
      </c>
      <c r="E649" s="142">
        <v>208</v>
      </c>
      <c r="F649" s="142" t="s">
        <v>202</v>
      </c>
      <c r="G649" s="142" t="s">
        <v>203</v>
      </c>
      <c r="H649" s="142">
        <v>27.7</v>
      </c>
      <c r="I649" s="137" t="s">
        <v>152</v>
      </c>
    </row>
    <row r="650" spans="1:9" x14ac:dyDescent="0.15">
      <c r="A650" s="142" t="s">
        <v>1651</v>
      </c>
      <c r="B650" s="142" t="s">
        <v>1652</v>
      </c>
      <c r="C650" s="142">
        <v>0</v>
      </c>
      <c r="D650" s="142">
        <v>0</v>
      </c>
      <c r="E650" s="142">
        <v>208</v>
      </c>
      <c r="F650" s="142" t="s">
        <v>202</v>
      </c>
      <c r="G650" s="142" t="s">
        <v>203</v>
      </c>
      <c r="H650" s="142">
        <v>84.5</v>
      </c>
      <c r="I650" s="137" t="s">
        <v>153</v>
      </c>
    </row>
    <row r="651" spans="1:9" x14ac:dyDescent="0.15">
      <c r="A651" s="142" t="s">
        <v>1653</v>
      </c>
      <c r="B651" s="142" t="s">
        <v>41</v>
      </c>
      <c r="C651" s="142">
        <v>0</v>
      </c>
      <c r="D651" s="142">
        <v>0</v>
      </c>
      <c r="E651" s="142">
        <v>208</v>
      </c>
      <c r="F651" s="142" t="s">
        <v>202</v>
      </c>
      <c r="G651" s="142" t="s">
        <v>203</v>
      </c>
      <c r="H651" s="142">
        <v>159.5</v>
      </c>
      <c r="I651" s="137" t="s">
        <v>152</v>
      </c>
    </row>
    <row r="652" spans="1:9" x14ac:dyDescent="0.15">
      <c r="A652" s="142" t="s">
        <v>1654</v>
      </c>
      <c r="B652" s="142" t="s">
        <v>41</v>
      </c>
      <c r="C652" s="142">
        <v>0</v>
      </c>
      <c r="D652" s="142">
        <v>0</v>
      </c>
      <c r="E652" s="142">
        <v>208</v>
      </c>
      <c r="F652" s="142" t="s">
        <v>202</v>
      </c>
      <c r="G652" s="142" t="s">
        <v>203</v>
      </c>
      <c r="H652" s="142">
        <v>159.5</v>
      </c>
      <c r="I652" s="137" t="s">
        <v>152</v>
      </c>
    </row>
    <row r="653" spans="1:9" x14ac:dyDescent="0.15">
      <c r="A653" s="142" t="s">
        <v>1655</v>
      </c>
      <c r="B653" s="142" t="s">
        <v>1656</v>
      </c>
      <c r="C653" s="142">
        <v>0</v>
      </c>
      <c r="D653" s="142">
        <v>0</v>
      </c>
      <c r="E653" s="142">
        <v>208</v>
      </c>
      <c r="F653" s="142" t="s">
        <v>202</v>
      </c>
      <c r="G653" s="142" t="s">
        <v>203</v>
      </c>
      <c r="H653" s="142">
        <v>69.8</v>
      </c>
      <c r="I653" s="137" t="s">
        <v>153</v>
      </c>
    </row>
    <row r="654" spans="1:9" x14ac:dyDescent="0.15">
      <c r="A654" s="142" t="s">
        <v>1657</v>
      </c>
      <c r="B654" s="142" t="s">
        <v>1658</v>
      </c>
      <c r="C654" s="142">
        <v>0</v>
      </c>
      <c r="D654" s="142">
        <v>0</v>
      </c>
      <c r="E654" s="142">
        <v>208</v>
      </c>
      <c r="F654" s="142" t="s">
        <v>202</v>
      </c>
      <c r="G654" s="142" t="s">
        <v>203</v>
      </c>
      <c r="H654" s="142">
        <v>125.6</v>
      </c>
      <c r="I654" s="137" t="s">
        <v>153</v>
      </c>
    </row>
    <row r="655" spans="1:9" x14ac:dyDescent="0.15">
      <c r="A655" s="142" t="s">
        <v>1659</v>
      </c>
      <c r="B655" s="142" t="s">
        <v>1660</v>
      </c>
      <c r="C655" s="142">
        <v>0</v>
      </c>
      <c r="D655" s="142">
        <v>0</v>
      </c>
      <c r="E655" s="142">
        <v>208</v>
      </c>
      <c r="F655" s="142" t="s">
        <v>202</v>
      </c>
      <c r="G655" s="142" t="s">
        <v>203</v>
      </c>
      <c r="H655" s="142">
        <v>153.6</v>
      </c>
      <c r="I655" s="137" t="s">
        <v>153</v>
      </c>
    </row>
    <row r="656" spans="1:9" x14ac:dyDescent="0.15">
      <c r="A656" s="142" t="s">
        <v>1661</v>
      </c>
      <c r="B656" s="142" t="s">
        <v>79</v>
      </c>
      <c r="C656" s="142">
        <v>0</v>
      </c>
      <c r="D656" s="142">
        <v>0</v>
      </c>
      <c r="E656" s="142">
        <v>208</v>
      </c>
      <c r="F656" s="142" t="s">
        <v>202</v>
      </c>
      <c r="G656" s="142" t="s">
        <v>203</v>
      </c>
      <c r="H656" s="142">
        <v>493.8</v>
      </c>
      <c r="I656" s="137" t="s">
        <v>153</v>
      </c>
    </row>
    <row r="657" spans="1:9" x14ac:dyDescent="0.15">
      <c r="A657" s="142" t="s">
        <v>1662</v>
      </c>
      <c r="B657" s="142" t="s">
        <v>1663</v>
      </c>
      <c r="C657" s="142">
        <v>0</v>
      </c>
      <c r="D657" s="142">
        <v>0</v>
      </c>
      <c r="E657" s="142">
        <v>208</v>
      </c>
      <c r="F657" s="142" t="s">
        <v>202</v>
      </c>
      <c r="G657" s="142" t="s">
        <v>203</v>
      </c>
      <c r="H657" s="142">
        <v>461.2</v>
      </c>
      <c r="I657" s="137" t="s">
        <v>153</v>
      </c>
    </row>
    <row r="658" spans="1:9" x14ac:dyDescent="0.15">
      <c r="A658" s="142" t="s">
        <v>1664</v>
      </c>
      <c r="B658" s="142" t="s">
        <v>1089</v>
      </c>
      <c r="C658" s="142">
        <v>0</v>
      </c>
      <c r="D658" s="142">
        <v>0</v>
      </c>
      <c r="E658" s="142">
        <v>208</v>
      </c>
      <c r="F658" s="142" t="s">
        <v>202</v>
      </c>
      <c r="G658" s="142" t="s">
        <v>203</v>
      </c>
      <c r="H658" s="142">
        <v>101.2</v>
      </c>
      <c r="I658" s="137" t="s">
        <v>153</v>
      </c>
    </row>
    <row r="659" spans="1:9" x14ac:dyDescent="0.15">
      <c r="A659" s="142" t="s">
        <v>1665</v>
      </c>
      <c r="B659" s="142" t="s">
        <v>1666</v>
      </c>
      <c r="C659" s="142">
        <v>0</v>
      </c>
      <c r="D659" s="142">
        <v>0</v>
      </c>
      <c r="E659" s="142">
        <v>208</v>
      </c>
      <c r="F659" s="142" t="s">
        <v>202</v>
      </c>
      <c r="G659" s="142" t="s">
        <v>203</v>
      </c>
      <c r="H659" s="142">
        <v>103.2</v>
      </c>
      <c r="I659" s="137" t="s">
        <v>152</v>
      </c>
    </row>
    <row r="660" spans="1:9" x14ac:dyDescent="0.15">
      <c r="A660" s="142" t="s">
        <v>1669</v>
      </c>
      <c r="B660" s="142" t="s">
        <v>1670</v>
      </c>
      <c r="C660" s="142">
        <v>0</v>
      </c>
      <c r="D660" s="142">
        <v>0</v>
      </c>
      <c r="E660" s="142">
        <v>208</v>
      </c>
      <c r="F660" s="142" t="s">
        <v>202</v>
      </c>
      <c r="G660" s="142" t="s">
        <v>203</v>
      </c>
      <c r="H660" s="142">
        <v>291.60000000000002</v>
      </c>
      <c r="I660" s="137" t="s">
        <v>153</v>
      </c>
    </row>
    <row r="661" spans="1:9" x14ac:dyDescent="0.15">
      <c r="A661" s="142" t="s">
        <v>1671</v>
      </c>
      <c r="B661" s="142" t="s">
        <v>1672</v>
      </c>
      <c r="C661" s="142">
        <v>0</v>
      </c>
      <c r="D661" s="142">
        <v>0</v>
      </c>
      <c r="E661" s="142">
        <v>208</v>
      </c>
      <c r="F661" s="142" t="s">
        <v>202</v>
      </c>
      <c r="G661" s="142" t="s">
        <v>25</v>
      </c>
      <c r="H661" s="142">
        <v>343.2</v>
      </c>
      <c r="I661" s="137" t="s">
        <v>356</v>
      </c>
    </row>
    <row r="662" spans="1:9" x14ac:dyDescent="0.15">
      <c r="A662" s="142" t="s">
        <v>2514</v>
      </c>
      <c r="B662" s="142" t="s">
        <v>2515</v>
      </c>
      <c r="C662" s="142">
        <v>0</v>
      </c>
      <c r="D662" s="142">
        <v>0</v>
      </c>
      <c r="E662" s="142">
        <v>208</v>
      </c>
      <c r="F662" s="142" t="s">
        <v>202</v>
      </c>
      <c r="G662" s="142" t="s">
        <v>203</v>
      </c>
      <c r="H662" s="142">
        <v>375.5</v>
      </c>
      <c r="I662" s="137" t="e">
        <v>#N/A</v>
      </c>
    </row>
    <row r="663" spans="1:9" x14ac:dyDescent="0.15">
      <c r="A663" s="142" t="s">
        <v>1675</v>
      </c>
      <c r="B663" s="142" t="s">
        <v>1676</v>
      </c>
      <c r="C663" s="142">
        <v>0</v>
      </c>
      <c r="D663" s="142">
        <v>0</v>
      </c>
      <c r="E663" s="142">
        <v>208</v>
      </c>
      <c r="F663" s="142" t="s">
        <v>202</v>
      </c>
      <c r="G663" s="142" t="s">
        <v>204</v>
      </c>
      <c r="H663" s="142">
        <v>100.4</v>
      </c>
      <c r="I663" s="137" t="s">
        <v>355</v>
      </c>
    </row>
    <row r="664" spans="1:9" x14ac:dyDescent="0.15">
      <c r="A664" s="142" t="s">
        <v>1677</v>
      </c>
      <c r="B664" s="142" t="s">
        <v>1678</v>
      </c>
      <c r="C664" s="142">
        <v>0</v>
      </c>
      <c r="D664" s="142">
        <v>0</v>
      </c>
      <c r="E664" s="142">
        <v>208</v>
      </c>
      <c r="F664" s="142" t="s">
        <v>202</v>
      </c>
      <c r="G664" s="142" t="s">
        <v>203</v>
      </c>
      <c r="H664" s="142">
        <v>100.62</v>
      </c>
      <c r="I664" s="137" t="s">
        <v>353</v>
      </c>
    </row>
    <row r="665" spans="1:9" x14ac:dyDescent="0.15">
      <c r="A665" s="142" t="s">
        <v>1679</v>
      </c>
      <c r="B665" s="142" t="s">
        <v>1484</v>
      </c>
      <c r="C665" s="142">
        <v>0</v>
      </c>
      <c r="D665" s="142">
        <v>0</v>
      </c>
      <c r="E665" s="142">
        <v>208</v>
      </c>
      <c r="F665" s="142" t="s">
        <v>202</v>
      </c>
      <c r="G665" s="142" t="s">
        <v>203</v>
      </c>
      <c r="H665" s="142">
        <v>100.62</v>
      </c>
      <c r="I665" s="137" t="s">
        <v>353</v>
      </c>
    </row>
    <row r="666" spans="1:9" x14ac:dyDescent="0.15">
      <c r="A666" s="142" t="s">
        <v>1680</v>
      </c>
      <c r="B666" s="142" t="s">
        <v>1681</v>
      </c>
      <c r="C666" s="142">
        <v>0</v>
      </c>
      <c r="D666" s="142">
        <v>0</v>
      </c>
      <c r="E666" s="142">
        <v>208</v>
      </c>
      <c r="F666" s="142" t="s">
        <v>202</v>
      </c>
      <c r="G666" s="142" t="s">
        <v>203</v>
      </c>
      <c r="H666" s="142">
        <v>67</v>
      </c>
      <c r="I666" s="137" t="s">
        <v>151</v>
      </c>
    </row>
    <row r="667" spans="1:9" x14ac:dyDescent="0.15">
      <c r="A667" s="142" t="s">
        <v>2552</v>
      </c>
      <c r="B667" s="142" t="s">
        <v>2553</v>
      </c>
      <c r="C667" s="142">
        <v>0</v>
      </c>
      <c r="D667" s="142">
        <v>0</v>
      </c>
      <c r="E667" s="142">
        <v>208</v>
      </c>
      <c r="F667" s="142" t="s">
        <v>202</v>
      </c>
      <c r="G667" s="143" t="s">
        <v>257</v>
      </c>
      <c r="H667" s="142">
        <v>71.3</v>
      </c>
      <c r="I667" s="137" t="s">
        <v>357</v>
      </c>
    </row>
    <row r="668" spans="1:9" x14ac:dyDescent="0.15">
      <c r="A668" s="142" t="s">
        <v>1682</v>
      </c>
      <c r="B668" s="142" t="s">
        <v>1683</v>
      </c>
      <c r="C668" s="142">
        <v>0</v>
      </c>
      <c r="D668" s="142">
        <v>0</v>
      </c>
      <c r="E668" s="142">
        <v>208</v>
      </c>
      <c r="F668" s="142" t="s">
        <v>202</v>
      </c>
      <c r="G668" s="142" t="s">
        <v>203</v>
      </c>
      <c r="H668" s="142">
        <v>26.9</v>
      </c>
      <c r="I668" s="137" t="s">
        <v>151</v>
      </c>
    </row>
    <row r="669" spans="1:9" x14ac:dyDescent="0.15">
      <c r="A669" s="142" t="s">
        <v>1684</v>
      </c>
      <c r="B669" s="142" t="s">
        <v>1685</v>
      </c>
      <c r="C669" s="142">
        <v>0</v>
      </c>
      <c r="D669" s="142">
        <v>0</v>
      </c>
      <c r="E669" s="142">
        <v>208</v>
      </c>
      <c r="F669" s="142" t="s">
        <v>202</v>
      </c>
      <c r="G669" s="142" t="s">
        <v>203</v>
      </c>
      <c r="H669" s="142">
        <v>29.7</v>
      </c>
      <c r="I669" s="137" t="s">
        <v>353</v>
      </c>
    </row>
    <row r="670" spans="1:9" x14ac:dyDescent="0.15">
      <c r="A670" s="142" t="s">
        <v>1686</v>
      </c>
      <c r="B670" s="142" t="s">
        <v>1687</v>
      </c>
      <c r="C670" s="142">
        <v>0</v>
      </c>
      <c r="D670" s="142">
        <v>0</v>
      </c>
      <c r="E670" s="142">
        <v>208</v>
      </c>
      <c r="F670" s="142" t="s">
        <v>202</v>
      </c>
      <c r="G670" s="142" t="s">
        <v>203</v>
      </c>
      <c r="H670" s="142">
        <v>35.799999999999997</v>
      </c>
      <c r="I670" s="137" t="s">
        <v>353</v>
      </c>
    </row>
    <row r="671" spans="1:9" x14ac:dyDescent="0.15">
      <c r="A671" s="142" t="s">
        <v>1688</v>
      </c>
      <c r="B671" s="142" t="s">
        <v>1465</v>
      </c>
      <c r="C671" s="142">
        <v>0</v>
      </c>
      <c r="D671" s="142">
        <v>0</v>
      </c>
      <c r="E671" s="142">
        <v>208</v>
      </c>
      <c r="F671" s="142" t="s">
        <v>202</v>
      </c>
      <c r="G671" s="142" t="s">
        <v>203</v>
      </c>
      <c r="H671" s="142">
        <v>32.200000000000003</v>
      </c>
      <c r="I671" s="137" t="s">
        <v>353</v>
      </c>
    </row>
    <row r="672" spans="1:9" x14ac:dyDescent="0.15">
      <c r="A672" s="142" t="s">
        <v>1689</v>
      </c>
      <c r="B672" s="142" t="s">
        <v>1690</v>
      </c>
      <c r="C672" s="142">
        <v>0</v>
      </c>
      <c r="D672" s="142">
        <v>0</v>
      </c>
      <c r="E672" s="142">
        <v>208</v>
      </c>
      <c r="F672" s="142" t="s">
        <v>202</v>
      </c>
      <c r="G672" s="142" t="s">
        <v>203</v>
      </c>
      <c r="H672" s="142">
        <v>31.91</v>
      </c>
      <c r="I672" s="137" t="s">
        <v>153</v>
      </c>
    </row>
    <row r="673" spans="1:9" x14ac:dyDescent="0.15">
      <c r="A673" s="142" t="s">
        <v>1691</v>
      </c>
      <c r="B673" s="142" t="s">
        <v>96</v>
      </c>
      <c r="C673" s="142">
        <v>0</v>
      </c>
      <c r="D673" s="142">
        <v>0</v>
      </c>
      <c r="E673" s="142">
        <v>208</v>
      </c>
      <c r="F673" s="142" t="s">
        <v>202</v>
      </c>
      <c r="G673" s="142" t="s">
        <v>203</v>
      </c>
      <c r="H673" s="142">
        <v>175.1</v>
      </c>
      <c r="I673" s="137" t="s">
        <v>153</v>
      </c>
    </row>
    <row r="674" spans="1:9" x14ac:dyDescent="0.15">
      <c r="A674" s="142" t="s">
        <v>1692</v>
      </c>
      <c r="B674" s="142" t="s">
        <v>1693</v>
      </c>
      <c r="C674" s="142">
        <v>0</v>
      </c>
      <c r="D674" s="142">
        <v>0</v>
      </c>
      <c r="E674" s="142">
        <v>208</v>
      </c>
      <c r="F674" s="142" t="s">
        <v>202</v>
      </c>
      <c r="G674" s="142" t="s">
        <v>203</v>
      </c>
      <c r="H674" s="142">
        <v>182.3</v>
      </c>
      <c r="I674" s="137" t="s">
        <v>151</v>
      </c>
    </row>
    <row r="675" spans="1:9" x14ac:dyDescent="0.15">
      <c r="A675" s="142" t="s">
        <v>1694</v>
      </c>
      <c r="B675" s="142" t="s">
        <v>97</v>
      </c>
      <c r="C675" s="142">
        <v>0</v>
      </c>
      <c r="D675" s="142">
        <v>0</v>
      </c>
      <c r="E675" s="142">
        <v>208</v>
      </c>
      <c r="F675" s="142" t="s">
        <v>202</v>
      </c>
      <c r="G675" s="142" t="s">
        <v>203</v>
      </c>
      <c r="H675" s="142">
        <v>107.3</v>
      </c>
      <c r="I675" s="137" t="s">
        <v>353</v>
      </c>
    </row>
    <row r="676" spans="1:9" x14ac:dyDescent="0.15">
      <c r="A676" s="142" t="s">
        <v>1695</v>
      </c>
      <c r="B676" s="142" t="s">
        <v>1696</v>
      </c>
      <c r="C676" s="142">
        <v>0</v>
      </c>
      <c r="D676" s="142">
        <v>0</v>
      </c>
      <c r="E676" s="142">
        <v>208</v>
      </c>
      <c r="F676" s="142" t="s">
        <v>202</v>
      </c>
      <c r="G676" s="142" t="s">
        <v>203</v>
      </c>
      <c r="H676" s="142">
        <v>35.5</v>
      </c>
      <c r="I676" s="137" t="s">
        <v>353</v>
      </c>
    </row>
    <row r="677" spans="1:9" x14ac:dyDescent="0.15">
      <c r="A677" s="142" t="s">
        <v>1699</v>
      </c>
      <c r="B677" s="142" t="s">
        <v>1700</v>
      </c>
      <c r="C677" s="142">
        <v>0</v>
      </c>
      <c r="D677" s="142">
        <v>0</v>
      </c>
      <c r="E677" s="142">
        <v>208</v>
      </c>
      <c r="F677" s="142" t="s">
        <v>202</v>
      </c>
      <c r="G677" s="142" t="s">
        <v>203</v>
      </c>
      <c r="H677" s="142">
        <v>35</v>
      </c>
      <c r="I677" s="137" t="s">
        <v>353</v>
      </c>
    </row>
    <row r="678" spans="1:9" x14ac:dyDescent="0.15">
      <c r="A678" s="142" t="s">
        <v>1703</v>
      </c>
      <c r="B678" s="142" t="s">
        <v>1704</v>
      </c>
      <c r="C678" s="142">
        <v>0</v>
      </c>
      <c r="D678" s="142">
        <v>0</v>
      </c>
      <c r="E678" s="142">
        <v>208</v>
      </c>
      <c r="F678" s="142" t="s">
        <v>202</v>
      </c>
      <c r="G678" s="142" t="s">
        <v>203</v>
      </c>
      <c r="H678" s="142">
        <v>70</v>
      </c>
      <c r="I678" s="137" t="s">
        <v>353</v>
      </c>
    </row>
    <row r="679" spans="1:9" x14ac:dyDescent="0.15">
      <c r="A679" s="142" t="s">
        <v>1705</v>
      </c>
      <c r="B679" s="142" t="s">
        <v>1704</v>
      </c>
      <c r="C679" s="142">
        <v>0</v>
      </c>
      <c r="D679" s="142">
        <v>0</v>
      </c>
      <c r="E679" s="142">
        <v>208</v>
      </c>
      <c r="F679" s="142" t="s">
        <v>202</v>
      </c>
      <c r="G679" s="142" t="s">
        <v>203</v>
      </c>
      <c r="H679" s="142">
        <v>35</v>
      </c>
      <c r="I679" s="137" t="s">
        <v>353</v>
      </c>
    </row>
    <row r="680" spans="1:9" x14ac:dyDescent="0.15">
      <c r="A680" s="142" t="s">
        <v>1706</v>
      </c>
      <c r="B680" s="142" t="s">
        <v>1704</v>
      </c>
      <c r="C680" s="142">
        <v>0</v>
      </c>
      <c r="D680" s="142">
        <v>0</v>
      </c>
      <c r="E680" s="142">
        <v>208</v>
      </c>
      <c r="F680" s="142" t="s">
        <v>202</v>
      </c>
      <c r="G680" s="142" t="s">
        <v>203</v>
      </c>
      <c r="H680" s="142">
        <v>35</v>
      </c>
      <c r="I680" s="137" t="s">
        <v>353</v>
      </c>
    </row>
    <row r="681" spans="1:9" x14ac:dyDescent="0.15">
      <c r="A681" s="142" t="s">
        <v>1709</v>
      </c>
      <c r="B681" s="142" t="s">
        <v>1710</v>
      </c>
      <c r="C681" s="142">
        <v>0</v>
      </c>
      <c r="D681" s="142">
        <v>0</v>
      </c>
      <c r="E681" s="142">
        <v>208</v>
      </c>
      <c r="F681" s="142" t="s">
        <v>202</v>
      </c>
      <c r="G681" s="142" t="s">
        <v>25</v>
      </c>
      <c r="H681" s="142">
        <v>191.9</v>
      </c>
      <c r="I681" s="137" t="s">
        <v>356</v>
      </c>
    </row>
    <row r="682" spans="1:9" x14ac:dyDescent="0.15">
      <c r="A682" s="142" t="s">
        <v>1711</v>
      </c>
      <c r="B682" s="142" t="s">
        <v>1127</v>
      </c>
      <c r="C682" s="142">
        <v>0</v>
      </c>
      <c r="D682" s="142">
        <v>0</v>
      </c>
      <c r="E682" s="142">
        <v>208</v>
      </c>
      <c r="F682" s="142" t="s">
        <v>202</v>
      </c>
      <c r="G682" s="142" t="s">
        <v>203</v>
      </c>
      <c r="H682" s="142">
        <v>1</v>
      </c>
      <c r="I682" s="137" t="s">
        <v>2952</v>
      </c>
    </row>
    <row r="683" spans="1:9" x14ac:dyDescent="0.15">
      <c r="A683" s="142" t="s">
        <v>1712</v>
      </c>
      <c r="B683" s="142" t="s">
        <v>103</v>
      </c>
      <c r="C683" s="142">
        <v>0</v>
      </c>
      <c r="D683" s="142">
        <v>0</v>
      </c>
      <c r="E683" s="142">
        <v>208</v>
      </c>
      <c r="F683" s="142" t="s">
        <v>202</v>
      </c>
      <c r="G683" s="142" t="s">
        <v>203</v>
      </c>
      <c r="H683" s="142">
        <v>22</v>
      </c>
      <c r="I683" s="137" t="s">
        <v>152</v>
      </c>
    </row>
    <row r="684" spans="1:9" x14ac:dyDescent="0.15">
      <c r="A684" s="142" t="s">
        <v>1713</v>
      </c>
      <c r="B684" s="142" t="s">
        <v>1714</v>
      </c>
      <c r="C684" s="142">
        <v>0</v>
      </c>
      <c r="D684" s="142">
        <v>0</v>
      </c>
      <c r="E684" s="142">
        <v>208</v>
      </c>
      <c r="F684" s="142" t="s">
        <v>202</v>
      </c>
      <c r="G684" s="142" t="s">
        <v>203</v>
      </c>
      <c r="H684" s="142">
        <v>8</v>
      </c>
      <c r="I684" s="137" t="e">
        <v>#N/A</v>
      </c>
    </row>
    <row r="685" spans="1:9" x14ac:dyDescent="0.15">
      <c r="A685" s="142" t="s">
        <v>1715</v>
      </c>
      <c r="B685" s="142" t="s">
        <v>1163</v>
      </c>
      <c r="C685" s="142">
        <v>0</v>
      </c>
      <c r="D685" s="142">
        <v>0</v>
      </c>
      <c r="E685" s="142">
        <v>208</v>
      </c>
      <c r="F685" s="142" t="s">
        <v>202</v>
      </c>
      <c r="G685" s="142" t="s">
        <v>203</v>
      </c>
      <c r="H685" s="142">
        <v>1</v>
      </c>
      <c r="I685" s="137" t="s">
        <v>2952</v>
      </c>
    </row>
    <row r="686" spans="1:9" x14ac:dyDescent="0.15">
      <c r="A686" s="142" t="s">
        <v>1716</v>
      </c>
      <c r="B686" s="142" t="s">
        <v>1078</v>
      </c>
      <c r="C686" s="142">
        <v>0</v>
      </c>
      <c r="D686" s="142">
        <v>0</v>
      </c>
      <c r="E686" s="142">
        <v>208</v>
      </c>
      <c r="F686" s="142" t="s">
        <v>202</v>
      </c>
      <c r="G686" s="142" t="s">
        <v>203</v>
      </c>
      <c r="H686" s="142">
        <v>1</v>
      </c>
      <c r="I686" s="137" t="s">
        <v>2952</v>
      </c>
    </row>
    <row r="687" spans="1:9" x14ac:dyDescent="0.15">
      <c r="A687" s="142" t="s">
        <v>1717</v>
      </c>
      <c r="B687" s="142" t="s">
        <v>1718</v>
      </c>
      <c r="C687" s="142">
        <v>0</v>
      </c>
      <c r="D687" s="142">
        <v>0</v>
      </c>
      <c r="E687" s="142">
        <v>208</v>
      </c>
      <c r="F687" s="142" t="s">
        <v>202</v>
      </c>
      <c r="G687" s="142" t="s">
        <v>203</v>
      </c>
      <c r="H687" s="142">
        <v>0</v>
      </c>
      <c r="I687" s="137" t="s">
        <v>2952</v>
      </c>
    </row>
    <row r="688" spans="1:9" x14ac:dyDescent="0.15">
      <c r="A688" s="142" t="s">
        <v>1719</v>
      </c>
      <c r="B688" s="142" t="s">
        <v>1720</v>
      </c>
      <c r="C688" s="142">
        <v>0</v>
      </c>
      <c r="D688" s="142">
        <v>0</v>
      </c>
      <c r="E688" s="142">
        <v>208</v>
      </c>
      <c r="F688" s="142" t="s">
        <v>202</v>
      </c>
      <c r="G688" s="142" t="s">
        <v>203</v>
      </c>
      <c r="H688" s="142">
        <v>1</v>
      </c>
      <c r="I688" s="137" t="s">
        <v>2952</v>
      </c>
    </row>
    <row r="689" spans="1:9" x14ac:dyDescent="0.15">
      <c r="A689" s="142" t="s">
        <v>1721</v>
      </c>
      <c r="B689" s="142" t="s">
        <v>1154</v>
      </c>
      <c r="C689" s="142">
        <v>0</v>
      </c>
      <c r="D689" s="142">
        <v>0</v>
      </c>
      <c r="E689" s="142">
        <v>208</v>
      </c>
      <c r="F689" s="142" t="s">
        <v>202</v>
      </c>
      <c r="G689" s="142" t="s">
        <v>203</v>
      </c>
      <c r="H689" s="142">
        <v>1</v>
      </c>
      <c r="I689" s="137" t="s">
        <v>2952</v>
      </c>
    </row>
    <row r="690" spans="1:9" x14ac:dyDescent="0.15">
      <c r="A690" s="142" t="s">
        <v>1722</v>
      </c>
      <c r="B690" s="142" t="s">
        <v>1723</v>
      </c>
      <c r="C690" s="142">
        <v>0</v>
      </c>
      <c r="D690" s="142">
        <v>0</v>
      </c>
      <c r="E690" s="142">
        <v>208</v>
      </c>
      <c r="F690" s="142" t="s">
        <v>202</v>
      </c>
      <c r="G690" s="142" t="s">
        <v>203</v>
      </c>
      <c r="H690" s="142">
        <v>1</v>
      </c>
      <c r="I690" s="137" t="s">
        <v>2952</v>
      </c>
    </row>
    <row r="691" spans="1:9" x14ac:dyDescent="0.15">
      <c r="A691" s="142" t="s">
        <v>1724</v>
      </c>
      <c r="B691" s="142" t="s">
        <v>1163</v>
      </c>
      <c r="C691" s="142">
        <v>0</v>
      </c>
      <c r="D691" s="142">
        <v>0</v>
      </c>
      <c r="E691" s="142">
        <v>208</v>
      </c>
      <c r="F691" s="142" t="s">
        <v>202</v>
      </c>
      <c r="G691" s="142" t="s">
        <v>203</v>
      </c>
      <c r="H691" s="142">
        <v>1</v>
      </c>
      <c r="I691" s="137" t="s">
        <v>2952</v>
      </c>
    </row>
    <row r="692" spans="1:9" x14ac:dyDescent="0.15">
      <c r="A692" s="142" t="s">
        <v>1725</v>
      </c>
      <c r="B692" s="142" t="s">
        <v>1726</v>
      </c>
      <c r="C692" s="142">
        <v>0</v>
      </c>
      <c r="D692" s="142">
        <v>0</v>
      </c>
      <c r="E692" s="142">
        <v>208</v>
      </c>
      <c r="F692" s="142" t="s">
        <v>202</v>
      </c>
      <c r="G692" s="142" t="s">
        <v>203</v>
      </c>
      <c r="H692" s="142">
        <v>1</v>
      </c>
      <c r="I692" s="137" t="s">
        <v>2952</v>
      </c>
    </row>
    <row r="693" spans="1:9" x14ac:dyDescent="0.15">
      <c r="A693" s="142" t="s">
        <v>1727</v>
      </c>
      <c r="B693" s="142" t="s">
        <v>1052</v>
      </c>
      <c r="C693" s="142">
        <v>0</v>
      </c>
      <c r="D693" s="142">
        <v>0</v>
      </c>
      <c r="E693" s="142">
        <v>208</v>
      </c>
      <c r="F693" s="142" t="s">
        <v>202</v>
      </c>
      <c r="G693" s="142" t="s">
        <v>203</v>
      </c>
      <c r="H693" s="142">
        <v>1</v>
      </c>
      <c r="I693" s="137" t="s">
        <v>2952</v>
      </c>
    </row>
    <row r="694" spans="1:9" x14ac:dyDescent="0.15">
      <c r="A694" s="142" t="s">
        <v>1728</v>
      </c>
      <c r="B694" s="142" t="s">
        <v>1729</v>
      </c>
      <c r="C694" s="142">
        <v>0</v>
      </c>
      <c r="D694" s="142">
        <v>0</v>
      </c>
      <c r="E694" s="142">
        <v>208</v>
      </c>
      <c r="F694" s="142" t="s">
        <v>202</v>
      </c>
      <c r="G694" s="142" t="s">
        <v>203</v>
      </c>
      <c r="H694" s="142">
        <v>1</v>
      </c>
      <c r="I694" s="137" t="s">
        <v>2952</v>
      </c>
    </row>
    <row r="695" spans="1:9" x14ac:dyDescent="0.15">
      <c r="A695" s="142" t="s">
        <v>1730</v>
      </c>
      <c r="B695" s="142" t="s">
        <v>1731</v>
      </c>
      <c r="C695" s="142">
        <v>0</v>
      </c>
      <c r="D695" s="142">
        <v>0</v>
      </c>
      <c r="E695" s="142">
        <v>208</v>
      </c>
      <c r="F695" s="142" t="s">
        <v>202</v>
      </c>
      <c r="G695" s="142" t="s">
        <v>203</v>
      </c>
      <c r="H695" s="142">
        <v>1</v>
      </c>
      <c r="I695" s="137" t="s">
        <v>2952</v>
      </c>
    </row>
    <row r="696" spans="1:9" x14ac:dyDescent="0.15">
      <c r="A696" s="142" t="s">
        <v>1732</v>
      </c>
      <c r="B696" s="142" t="s">
        <v>1733</v>
      </c>
      <c r="C696" s="142">
        <v>0</v>
      </c>
      <c r="D696" s="142">
        <v>0</v>
      </c>
      <c r="E696" s="142">
        <v>208</v>
      </c>
      <c r="F696" s="142" t="s">
        <v>202</v>
      </c>
      <c r="G696" s="142" t="s">
        <v>203</v>
      </c>
      <c r="H696" s="142">
        <v>1</v>
      </c>
      <c r="I696" s="137" t="s">
        <v>2952</v>
      </c>
    </row>
    <row r="697" spans="1:9" x14ac:dyDescent="0.15">
      <c r="A697" s="142" t="s">
        <v>1734</v>
      </c>
      <c r="B697" s="142" t="s">
        <v>1735</v>
      </c>
      <c r="C697" s="142">
        <v>0</v>
      </c>
      <c r="D697" s="142">
        <v>0</v>
      </c>
      <c r="E697" s="142">
        <v>208</v>
      </c>
      <c r="F697" s="142" t="s">
        <v>202</v>
      </c>
      <c r="G697" s="142" t="s">
        <v>203</v>
      </c>
      <c r="H697" s="142">
        <v>1</v>
      </c>
      <c r="I697" s="137" t="s">
        <v>2952</v>
      </c>
    </row>
    <row r="698" spans="1:9" x14ac:dyDescent="0.15">
      <c r="A698" s="142" t="s">
        <v>1736</v>
      </c>
      <c r="B698" s="142" t="s">
        <v>1737</v>
      </c>
      <c r="C698" s="142">
        <v>0</v>
      </c>
      <c r="D698" s="142">
        <v>0</v>
      </c>
      <c r="E698" s="142">
        <v>208</v>
      </c>
      <c r="F698" s="142" t="s">
        <v>202</v>
      </c>
      <c r="G698" s="142" t="s">
        <v>203</v>
      </c>
      <c r="H698" s="142">
        <v>1</v>
      </c>
      <c r="I698" s="137" t="s">
        <v>2952</v>
      </c>
    </row>
    <row r="699" spans="1:9" x14ac:dyDescent="0.15">
      <c r="A699" s="142" t="s">
        <v>1738</v>
      </c>
      <c r="B699" s="142" t="s">
        <v>1739</v>
      </c>
      <c r="C699" s="142">
        <v>0</v>
      </c>
      <c r="D699" s="142">
        <v>0</v>
      </c>
      <c r="E699" s="142">
        <v>208</v>
      </c>
      <c r="F699" s="142" t="s">
        <v>202</v>
      </c>
      <c r="G699" s="142" t="s">
        <v>203</v>
      </c>
      <c r="H699" s="142">
        <v>257.10000000000002</v>
      </c>
      <c r="I699" s="137" t="s">
        <v>153</v>
      </c>
    </row>
    <row r="700" spans="1:9" x14ac:dyDescent="0.15">
      <c r="A700" s="142" t="s">
        <v>1740</v>
      </c>
      <c r="B700" s="142" t="s">
        <v>1739</v>
      </c>
      <c r="C700" s="142">
        <v>0</v>
      </c>
      <c r="D700" s="142">
        <v>0</v>
      </c>
      <c r="E700" s="142">
        <v>208</v>
      </c>
      <c r="F700" s="142" t="s">
        <v>202</v>
      </c>
      <c r="G700" s="142" t="s">
        <v>203</v>
      </c>
      <c r="H700" s="142">
        <v>1266.8</v>
      </c>
      <c r="I700" s="137" t="s">
        <v>153</v>
      </c>
    </row>
    <row r="701" spans="1:9" x14ac:dyDescent="0.15">
      <c r="A701" s="142" t="s">
        <v>1741</v>
      </c>
      <c r="B701" s="142" t="s">
        <v>104</v>
      </c>
      <c r="C701" s="142">
        <v>0</v>
      </c>
      <c r="D701" s="142">
        <v>0</v>
      </c>
      <c r="E701" s="142">
        <v>208</v>
      </c>
      <c r="F701" s="142" t="s">
        <v>202</v>
      </c>
      <c r="G701" s="142" t="s">
        <v>203</v>
      </c>
      <c r="H701" s="142">
        <v>50.4</v>
      </c>
      <c r="I701" s="137" t="s">
        <v>151</v>
      </c>
    </row>
    <row r="702" spans="1:9" x14ac:dyDescent="0.15">
      <c r="A702" s="142" t="s">
        <v>1742</v>
      </c>
      <c r="B702" s="142" t="s">
        <v>1743</v>
      </c>
      <c r="C702" s="142">
        <v>0</v>
      </c>
      <c r="D702" s="142">
        <v>0</v>
      </c>
      <c r="E702" s="142">
        <v>208</v>
      </c>
      <c r="F702" s="142" t="s">
        <v>202</v>
      </c>
      <c r="G702" s="142" t="s">
        <v>203</v>
      </c>
      <c r="H702" s="142">
        <v>93.2</v>
      </c>
      <c r="I702" s="137" t="s">
        <v>152</v>
      </c>
    </row>
    <row r="703" spans="1:9" x14ac:dyDescent="0.15">
      <c r="A703" s="142" t="s">
        <v>1744</v>
      </c>
      <c r="B703" s="142" t="s">
        <v>105</v>
      </c>
      <c r="C703" s="142">
        <v>0</v>
      </c>
      <c r="D703" s="142">
        <v>0</v>
      </c>
      <c r="E703" s="142">
        <v>208</v>
      </c>
      <c r="F703" s="142" t="s">
        <v>202</v>
      </c>
      <c r="G703" s="142" t="s">
        <v>203</v>
      </c>
      <c r="H703" s="142">
        <v>88.4</v>
      </c>
      <c r="I703" s="137" t="s">
        <v>153</v>
      </c>
    </row>
    <row r="704" spans="1:9" x14ac:dyDescent="0.15">
      <c r="A704" s="142" t="s">
        <v>1745</v>
      </c>
      <c r="B704" s="142" t="s">
        <v>106</v>
      </c>
      <c r="C704" s="142">
        <v>0</v>
      </c>
      <c r="D704" s="142">
        <v>0</v>
      </c>
      <c r="E704" s="142">
        <v>208</v>
      </c>
      <c r="F704" s="142" t="s">
        <v>202</v>
      </c>
      <c r="G704" s="142" t="s">
        <v>203</v>
      </c>
      <c r="H704" s="142">
        <v>123.8</v>
      </c>
      <c r="I704" s="137" t="s">
        <v>153</v>
      </c>
    </row>
    <row r="705" spans="1:9" x14ac:dyDescent="0.15">
      <c r="A705" s="142" t="s">
        <v>1746</v>
      </c>
      <c r="B705" s="142" t="s">
        <v>1747</v>
      </c>
      <c r="C705" s="142">
        <v>0</v>
      </c>
      <c r="D705" s="142">
        <v>0</v>
      </c>
      <c r="E705" s="142">
        <v>208</v>
      </c>
      <c r="F705" s="142" t="s">
        <v>202</v>
      </c>
      <c r="G705" s="142" t="s">
        <v>203</v>
      </c>
      <c r="H705" s="142">
        <v>91.7</v>
      </c>
      <c r="I705" s="137" t="s">
        <v>153</v>
      </c>
    </row>
    <row r="706" spans="1:9" x14ac:dyDescent="0.15">
      <c r="A706" s="142" t="s">
        <v>1748</v>
      </c>
      <c r="B706" s="142" t="s">
        <v>1749</v>
      </c>
      <c r="C706" s="142">
        <v>0</v>
      </c>
      <c r="D706" s="142">
        <v>0</v>
      </c>
      <c r="E706" s="142">
        <v>208</v>
      </c>
      <c r="F706" s="142" t="s">
        <v>202</v>
      </c>
      <c r="G706" s="142" t="s">
        <v>203</v>
      </c>
      <c r="H706" s="142">
        <v>163.1</v>
      </c>
      <c r="I706" s="137" t="s">
        <v>153</v>
      </c>
    </row>
    <row r="707" spans="1:9" x14ac:dyDescent="0.15">
      <c r="A707" s="142" t="s">
        <v>1750</v>
      </c>
      <c r="B707" s="142" t="s">
        <v>1751</v>
      </c>
      <c r="C707" s="142">
        <v>0</v>
      </c>
      <c r="D707" s="142">
        <v>0</v>
      </c>
      <c r="E707" s="142">
        <v>208</v>
      </c>
      <c r="F707" s="142" t="s">
        <v>202</v>
      </c>
      <c r="G707" s="142" t="s">
        <v>203</v>
      </c>
      <c r="H707" s="142">
        <v>165.9</v>
      </c>
      <c r="I707" s="137" t="s">
        <v>153</v>
      </c>
    </row>
    <row r="708" spans="1:9" x14ac:dyDescent="0.15">
      <c r="A708" s="142" t="s">
        <v>1752</v>
      </c>
      <c r="B708" s="142" t="s">
        <v>1753</v>
      </c>
      <c r="C708" s="142">
        <v>0</v>
      </c>
      <c r="D708" s="142">
        <v>0</v>
      </c>
      <c r="E708" s="142">
        <v>208</v>
      </c>
      <c r="F708" s="142" t="s">
        <v>202</v>
      </c>
      <c r="G708" s="142" t="s">
        <v>203</v>
      </c>
      <c r="H708" s="142">
        <v>184</v>
      </c>
      <c r="I708" s="137" t="s">
        <v>2953</v>
      </c>
    </row>
    <row r="709" spans="1:9" x14ac:dyDescent="0.15">
      <c r="A709" s="142" t="s">
        <v>1754</v>
      </c>
      <c r="B709" s="142" t="s">
        <v>1755</v>
      </c>
      <c r="C709" s="142">
        <v>0</v>
      </c>
      <c r="D709" s="142">
        <v>0</v>
      </c>
      <c r="E709" s="142">
        <v>208</v>
      </c>
      <c r="F709" s="142" t="s">
        <v>202</v>
      </c>
      <c r="G709" s="142" t="s">
        <v>203</v>
      </c>
      <c r="H709" s="142">
        <v>183.1</v>
      </c>
      <c r="I709" s="137" t="s">
        <v>153</v>
      </c>
    </row>
    <row r="710" spans="1:9" x14ac:dyDescent="0.15">
      <c r="A710" s="142" t="s">
        <v>1756</v>
      </c>
      <c r="B710" s="142" t="s">
        <v>1757</v>
      </c>
      <c r="C710" s="142">
        <v>0</v>
      </c>
      <c r="D710" s="142">
        <v>0</v>
      </c>
      <c r="E710" s="142">
        <v>208</v>
      </c>
      <c r="F710" s="142" t="s">
        <v>202</v>
      </c>
      <c r="G710" s="142" t="s">
        <v>203</v>
      </c>
      <c r="H710" s="142">
        <v>66.599999999999994</v>
      </c>
      <c r="I710" s="137" t="s">
        <v>352</v>
      </c>
    </row>
    <row r="711" spans="1:9" x14ac:dyDescent="0.15">
      <c r="A711" s="142" t="s">
        <v>1758</v>
      </c>
      <c r="B711" s="142" t="s">
        <v>1509</v>
      </c>
      <c r="C711" s="142">
        <v>0</v>
      </c>
      <c r="D711" s="142">
        <v>0</v>
      </c>
      <c r="E711" s="142">
        <v>208</v>
      </c>
      <c r="F711" s="142" t="s">
        <v>202</v>
      </c>
      <c r="G711" s="142" t="s">
        <v>203</v>
      </c>
      <c r="H711" s="142">
        <v>97.3</v>
      </c>
      <c r="I711" s="137" t="s">
        <v>155</v>
      </c>
    </row>
    <row r="712" spans="1:9" x14ac:dyDescent="0.15">
      <c r="A712" s="142" t="s">
        <v>1759</v>
      </c>
      <c r="B712" s="142" t="s">
        <v>1760</v>
      </c>
      <c r="C712" s="142">
        <v>0</v>
      </c>
      <c r="D712" s="142">
        <v>0</v>
      </c>
      <c r="E712" s="142">
        <v>208</v>
      </c>
      <c r="F712" s="142" t="s">
        <v>202</v>
      </c>
      <c r="G712" s="142" t="s">
        <v>203</v>
      </c>
      <c r="H712" s="142">
        <v>39</v>
      </c>
      <c r="I712" s="137" t="s">
        <v>153</v>
      </c>
    </row>
    <row r="713" spans="1:9" x14ac:dyDescent="0.15">
      <c r="A713" s="142" t="s">
        <v>1761</v>
      </c>
      <c r="B713" s="142" t="s">
        <v>1762</v>
      </c>
      <c r="C713" s="142">
        <v>0</v>
      </c>
      <c r="D713" s="142">
        <v>0</v>
      </c>
      <c r="E713" s="142">
        <v>208</v>
      </c>
      <c r="F713" s="142" t="s">
        <v>202</v>
      </c>
      <c r="G713" s="142" t="s">
        <v>203</v>
      </c>
      <c r="H713" s="142">
        <v>24</v>
      </c>
      <c r="I713" s="137" t="s">
        <v>352</v>
      </c>
    </row>
    <row r="714" spans="1:9" x14ac:dyDescent="0.15">
      <c r="A714" s="142" t="s">
        <v>1763</v>
      </c>
      <c r="B714" s="142" t="s">
        <v>1764</v>
      </c>
      <c r="C714" s="142">
        <v>0</v>
      </c>
      <c r="D714" s="142">
        <v>0</v>
      </c>
      <c r="E714" s="142">
        <v>208</v>
      </c>
      <c r="F714" s="142" t="s">
        <v>202</v>
      </c>
      <c r="G714" s="142" t="s">
        <v>203</v>
      </c>
      <c r="H714" s="142">
        <v>57.5</v>
      </c>
      <c r="I714" s="137" t="s">
        <v>151</v>
      </c>
    </row>
    <row r="715" spans="1:9" x14ac:dyDescent="0.15">
      <c r="A715" s="142" t="s">
        <v>1765</v>
      </c>
      <c r="B715" s="142" t="s">
        <v>1766</v>
      </c>
      <c r="C715" s="142">
        <v>0</v>
      </c>
      <c r="D715" s="142">
        <v>0</v>
      </c>
      <c r="E715" s="142">
        <v>208</v>
      </c>
      <c r="F715" s="142" t="s">
        <v>202</v>
      </c>
      <c r="G715" s="142" t="s">
        <v>203</v>
      </c>
      <c r="H715" s="142">
        <v>135.30000000000001</v>
      </c>
      <c r="I715" s="137" t="s">
        <v>153</v>
      </c>
    </row>
    <row r="716" spans="1:9" x14ac:dyDescent="0.15">
      <c r="A716" s="142" t="s">
        <v>1767</v>
      </c>
      <c r="B716" s="142" t="s">
        <v>1768</v>
      </c>
      <c r="C716" s="142">
        <v>0</v>
      </c>
      <c r="D716" s="142">
        <v>0</v>
      </c>
      <c r="E716" s="142">
        <v>208</v>
      </c>
      <c r="F716" s="142" t="s">
        <v>202</v>
      </c>
      <c r="G716" s="142" t="s">
        <v>203</v>
      </c>
      <c r="H716" s="142">
        <v>59.4</v>
      </c>
      <c r="I716" s="137" t="s">
        <v>352</v>
      </c>
    </row>
    <row r="717" spans="1:9" x14ac:dyDescent="0.15">
      <c r="A717" s="142" t="s">
        <v>1769</v>
      </c>
      <c r="B717" s="142" t="s">
        <v>279</v>
      </c>
      <c r="C717" s="142">
        <v>0</v>
      </c>
      <c r="D717" s="142">
        <v>0</v>
      </c>
      <c r="E717" s="142">
        <v>208</v>
      </c>
      <c r="F717" s="142" t="s">
        <v>202</v>
      </c>
      <c r="G717" s="142" t="s">
        <v>203</v>
      </c>
      <c r="H717" s="142">
        <v>59.4</v>
      </c>
      <c r="I717" s="137" t="s">
        <v>155</v>
      </c>
    </row>
    <row r="718" spans="1:9" x14ac:dyDescent="0.15">
      <c r="A718" s="142" t="s">
        <v>1770</v>
      </c>
      <c r="B718" s="142" t="s">
        <v>5</v>
      </c>
      <c r="C718" s="142">
        <v>0</v>
      </c>
      <c r="D718" s="142">
        <v>0</v>
      </c>
      <c r="E718" s="142">
        <v>208</v>
      </c>
      <c r="F718" s="142" t="s">
        <v>202</v>
      </c>
      <c r="G718" s="142" t="s">
        <v>203</v>
      </c>
      <c r="H718" s="142">
        <v>76.7</v>
      </c>
      <c r="I718" s="137" t="s">
        <v>152</v>
      </c>
    </row>
    <row r="719" spans="1:9" x14ac:dyDescent="0.15">
      <c r="A719" s="142" t="s">
        <v>1771</v>
      </c>
      <c r="B719" s="142" t="s">
        <v>1772</v>
      </c>
      <c r="C719" s="142">
        <v>0</v>
      </c>
      <c r="D719" s="142">
        <v>0</v>
      </c>
      <c r="E719" s="142">
        <v>208</v>
      </c>
      <c r="F719" s="142" t="s">
        <v>202</v>
      </c>
      <c r="G719" s="142" t="s">
        <v>203</v>
      </c>
      <c r="H719" s="142">
        <v>58.3</v>
      </c>
      <c r="I719" s="137" t="s">
        <v>152</v>
      </c>
    </row>
    <row r="720" spans="1:9" x14ac:dyDescent="0.15">
      <c r="A720" s="142" t="s">
        <v>1773</v>
      </c>
      <c r="B720" s="142" t="s">
        <v>1774</v>
      </c>
      <c r="C720" s="142">
        <v>0</v>
      </c>
      <c r="D720" s="142">
        <v>0</v>
      </c>
      <c r="E720" s="142">
        <v>208</v>
      </c>
      <c r="F720" s="142" t="s">
        <v>202</v>
      </c>
      <c r="G720" s="142" t="s">
        <v>203</v>
      </c>
      <c r="H720" s="142">
        <v>58.3</v>
      </c>
      <c r="I720" s="137" t="s">
        <v>352</v>
      </c>
    </row>
    <row r="721" spans="1:9" x14ac:dyDescent="0.15">
      <c r="A721" s="142" t="s">
        <v>1775</v>
      </c>
      <c r="B721" s="142" t="s">
        <v>1776</v>
      </c>
      <c r="C721" s="142">
        <v>0</v>
      </c>
      <c r="D721" s="142">
        <v>0</v>
      </c>
      <c r="E721" s="142">
        <v>208</v>
      </c>
      <c r="F721" s="142" t="s">
        <v>202</v>
      </c>
      <c r="G721" s="142" t="s">
        <v>203</v>
      </c>
      <c r="H721" s="142">
        <v>94.3</v>
      </c>
      <c r="I721" s="137" t="s">
        <v>153</v>
      </c>
    </row>
    <row r="722" spans="1:9" x14ac:dyDescent="0.15">
      <c r="A722" s="142" t="s">
        <v>1777</v>
      </c>
      <c r="B722" s="142" t="s">
        <v>1778</v>
      </c>
      <c r="C722" s="142">
        <v>0</v>
      </c>
      <c r="D722" s="142">
        <v>0</v>
      </c>
      <c r="E722" s="142">
        <v>208</v>
      </c>
      <c r="F722" s="142" t="s">
        <v>202</v>
      </c>
      <c r="G722" s="142" t="s">
        <v>203</v>
      </c>
      <c r="H722" s="142">
        <v>52.3</v>
      </c>
      <c r="I722" s="137" t="s">
        <v>352</v>
      </c>
    </row>
    <row r="723" spans="1:9" x14ac:dyDescent="0.15">
      <c r="A723" s="142" t="s">
        <v>1779</v>
      </c>
      <c r="B723" s="142" t="s">
        <v>1780</v>
      </c>
      <c r="C723" s="142">
        <v>0</v>
      </c>
      <c r="D723" s="142">
        <v>0</v>
      </c>
      <c r="E723" s="142">
        <v>208</v>
      </c>
      <c r="F723" s="142" t="s">
        <v>202</v>
      </c>
      <c r="G723" s="142" t="s">
        <v>203</v>
      </c>
      <c r="H723" s="142">
        <v>38</v>
      </c>
      <c r="I723" s="137" t="s">
        <v>352</v>
      </c>
    </row>
    <row r="724" spans="1:9" x14ac:dyDescent="0.15">
      <c r="A724" s="142" t="s">
        <v>1781</v>
      </c>
      <c r="B724" s="142" t="s">
        <v>946</v>
      </c>
      <c r="C724" s="142">
        <v>0</v>
      </c>
      <c r="D724" s="142">
        <v>0</v>
      </c>
      <c r="E724" s="142">
        <v>208</v>
      </c>
      <c r="F724" s="142" t="s">
        <v>202</v>
      </c>
      <c r="G724" s="142" t="s">
        <v>203</v>
      </c>
      <c r="H724" s="142">
        <v>38</v>
      </c>
      <c r="I724" s="137" t="s">
        <v>352</v>
      </c>
    </row>
    <row r="725" spans="1:9" x14ac:dyDescent="0.15">
      <c r="A725" s="142" t="s">
        <v>1782</v>
      </c>
      <c r="B725" s="142" t="s">
        <v>1783</v>
      </c>
      <c r="C725" s="142">
        <v>0</v>
      </c>
      <c r="D725" s="142">
        <v>0</v>
      </c>
      <c r="E725" s="142">
        <v>208</v>
      </c>
      <c r="F725" s="142" t="s">
        <v>202</v>
      </c>
      <c r="G725" s="142" t="s">
        <v>203</v>
      </c>
      <c r="H725" s="142">
        <v>310.7</v>
      </c>
      <c r="I725" s="137" t="s">
        <v>153</v>
      </c>
    </row>
    <row r="726" spans="1:9" x14ac:dyDescent="0.15">
      <c r="A726" s="142" t="s">
        <v>555</v>
      </c>
      <c r="B726" s="142" t="s">
        <v>556</v>
      </c>
      <c r="C726" s="142">
        <v>0</v>
      </c>
      <c r="D726" s="142">
        <v>0</v>
      </c>
      <c r="E726" s="142">
        <v>208</v>
      </c>
      <c r="F726" s="142" t="s">
        <v>202</v>
      </c>
      <c r="G726" s="142" t="s">
        <v>203</v>
      </c>
      <c r="H726" s="142">
        <v>86</v>
      </c>
      <c r="I726" s="137" t="s">
        <v>153</v>
      </c>
    </row>
    <row r="727" spans="1:9" x14ac:dyDescent="0.15">
      <c r="A727" s="142" t="s">
        <v>543</v>
      </c>
      <c r="B727" s="142" t="s">
        <v>544</v>
      </c>
      <c r="C727" s="142">
        <v>0</v>
      </c>
      <c r="D727" s="142">
        <v>0</v>
      </c>
      <c r="E727" s="142">
        <v>208</v>
      </c>
      <c r="F727" s="142" t="s">
        <v>202</v>
      </c>
      <c r="G727" s="142" t="s">
        <v>203</v>
      </c>
      <c r="H727" s="142">
        <v>137</v>
      </c>
      <c r="I727" s="137" t="s">
        <v>153</v>
      </c>
    </row>
    <row r="728" spans="1:9" x14ac:dyDescent="0.15">
      <c r="A728" s="142" t="s">
        <v>527</v>
      </c>
      <c r="B728" s="142" t="s">
        <v>528</v>
      </c>
      <c r="C728" s="142">
        <v>0</v>
      </c>
      <c r="D728" s="142">
        <v>0</v>
      </c>
      <c r="E728" s="142">
        <v>208</v>
      </c>
      <c r="F728" s="142" t="s">
        <v>202</v>
      </c>
      <c r="G728" s="142" t="s">
        <v>203</v>
      </c>
      <c r="H728" s="142">
        <v>90</v>
      </c>
      <c r="I728" s="137" t="s">
        <v>153</v>
      </c>
    </row>
    <row r="729" spans="1:9" x14ac:dyDescent="0.15">
      <c r="A729" s="142" t="s">
        <v>2544</v>
      </c>
      <c r="B729" s="142" t="s">
        <v>2545</v>
      </c>
      <c r="C729" s="142">
        <v>0</v>
      </c>
      <c r="D729" s="142">
        <v>0</v>
      </c>
      <c r="E729" s="142">
        <v>208</v>
      </c>
      <c r="F729" s="142" t="s">
        <v>202</v>
      </c>
      <c r="G729" s="142" t="s">
        <v>203</v>
      </c>
      <c r="H729" s="142">
        <v>90</v>
      </c>
      <c r="I729" s="137" t="s">
        <v>151</v>
      </c>
    </row>
    <row r="730" spans="1:9" x14ac:dyDescent="0.15">
      <c r="A730" s="142" t="s">
        <v>529</v>
      </c>
      <c r="B730" s="142" t="s">
        <v>572</v>
      </c>
      <c r="C730" s="142">
        <v>0</v>
      </c>
      <c r="D730" s="142">
        <v>0</v>
      </c>
      <c r="E730" s="142">
        <v>208</v>
      </c>
      <c r="F730" s="142" t="s">
        <v>202</v>
      </c>
      <c r="G730" s="142" t="s">
        <v>203</v>
      </c>
      <c r="H730" s="142">
        <v>48</v>
      </c>
      <c r="I730" s="137" t="s">
        <v>152</v>
      </c>
    </row>
    <row r="731" spans="1:9" x14ac:dyDescent="0.15">
      <c r="A731" s="142" t="s">
        <v>1786</v>
      </c>
      <c r="B731" s="142" t="s">
        <v>1787</v>
      </c>
      <c r="C731" s="142">
        <v>0</v>
      </c>
      <c r="D731" s="142">
        <v>0</v>
      </c>
      <c r="E731" s="142">
        <v>208</v>
      </c>
      <c r="F731" s="142" t="s">
        <v>202</v>
      </c>
      <c r="G731" s="142" t="s">
        <v>203</v>
      </c>
      <c r="H731" s="142">
        <v>2769</v>
      </c>
      <c r="I731" s="137" t="s">
        <v>152</v>
      </c>
    </row>
    <row r="732" spans="1:9" x14ac:dyDescent="0.15">
      <c r="A732" s="142" t="s">
        <v>490</v>
      </c>
      <c r="B732" s="142" t="s">
        <v>491</v>
      </c>
      <c r="C732" s="142">
        <v>0</v>
      </c>
      <c r="D732" s="142">
        <v>0</v>
      </c>
      <c r="E732" s="142">
        <v>208</v>
      </c>
      <c r="F732" s="142" t="s">
        <v>202</v>
      </c>
      <c r="G732" s="142" t="s">
        <v>203</v>
      </c>
      <c r="H732" s="142">
        <v>84</v>
      </c>
      <c r="I732" s="137" t="s">
        <v>153</v>
      </c>
    </row>
    <row r="733" spans="1:9" x14ac:dyDescent="0.15">
      <c r="A733" s="142" t="s">
        <v>1788</v>
      </c>
      <c r="B733" s="142" t="s">
        <v>1789</v>
      </c>
      <c r="C733" s="142">
        <v>0</v>
      </c>
      <c r="D733" s="142">
        <v>0</v>
      </c>
      <c r="E733" s="142">
        <v>208</v>
      </c>
      <c r="F733" s="142" t="s">
        <v>202</v>
      </c>
      <c r="G733" s="142" t="s">
        <v>203</v>
      </c>
      <c r="H733" s="142">
        <v>10</v>
      </c>
      <c r="I733" s="137" t="s">
        <v>352</v>
      </c>
    </row>
    <row r="734" spans="1:9" x14ac:dyDescent="0.15">
      <c r="A734" s="142" t="s">
        <v>904</v>
      </c>
      <c r="B734" s="142" t="s">
        <v>37</v>
      </c>
      <c r="C734" s="142">
        <v>0</v>
      </c>
      <c r="D734" s="142">
        <v>0</v>
      </c>
      <c r="E734" s="142">
        <v>208</v>
      </c>
      <c r="F734" s="142" t="s">
        <v>202</v>
      </c>
      <c r="G734" s="142" t="s">
        <v>203</v>
      </c>
      <c r="H734" s="142">
        <v>15</v>
      </c>
      <c r="I734" s="137" t="s">
        <v>155</v>
      </c>
    </row>
    <row r="735" spans="1:9" x14ac:dyDescent="0.15">
      <c r="A735" s="142" t="s">
        <v>1790</v>
      </c>
      <c r="B735" s="142" t="s">
        <v>1791</v>
      </c>
      <c r="C735" s="142">
        <v>0</v>
      </c>
      <c r="D735" s="142">
        <v>0</v>
      </c>
      <c r="E735" s="142">
        <v>208</v>
      </c>
      <c r="F735" s="142" t="s">
        <v>202</v>
      </c>
      <c r="G735" s="142" t="s">
        <v>203</v>
      </c>
      <c r="H735" s="142">
        <v>15</v>
      </c>
      <c r="I735" s="137" t="s">
        <v>353</v>
      </c>
    </row>
    <row r="736" spans="1:9" x14ac:dyDescent="0.15">
      <c r="A736" s="142" t="s">
        <v>1792</v>
      </c>
      <c r="B736" s="142" t="s">
        <v>701</v>
      </c>
      <c r="C736" s="142">
        <v>0</v>
      </c>
      <c r="D736" s="142">
        <v>0</v>
      </c>
      <c r="E736" s="142">
        <v>208</v>
      </c>
      <c r="F736" s="142" t="s">
        <v>202</v>
      </c>
      <c r="G736" s="142" t="s">
        <v>203</v>
      </c>
      <c r="H736" s="142">
        <v>9.3000000000000007</v>
      </c>
      <c r="I736" s="137" t="s">
        <v>151</v>
      </c>
    </row>
    <row r="737" spans="1:9" x14ac:dyDescent="0.15">
      <c r="A737" s="142" t="s">
        <v>1793</v>
      </c>
      <c r="B737" s="142" t="s">
        <v>1794</v>
      </c>
      <c r="C737" s="142">
        <v>0</v>
      </c>
      <c r="D737" s="142">
        <v>0</v>
      </c>
      <c r="E737" s="142">
        <v>208</v>
      </c>
      <c r="F737" s="142" t="s">
        <v>202</v>
      </c>
      <c r="G737" s="142" t="s">
        <v>203</v>
      </c>
      <c r="H737" s="142">
        <v>9.3000000000000007</v>
      </c>
      <c r="I737" s="137" t="e">
        <v>#N/A</v>
      </c>
    </row>
    <row r="738" spans="1:9" x14ac:dyDescent="0.15">
      <c r="A738" s="142" t="s">
        <v>457</v>
      </c>
      <c r="B738" s="142" t="s">
        <v>458</v>
      </c>
      <c r="C738" s="142">
        <v>0</v>
      </c>
      <c r="D738" s="142">
        <v>0</v>
      </c>
      <c r="E738" s="142">
        <v>208</v>
      </c>
      <c r="F738" s="142" t="s">
        <v>202</v>
      </c>
      <c r="G738" s="142" t="s">
        <v>203</v>
      </c>
      <c r="H738" s="142">
        <v>10</v>
      </c>
      <c r="I738" s="137" t="s">
        <v>151</v>
      </c>
    </row>
    <row r="739" spans="1:9" x14ac:dyDescent="0.15">
      <c r="A739" s="142" t="s">
        <v>1795</v>
      </c>
      <c r="B739" s="142" t="s">
        <v>1509</v>
      </c>
      <c r="C739" s="142">
        <v>0</v>
      </c>
      <c r="D739" s="142">
        <v>0</v>
      </c>
      <c r="E739" s="142">
        <v>208</v>
      </c>
      <c r="F739" s="142" t="s">
        <v>202</v>
      </c>
      <c r="G739" s="142" t="s">
        <v>203</v>
      </c>
      <c r="H739" s="142">
        <v>45</v>
      </c>
      <c r="I739" s="137" t="s">
        <v>155</v>
      </c>
    </row>
    <row r="740" spans="1:9" x14ac:dyDescent="0.15">
      <c r="A740" s="142" t="s">
        <v>1796</v>
      </c>
      <c r="B740" s="142" t="s">
        <v>397</v>
      </c>
      <c r="C740" s="142">
        <v>0</v>
      </c>
      <c r="D740" s="142">
        <v>0</v>
      </c>
      <c r="E740" s="142">
        <v>208</v>
      </c>
      <c r="F740" s="142" t="s">
        <v>202</v>
      </c>
      <c r="G740" s="142" t="s">
        <v>203</v>
      </c>
      <c r="H740" s="142">
        <v>38.799999999999997</v>
      </c>
      <c r="I740" s="137" t="s">
        <v>2952</v>
      </c>
    </row>
    <row r="741" spans="1:9" x14ac:dyDescent="0.15">
      <c r="A741" s="142" t="s">
        <v>1797</v>
      </c>
      <c r="B741" s="142" t="s">
        <v>1125</v>
      </c>
      <c r="C741" s="142">
        <v>0</v>
      </c>
      <c r="D741" s="142">
        <v>0</v>
      </c>
      <c r="E741" s="142">
        <v>208</v>
      </c>
      <c r="F741" s="142" t="s">
        <v>202</v>
      </c>
      <c r="G741" s="142" t="s">
        <v>203</v>
      </c>
      <c r="H741" s="142">
        <v>30</v>
      </c>
      <c r="I741" s="137" t="s">
        <v>2952</v>
      </c>
    </row>
    <row r="742" spans="1:9" x14ac:dyDescent="0.15">
      <c r="A742" s="142" t="s">
        <v>1798</v>
      </c>
      <c r="B742" s="142" t="s">
        <v>1434</v>
      </c>
      <c r="C742" s="142">
        <v>0</v>
      </c>
      <c r="D742" s="142">
        <v>0</v>
      </c>
      <c r="E742" s="142">
        <v>208</v>
      </c>
      <c r="F742" s="142" t="s">
        <v>202</v>
      </c>
      <c r="G742" s="142" t="s">
        <v>203</v>
      </c>
      <c r="H742" s="142">
        <v>30</v>
      </c>
      <c r="I742" s="137" t="s">
        <v>2952</v>
      </c>
    </row>
    <row r="743" spans="1:9" x14ac:dyDescent="0.15">
      <c r="A743" s="142" t="s">
        <v>1799</v>
      </c>
      <c r="B743" s="142" t="s">
        <v>1800</v>
      </c>
      <c r="C743" s="142">
        <v>0</v>
      </c>
      <c r="D743" s="142">
        <v>0</v>
      </c>
      <c r="E743" s="142">
        <v>208</v>
      </c>
      <c r="F743" s="142" t="s">
        <v>202</v>
      </c>
      <c r="G743" s="142" t="s">
        <v>203</v>
      </c>
      <c r="H743" s="142">
        <v>38.799999999999997</v>
      </c>
      <c r="I743" s="137" t="e">
        <v>#N/A</v>
      </c>
    </row>
    <row r="744" spans="1:9" x14ac:dyDescent="0.15">
      <c r="A744" s="142" t="s">
        <v>1801</v>
      </c>
      <c r="B744" s="142" t="s">
        <v>792</v>
      </c>
      <c r="C744" s="142">
        <v>0</v>
      </c>
      <c r="D744" s="142">
        <v>0</v>
      </c>
      <c r="E744" s="142">
        <v>208</v>
      </c>
      <c r="F744" s="142" t="s">
        <v>202</v>
      </c>
      <c r="G744" s="142" t="s">
        <v>203</v>
      </c>
      <c r="H744" s="142">
        <v>10</v>
      </c>
      <c r="I744" s="137" t="e">
        <v>#N/A</v>
      </c>
    </row>
    <row r="745" spans="1:9" x14ac:dyDescent="0.15">
      <c r="A745" s="142" t="s">
        <v>1802</v>
      </c>
      <c r="B745" s="142" t="s">
        <v>1803</v>
      </c>
      <c r="C745" s="142">
        <v>0</v>
      </c>
      <c r="D745" s="142">
        <v>0</v>
      </c>
      <c r="E745" s="142">
        <v>208</v>
      </c>
      <c r="F745" s="142" t="s">
        <v>202</v>
      </c>
      <c r="G745" s="142" t="s">
        <v>203</v>
      </c>
      <c r="H745" s="142">
        <v>120</v>
      </c>
      <c r="I745" s="137" t="e">
        <v>#N/A</v>
      </c>
    </row>
    <row r="746" spans="1:9" x14ac:dyDescent="0.15">
      <c r="A746" s="142" t="s">
        <v>1804</v>
      </c>
      <c r="B746" s="142" t="s">
        <v>1805</v>
      </c>
      <c r="C746" s="142">
        <v>0</v>
      </c>
      <c r="D746" s="142">
        <v>0</v>
      </c>
      <c r="E746" s="142">
        <v>208</v>
      </c>
      <c r="F746" s="142" t="s">
        <v>202</v>
      </c>
      <c r="G746" s="142" t="s">
        <v>203</v>
      </c>
      <c r="H746" s="142">
        <v>100</v>
      </c>
      <c r="I746" s="137" t="e">
        <v>#N/A</v>
      </c>
    </row>
    <row r="747" spans="1:9" x14ac:dyDescent="0.15">
      <c r="A747" s="142" t="s">
        <v>1806</v>
      </c>
      <c r="B747" s="142" t="s">
        <v>1807</v>
      </c>
      <c r="C747" s="142">
        <v>0</v>
      </c>
      <c r="D747" s="142">
        <v>0</v>
      </c>
      <c r="E747" s="142">
        <v>208</v>
      </c>
      <c r="F747" s="142" t="s">
        <v>202</v>
      </c>
      <c r="G747" s="142" t="s">
        <v>203</v>
      </c>
      <c r="H747" s="142">
        <v>100</v>
      </c>
      <c r="I747" s="137" t="e">
        <v>#N/A</v>
      </c>
    </row>
    <row r="748" spans="1:9" x14ac:dyDescent="0.15">
      <c r="A748" s="142" t="s">
        <v>2516</v>
      </c>
      <c r="B748" s="142" t="s">
        <v>916</v>
      </c>
      <c r="C748" s="142">
        <v>0</v>
      </c>
      <c r="D748" s="142">
        <v>0</v>
      </c>
      <c r="E748" s="142">
        <v>208</v>
      </c>
      <c r="F748" s="142" t="s">
        <v>202</v>
      </c>
      <c r="G748" s="142" t="s">
        <v>203</v>
      </c>
      <c r="H748" s="142">
        <v>38.799999999999997</v>
      </c>
      <c r="I748" s="137" t="e">
        <v>#N/A</v>
      </c>
    </row>
    <row r="749" spans="1:9" x14ac:dyDescent="0.15">
      <c r="A749" s="142" t="s">
        <v>1808</v>
      </c>
      <c r="B749" s="142" t="s">
        <v>1809</v>
      </c>
      <c r="C749" s="142">
        <v>0</v>
      </c>
      <c r="D749" s="142">
        <v>0</v>
      </c>
      <c r="E749" s="142">
        <v>208</v>
      </c>
      <c r="F749" s="142" t="s">
        <v>202</v>
      </c>
      <c r="G749" s="142" t="s">
        <v>203</v>
      </c>
      <c r="H749" s="142">
        <v>100</v>
      </c>
      <c r="I749" s="137" t="e">
        <v>#N/A</v>
      </c>
    </row>
    <row r="750" spans="1:9" x14ac:dyDescent="0.15">
      <c r="A750" s="142" t="s">
        <v>1810</v>
      </c>
      <c r="B750" s="142" t="s">
        <v>1811</v>
      </c>
      <c r="C750" s="142">
        <v>0</v>
      </c>
      <c r="D750" s="142">
        <v>0</v>
      </c>
      <c r="E750" s="142">
        <v>208</v>
      </c>
      <c r="F750" s="142" t="s">
        <v>202</v>
      </c>
      <c r="G750" s="142" t="s">
        <v>203</v>
      </c>
      <c r="H750" s="142">
        <v>210</v>
      </c>
      <c r="I750" s="137" t="e">
        <v>#N/A</v>
      </c>
    </row>
    <row r="751" spans="1:9" x14ac:dyDescent="0.15">
      <c r="A751" s="142" t="s">
        <v>1812</v>
      </c>
      <c r="B751" s="142" t="s">
        <v>1813</v>
      </c>
      <c r="C751" s="142">
        <v>0</v>
      </c>
      <c r="D751" s="142">
        <v>0</v>
      </c>
      <c r="E751" s="142">
        <v>208</v>
      </c>
      <c r="F751" s="142" t="s">
        <v>202</v>
      </c>
      <c r="G751" s="142" t="s">
        <v>203</v>
      </c>
      <c r="H751" s="142">
        <v>10</v>
      </c>
      <c r="I751" s="137" t="e">
        <v>#N/A</v>
      </c>
    </row>
    <row r="752" spans="1:9" x14ac:dyDescent="0.15">
      <c r="A752" s="142" t="s">
        <v>941</v>
      </c>
      <c r="B752" s="142" t="s">
        <v>962</v>
      </c>
      <c r="C752" s="142">
        <v>0</v>
      </c>
      <c r="D752" s="142">
        <v>0</v>
      </c>
      <c r="E752" s="142">
        <v>208</v>
      </c>
      <c r="F752" s="142" t="s">
        <v>202</v>
      </c>
      <c r="G752" s="142" t="s">
        <v>203</v>
      </c>
      <c r="H752" s="142">
        <v>10</v>
      </c>
      <c r="I752" s="137" t="s">
        <v>2952</v>
      </c>
    </row>
    <row r="753" spans="1:9" x14ac:dyDescent="0.15">
      <c r="A753" s="142" t="s">
        <v>1814</v>
      </c>
      <c r="B753" s="142" t="s">
        <v>1739</v>
      </c>
      <c r="C753" s="142">
        <v>0</v>
      </c>
      <c r="D753" s="142">
        <v>0</v>
      </c>
      <c r="E753" s="142">
        <v>208</v>
      </c>
      <c r="F753" s="142" t="s">
        <v>202</v>
      </c>
      <c r="G753" s="142" t="s">
        <v>203</v>
      </c>
      <c r="H753" s="142">
        <v>1009.7</v>
      </c>
      <c r="I753" s="137" t="s">
        <v>153</v>
      </c>
    </row>
    <row r="754" spans="1:9" x14ac:dyDescent="0.15">
      <c r="A754" s="142" t="s">
        <v>1815</v>
      </c>
      <c r="B754" s="142" t="s">
        <v>1816</v>
      </c>
      <c r="C754" s="142">
        <v>0</v>
      </c>
      <c r="D754" s="142">
        <v>0</v>
      </c>
      <c r="E754" s="142">
        <v>208</v>
      </c>
      <c r="F754" s="142" t="s">
        <v>202</v>
      </c>
      <c r="G754" s="142" t="s">
        <v>203</v>
      </c>
      <c r="H754" s="142">
        <v>10.199999999999999</v>
      </c>
      <c r="I754" s="137" t="s">
        <v>352</v>
      </c>
    </row>
    <row r="755" spans="1:9" x14ac:dyDescent="0.15">
      <c r="A755" s="142" t="s">
        <v>1817</v>
      </c>
      <c r="B755" s="142" t="s">
        <v>1818</v>
      </c>
      <c r="C755" s="142">
        <v>0</v>
      </c>
      <c r="D755" s="142">
        <v>0</v>
      </c>
      <c r="E755" s="142">
        <v>208</v>
      </c>
      <c r="F755" s="142" t="s">
        <v>202</v>
      </c>
      <c r="G755" s="142" t="s">
        <v>203</v>
      </c>
      <c r="H755" s="142">
        <v>22.7</v>
      </c>
      <c r="I755" s="137" t="s">
        <v>152</v>
      </c>
    </row>
    <row r="756" spans="1:9" x14ac:dyDescent="0.15">
      <c r="A756" s="142" t="s">
        <v>1819</v>
      </c>
      <c r="B756" s="142" t="s">
        <v>1820</v>
      </c>
      <c r="C756" s="142">
        <v>0</v>
      </c>
      <c r="D756" s="142">
        <v>0</v>
      </c>
      <c r="E756" s="142">
        <v>208</v>
      </c>
      <c r="F756" s="142" t="s">
        <v>202</v>
      </c>
      <c r="G756" s="142" t="s">
        <v>203</v>
      </c>
      <c r="H756" s="142">
        <v>69.099999999999994</v>
      </c>
      <c r="I756" s="137" t="s">
        <v>153</v>
      </c>
    </row>
    <row r="757" spans="1:9" x14ac:dyDescent="0.15">
      <c r="A757" s="142" t="s">
        <v>1821</v>
      </c>
      <c r="B757" s="142" t="s">
        <v>1822</v>
      </c>
      <c r="C757" s="142">
        <v>0</v>
      </c>
      <c r="D757" s="142">
        <v>0</v>
      </c>
      <c r="E757" s="142">
        <v>208</v>
      </c>
      <c r="F757" s="142" t="s">
        <v>202</v>
      </c>
      <c r="G757" s="142" t="s">
        <v>203</v>
      </c>
      <c r="H757" s="142">
        <v>88.5</v>
      </c>
      <c r="I757" s="137" t="s">
        <v>153</v>
      </c>
    </row>
    <row r="758" spans="1:9" x14ac:dyDescent="0.15">
      <c r="A758" s="142" t="s">
        <v>1823</v>
      </c>
      <c r="B758" s="142" t="s">
        <v>1824</v>
      </c>
      <c r="C758" s="142">
        <v>0</v>
      </c>
      <c r="D758" s="142">
        <v>0</v>
      </c>
      <c r="E758" s="142">
        <v>208</v>
      </c>
      <c r="F758" s="142" t="s">
        <v>202</v>
      </c>
      <c r="G758" s="142" t="s">
        <v>203</v>
      </c>
      <c r="H758" s="142">
        <v>88.1</v>
      </c>
      <c r="I758" s="137" t="s">
        <v>153</v>
      </c>
    </row>
    <row r="759" spans="1:9" x14ac:dyDescent="0.15">
      <c r="A759" s="142" t="s">
        <v>1825</v>
      </c>
      <c r="B759" s="142" t="s">
        <v>1826</v>
      </c>
      <c r="C759" s="142">
        <v>0</v>
      </c>
      <c r="D759" s="142">
        <v>0</v>
      </c>
      <c r="E759" s="142">
        <v>208</v>
      </c>
      <c r="F759" s="142" t="s">
        <v>202</v>
      </c>
      <c r="G759" s="142" t="s">
        <v>203</v>
      </c>
      <c r="H759" s="142">
        <v>172.6</v>
      </c>
      <c r="I759" s="137" t="s">
        <v>153</v>
      </c>
    </row>
    <row r="760" spans="1:9" x14ac:dyDescent="0.15">
      <c r="A760" s="142" t="s">
        <v>1827</v>
      </c>
      <c r="B760" s="142" t="s">
        <v>1828</v>
      </c>
      <c r="C760" s="142">
        <v>0</v>
      </c>
      <c r="D760" s="142">
        <v>0</v>
      </c>
      <c r="E760" s="142">
        <v>208</v>
      </c>
      <c r="F760" s="142" t="s">
        <v>202</v>
      </c>
      <c r="G760" s="142" t="s">
        <v>203</v>
      </c>
      <c r="H760" s="142">
        <v>150.30000000000001</v>
      </c>
      <c r="I760" s="137" t="s">
        <v>153</v>
      </c>
    </row>
    <row r="761" spans="1:9" x14ac:dyDescent="0.15">
      <c r="A761" s="142" t="s">
        <v>1829</v>
      </c>
      <c r="B761" s="142" t="s">
        <v>1830</v>
      </c>
      <c r="C761" s="142">
        <v>0</v>
      </c>
      <c r="D761" s="142">
        <v>0</v>
      </c>
      <c r="E761" s="142">
        <v>208</v>
      </c>
      <c r="F761" s="142" t="s">
        <v>202</v>
      </c>
      <c r="G761" s="142" t="s">
        <v>203</v>
      </c>
      <c r="H761" s="142">
        <v>80.3</v>
      </c>
      <c r="I761" s="137" t="s">
        <v>153</v>
      </c>
    </row>
    <row r="762" spans="1:9" x14ac:dyDescent="0.15">
      <c r="A762" s="142" t="s">
        <v>577</v>
      </c>
      <c r="B762" s="142" t="s">
        <v>578</v>
      </c>
      <c r="C762" s="142">
        <v>0</v>
      </c>
      <c r="D762" s="142">
        <v>0</v>
      </c>
      <c r="E762" s="142">
        <v>208</v>
      </c>
      <c r="F762" s="142" t="s">
        <v>202</v>
      </c>
      <c r="G762" s="142" t="s">
        <v>203</v>
      </c>
      <c r="H762" s="142">
        <v>95</v>
      </c>
      <c r="I762" s="137" t="s">
        <v>153</v>
      </c>
    </row>
    <row r="763" spans="1:9" x14ac:dyDescent="0.15">
      <c r="A763" s="142" t="s">
        <v>1833</v>
      </c>
      <c r="B763" s="142" t="s">
        <v>1834</v>
      </c>
      <c r="C763" s="142">
        <v>0</v>
      </c>
      <c r="D763" s="142">
        <v>0</v>
      </c>
      <c r="E763" s="142">
        <v>208</v>
      </c>
      <c r="F763" s="142" t="s">
        <v>202</v>
      </c>
      <c r="G763" s="142" t="s">
        <v>203</v>
      </c>
      <c r="H763" s="142">
        <v>113.7</v>
      </c>
      <c r="I763" s="137" t="s">
        <v>153</v>
      </c>
    </row>
    <row r="764" spans="1:9" x14ac:dyDescent="0.15">
      <c r="A764" s="142" t="s">
        <v>1835</v>
      </c>
      <c r="B764" s="142" t="s">
        <v>1834</v>
      </c>
      <c r="C764" s="142">
        <v>0</v>
      </c>
      <c r="D764" s="142">
        <v>0</v>
      </c>
      <c r="E764" s="142">
        <v>208</v>
      </c>
      <c r="F764" s="142" t="s">
        <v>202</v>
      </c>
      <c r="G764" s="142" t="s">
        <v>203</v>
      </c>
      <c r="H764" s="142">
        <v>113.7</v>
      </c>
      <c r="I764" s="137" t="s">
        <v>153</v>
      </c>
    </row>
    <row r="765" spans="1:9" x14ac:dyDescent="0.15">
      <c r="A765" s="142" t="s">
        <v>1836</v>
      </c>
      <c r="B765" s="142" t="s">
        <v>1837</v>
      </c>
      <c r="C765" s="142">
        <v>0</v>
      </c>
      <c r="D765" s="142">
        <v>0</v>
      </c>
      <c r="E765" s="142">
        <v>208</v>
      </c>
      <c r="F765" s="142" t="s">
        <v>202</v>
      </c>
      <c r="G765" s="142" t="s">
        <v>203</v>
      </c>
      <c r="H765" s="142">
        <v>43</v>
      </c>
      <c r="I765" s="137" t="s">
        <v>352</v>
      </c>
    </row>
    <row r="766" spans="1:9" x14ac:dyDescent="0.15">
      <c r="A766" s="142" t="s">
        <v>1838</v>
      </c>
      <c r="B766" s="142" t="s">
        <v>1839</v>
      </c>
      <c r="C766" s="142">
        <v>0</v>
      </c>
      <c r="D766" s="142">
        <v>0</v>
      </c>
      <c r="E766" s="142">
        <v>208</v>
      </c>
      <c r="F766" s="142" t="s">
        <v>202</v>
      </c>
      <c r="G766" s="142" t="s">
        <v>203</v>
      </c>
      <c r="H766" s="142">
        <v>43</v>
      </c>
      <c r="I766" s="137" t="s">
        <v>352</v>
      </c>
    </row>
    <row r="767" spans="1:9" x14ac:dyDescent="0.15">
      <c r="A767" s="142" t="s">
        <v>1840</v>
      </c>
      <c r="B767" s="142" t="s">
        <v>1743</v>
      </c>
      <c r="C767" s="142">
        <v>0</v>
      </c>
      <c r="D767" s="142">
        <v>0</v>
      </c>
      <c r="E767" s="142">
        <v>208</v>
      </c>
      <c r="F767" s="142" t="s">
        <v>202</v>
      </c>
      <c r="G767" s="142" t="s">
        <v>203</v>
      </c>
      <c r="H767" s="142">
        <v>80</v>
      </c>
      <c r="I767" s="137" t="s">
        <v>152</v>
      </c>
    </row>
    <row r="768" spans="1:9" x14ac:dyDescent="0.15">
      <c r="A768" s="142" t="s">
        <v>1842</v>
      </c>
      <c r="B768" s="142" t="s">
        <v>1843</v>
      </c>
      <c r="C768" s="142">
        <v>0</v>
      </c>
      <c r="D768" s="142">
        <v>0</v>
      </c>
      <c r="E768" s="142">
        <v>208</v>
      </c>
      <c r="F768" s="142" t="s">
        <v>202</v>
      </c>
      <c r="G768" s="142" t="s">
        <v>203</v>
      </c>
      <c r="H768" s="142">
        <v>60.5</v>
      </c>
      <c r="I768" s="137" t="s">
        <v>152</v>
      </c>
    </row>
    <row r="769" spans="1:9" x14ac:dyDescent="0.15">
      <c r="A769" s="142" t="s">
        <v>1844</v>
      </c>
      <c r="B769" s="142" t="s">
        <v>1845</v>
      </c>
      <c r="C769" s="142">
        <v>0</v>
      </c>
      <c r="D769" s="142">
        <v>0</v>
      </c>
      <c r="E769" s="142">
        <v>208</v>
      </c>
      <c r="F769" s="142" t="s">
        <v>202</v>
      </c>
      <c r="G769" s="142" t="s">
        <v>203</v>
      </c>
      <c r="H769" s="142">
        <v>113.2</v>
      </c>
      <c r="I769" s="137" t="s">
        <v>153</v>
      </c>
    </row>
    <row r="770" spans="1:9" x14ac:dyDescent="0.15">
      <c r="A770" s="142" t="s">
        <v>1846</v>
      </c>
      <c r="B770" s="142" t="s">
        <v>1847</v>
      </c>
      <c r="C770" s="142">
        <v>0</v>
      </c>
      <c r="D770" s="142">
        <v>0</v>
      </c>
      <c r="E770" s="142">
        <v>208</v>
      </c>
      <c r="F770" s="142" t="s">
        <v>202</v>
      </c>
      <c r="G770" s="142" t="s">
        <v>203</v>
      </c>
      <c r="H770" s="142">
        <v>127</v>
      </c>
      <c r="I770" s="137" t="s">
        <v>153</v>
      </c>
    </row>
    <row r="771" spans="1:9" x14ac:dyDescent="0.15">
      <c r="A771" s="142" t="s">
        <v>521</v>
      </c>
      <c r="B771" s="142" t="s">
        <v>522</v>
      </c>
      <c r="C771" s="142">
        <v>0</v>
      </c>
      <c r="D771" s="142">
        <v>0</v>
      </c>
      <c r="E771" s="142">
        <v>208</v>
      </c>
      <c r="F771" s="142" t="s">
        <v>202</v>
      </c>
      <c r="G771" s="142" t="s">
        <v>203</v>
      </c>
      <c r="H771" s="142">
        <v>127</v>
      </c>
      <c r="I771" s="137" t="s">
        <v>153</v>
      </c>
    </row>
    <row r="772" spans="1:9" x14ac:dyDescent="0.15">
      <c r="A772" s="142" t="s">
        <v>1848</v>
      </c>
      <c r="B772" s="142" t="s">
        <v>1849</v>
      </c>
      <c r="C772" s="142">
        <v>0</v>
      </c>
      <c r="D772" s="142">
        <v>0</v>
      </c>
      <c r="E772" s="142">
        <v>208</v>
      </c>
      <c r="F772" s="142" t="s">
        <v>202</v>
      </c>
      <c r="G772" s="142" t="s">
        <v>203</v>
      </c>
      <c r="H772" s="142">
        <v>139.80000000000001</v>
      </c>
      <c r="I772" s="137" t="s">
        <v>153</v>
      </c>
    </row>
    <row r="773" spans="1:9" x14ac:dyDescent="0.15">
      <c r="A773" s="142" t="s">
        <v>1850</v>
      </c>
      <c r="B773" s="142" t="s">
        <v>278</v>
      </c>
      <c r="C773" s="142">
        <v>0</v>
      </c>
      <c r="D773" s="142">
        <v>0</v>
      </c>
      <c r="E773" s="142">
        <v>208</v>
      </c>
      <c r="F773" s="142" t="s">
        <v>202</v>
      </c>
      <c r="G773" s="142" t="s">
        <v>203</v>
      </c>
      <c r="H773" s="142">
        <v>139.80000000000001</v>
      </c>
      <c r="I773" s="137" t="s">
        <v>153</v>
      </c>
    </row>
    <row r="774" spans="1:9" x14ac:dyDescent="0.15">
      <c r="A774" s="142" t="s">
        <v>1851</v>
      </c>
      <c r="B774" s="142" t="s">
        <v>1852</v>
      </c>
      <c r="C774" s="142">
        <v>0</v>
      </c>
      <c r="D774" s="142">
        <v>0</v>
      </c>
      <c r="E774" s="142">
        <v>208</v>
      </c>
      <c r="F774" s="142" t="s">
        <v>202</v>
      </c>
      <c r="G774" s="142" t="s">
        <v>203</v>
      </c>
      <c r="H774" s="142">
        <v>44</v>
      </c>
      <c r="I774" s="137" t="s">
        <v>152</v>
      </c>
    </row>
    <row r="775" spans="1:9" x14ac:dyDescent="0.15">
      <c r="A775" s="142" t="s">
        <v>811</v>
      </c>
      <c r="B775" s="142" t="s">
        <v>812</v>
      </c>
      <c r="C775" s="142">
        <v>0</v>
      </c>
      <c r="D775" s="142">
        <v>0</v>
      </c>
      <c r="E775" s="142">
        <v>208</v>
      </c>
      <c r="F775" s="142" t="s">
        <v>202</v>
      </c>
      <c r="G775" s="142" t="s">
        <v>203</v>
      </c>
      <c r="H775" s="142">
        <v>44</v>
      </c>
      <c r="I775" s="137" t="s">
        <v>352</v>
      </c>
    </row>
    <row r="776" spans="1:9" x14ac:dyDescent="0.15">
      <c r="A776" s="142" t="s">
        <v>1853</v>
      </c>
      <c r="B776" s="142" t="s">
        <v>112</v>
      </c>
      <c r="C776" s="142">
        <v>0</v>
      </c>
      <c r="D776" s="142">
        <v>0</v>
      </c>
      <c r="E776" s="142">
        <v>208</v>
      </c>
      <c r="F776" s="142" t="s">
        <v>202</v>
      </c>
      <c r="G776" s="142" t="s">
        <v>203</v>
      </c>
      <c r="H776" s="142">
        <v>137.69999999999999</v>
      </c>
      <c r="I776" s="137" t="s">
        <v>153</v>
      </c>
    </row>
    <row r="777" spans="1:9" x14ac:dyDescent="0.15">
      <c r="A777" s="142" t="s">
        <v>1854</v>
      </c>
      <c r="B777" s="142" t="s">
        <v>112</v>
      </c>
      <c r="C777" s="142">
        <v>0</v>
      </c>
      <c r="D777" s="142">
        <v>0</v>
      </c>
      <c r="E777" s="142">
        <v>208</v>
      </c>
      <c r="F777" s="142" t="s">
        <v>202</v>
      </c>
      <c r="G777" s="142" t="s">
        <v>203</v>
      </c>
      <c r="H777" s="142">
        <v>137.69999999999999</v>
      </c>
      <c r="I777" s="137" t="s">
        <v>153</v>
      </c>
    </row>
    <row r="778" spans="1:9" x14ac:dyDescent="0.15">
      <c r="A778" s="142" t="s">
        <v>1855</v>
      </c>
      <c r="B778" s="142" t="s">
        <v>1856</v>
      </c>
      <c r="C778" s="142">
        <v>0</v>
      </c>
      <c r="D778" s="142">
        <v>0</v>
      </c>
      <c r="E778" s="142">
        <v>208</v>
      </c>
      <c r="F778" s="142" t="s">
        <v>202</v>
      </c>
      <c r="G778" s="142" t="s">
        <v>203</v>
      </c>
      <c r="H778" s="142">
        <v>190.3</v>
      </c>
      <c r="I778" s="137" t="s">
        <v>153</v>
      </c>
    </row>
    <row r="779" spans="1:9" x14ac:dyDescent="0.15">
      <c r="A779" s="142" t="s">
        <v>530</v>
      </c>
      <c r="B779" s="142" t="s">
        <v>531</v>
      </c>
      <c r="C779" s="142">
        <v>0</v>
      </c>
      <c r="D779" s="142">
        <v>0</v>
      </c>
      <c r="E779" s="142">
        <v>208</v>
      </c>
      <c r="F779" s="142" t="s">
        <v>202</v>
      </c>
      <c r="G779" s="142" t="s">
        <v>203</v>
      </c>
      <c r="H779" s="142">
        <v>103</v>
      </c>
      <c r="I779" s="137" t="s">
        <v>153</v>
      </c>
    </row>
    <row r="780" spans="1:9" x14ac:dyDescent="0.15">
      <c r="A780" s="142" t="s">
        <v>508</v>
      </c>
      <c r="B780" s="142" t="s">
        <v>509</v>
      </c>
      <c r="C780" s="142">
        <v>0</v>
      </c>
      <c r="D780" s="142">
        <v>0</v>
      </c>
      <c r="E780" s="142">
        <v>208</v>
      </c>
      <c r="F780" s="142" t="s">
        <v>202</v>
      </c>
      <c r="G780" s="142" t="s">
        <v>203</v>
      </c>
      <c r="H780" s="142">
        <v>32</v>
      </c>
      <c r="I780" s="137" t="s">
        <v>352</v>
      </c>
    </row>
    <row r="781" spans="1:9" x14ac:dyDescent="0.15">
      <c r="A781" s="142" t="s">
        <v>1857</v>
      </c>
      <c r="B781" s="142" t="s">
        <v>1245</v>
      </c>
      <c r="C781" s="142">
        <v>0</v>
      </c>
      <c r="D781" s="142">
        <v>0</v>
      </c>
      <c r="E781" s="142">
        <v>208</v>
      </c>
      <c r="F781" s="142" t="s">
        <v>202</v>
      </c>
      <c r="G781" s="142" t="s">
        <v>203</v>
      </c>
      <c r="H781" s="142">
        <v>41</v>
      </c>
      <c r="I781" s="137" t="s">
        <v>152</v>
      </c>
    </row>
    <row r="782" spans="1:9" x14ac:dyDescent="0.15">
      <c r="A782" s="142" t="s">
        <v>2484</v>
      </c>
      <c r="B782" s="142" t="s">
        <v>2485</v>
      </c>
      <c r="C782" s="142">
        <v>0</v>
      </c>
      <c r="D782" s="142">
        <v>0</v>
      </c>
      <c r="E782" s="142">
        <v>208</v>
      </c>
      <c r="F782" s="142" t="s">
        <v>202</v>
      </c>
      <c r="G782" s="142" t="s">
        <v>203</v>
      </c>
      <c r="H782" s="142">
        <v>41</v>
      </c>
      <c r="I782" s="137" t="s">
        <v>153</v>
      </c>
    </row>
    <row r="783" spans="1:9" x14ac:dyDescent="0.15">
      <c r="A783" s="142" t="s">
        <v>535</v>
      </c>
      <c r="B783" s="142" t="s">
        <v>536</v>
      </c>
      <c r="C783" s="142">
        <v>0</v>
      </c>
      <c r="D783" s="142">
        <v>0</v>
      </c>
      <c r="E783" s="142">
        <v>208</v>
      </c>
      <c r="F783" s="142" t="s">
        <v>202</v>
      </c>
      <c r="G783" s="142" t="s">
        <v>203</v>
      </c>
      <c r="H783" s="142">
        <v>131</v>
      </c>
      <c r="I783" s="137" t="s">
        <v>153</v>
      </c>
    </row>
    <row r="784" spans="1:9" x14ac:dyDescent="0.15">
      <c r="A784" s="142" t="s">
        <v>447</v>
      </c>
      <c r="B784" s="142" t="s">
        <v>448</v>
      </c>
      <c r="C784" s="142">
        <v>0</v>
      </c>
      <c r="D784" s="142">
        <v>0</v>
      </c>
      <c r="E784" s="142">
        <v>208</v>
      </c>
      <c r="F784" s="142" t="s">
        <v>202</v>
      </c>
      <c r="G784" s="142" t="s">
        <v>203</v>
      </c>
      <c r="H784" s="142">
        <v>114</v>
      </c>
      <c r="I784" s="137" t="s">
        <v>153</v>
      </c>
    </row>
    <row r="785" spans="1:9" x14ac:dyDescent="0.15">
      <c r="A785" s="142" t="s">
        <v>2563</v>
      </c>
      <c r="B785" s="142" t="s">
        <v>2564</v>
      </c>
      <c r="C785" s="142">
        <v>0</v>
      </c>
      <c r="D785" s="142">
        <v>0</v>
      </c>
      <c r="E785" s="142">
        <v>208</v>
      </c>
      <c r="F785" s="142" t="s">
        <v>202</v>
      </c>
      <c r="G785" s="142" t="s">
        <v>203</v>
      </c>
      <c r="H785" s="142">
        <v>18</v>
      </c>
      <c r="I785" s="137" t="s">
        <v>354</v>
      </c>
    </row>
    <row r="786" spans="1:9" x14ac:dyDescent="0.15">
      <c r="A786" s="142" t="s">
        <v>2478</v>
      </c>
      <c r="B786" s="142" t="s">
        <v>288</v>
      </c>
      <c r="C786" s="142">
        <v>0</v>
      </c>
      <c r="D786" s="142">
        <v>0</v>
      </c>
      <c r="E786" s="142">
        <v>208</v>
      </c>
      <c r="F786" s="142" t="s">
        <v>202</v>
      </c>
      <c r="G786" s="142" t="s">
        <v>203</v>
      </c>
      <c r="H786" s="142">
        <v>10</v>
      </c>
      <c r="I786" s="137" t="e">
        <v>#N/A</v>
      </c>
    </row>
    <row r="787" spans="1:9" x14ac:dyDescent="0.15">
      <c r="A787" s="142" t="s">
        <v>1858</v>
      </c>
      <c r="B787" s="142" t="s">
        <v>1859</v>
      </c>
      <c r="C787" s="142">
        <v>0</v>
      </c>
      <c r="D787" s="142">
        <v>0</v>
      </c>
      <c r="E787" s="142">
        <v>208</v>
      </c>
      <c r="F787" s="142" t="s">
        <v>202</v>
      </c>
      <c r="G787" s="142" t="s">
        <v>203</v>
      </c>
      <c r="H787" s="142">
        <v>13.7</v>
      </c>
      <c r="I787" s="137" t="s">
        <v>353</v>
      </c>
    </row>
    <row r="788" spans="1:9" x14ac:dyDescent="0.15">
      <c r="A788" s="142" t="s">
        <v>924</v>
      </c>
      <c r="B788" s="142" t="s">
        <v>964</v>
      </c>
      <c r="C788" s="142">
        <v>0</v>
      </c>
      <c r="D788" s="142">
        <v>0</v>
      </c>
      <c r="E788" s="142">
        <v>208</v>
      </c>
      <c r="F788" s="142" t="s">
        <v>202</v>
      </c>
      <c r="G788" s="143" t="s">
        <v>206</v>
      </c>
      <c r="H788" s="142">
        <v>10</v>
      </c>
      <c r="I788" s="137" t="s">
        <v>354</v>
      </c>
    </row>
    <row r="789" spans="1:9" x14ac:dyDescent="0.15">
      <c r="A789" s="142" t="s">
        <v>2508</v>
      </c>
      <c r="B789" s="142" t="s">
        <v>993</v>
      </c>
      <c r="C789" s="142">
        <v>0</v>
      </c>
      <c r="D789" s="142">
        <v>0</v>
      </c>
      <c r="E789" s="142">
        <v>208</v>
      </c>
      <c r="F789" s="142" t="s">
        <v>202</v>
      </c>
      <c r="G789" s="142" t="s">
        <v>203</v>
      </c>
      <c r="H789" s="142">
        <v>70</v>
      </c>
      <c r="I789" s="137" t="e">
        <v>#N/A</v>
      </c>
    </row>
    <row r="790" spans="1:9" x14ac:dyDescent="0.15">
      <c r="A790" s="142" t="s">
        <v>1860</v>
      </c>
      <c r="B790" s="142" t="s">
        <v>1861</v>
      </c>
      <c r="C790" s="142">
        <v>0</v>
      </c>
      <c r="D790" s="142">
        <v>0</v>
      </c>
      <c r="E790" s="142">
        <v>208</v>
      </c>
      <c r="F790" s="142" t="s">
        <v>202</v>
      </c>
      <c r="G790" s="142" t="s">
        <v>203</v>
      </c>
      <c r="H790" s="142">
        <v>50</v>
      </c>
      <c r="I790" s="137" t="s">
        <v>2952</v>
      </c>
    </row>
    <row r="791" spans="1:9" x14ac:dyDescent="0.15">
      <c r="A791" s="142" t="s">
        <v>1862</v>
      </c>
      <c r="B791" s="142" t="s">
        <v>1863</v>
      </c>
      <c r="C791" s="142">
        <v>0</v>
      </c>
      <c r="D791" s="142">
        <v>0</v>
      </c>
      <c r="E791" s="142">
        <v>208</v>
      </c>
      <c r="F791" s="142" t="s">
        <v>202</v>
      </c>
      <c r="G791" s="142" t="s">
        <v>203</v>
      </c>
      <c r="H791" s="142">
        <v>3</v>
      </c>
      <c r="I791" s="137" t="s">
        <v>2952</v>
      </c>
    </row>
    <row r="792" spans="1:9" x14ac:dyDescent="0.15">
      <c r="A792" s="142" t="s">
        <v>1864</v>
      </c>
      <c r="B792" s="142" t="s">
        <v>1865</v>
      </c>
      <c r="C792" s="142">
        <v>0</v>
      </c>
      <c r="D792" s="142">
        <v>0</v>
      </c>
      <c r="E792" s="142">
        <v>208</v>
      </c>
      <c r="F792" s="142" t="s">
        <v>202</v>
      </c>
      <c r="G792" s="142" t="s">
        <v>203</v>
      </c>
      <c r="H792" s="142">
        <v>3</v>
      </c>
      <c r="I792" s="137" t="s">
        <v>2952</v>
      </c>
    </row>
    <row r="793" spans="1:9" x14ac:dyDescent="0.15">
      <c r="A793" s="142" t="s">
        <v>1866</v>
      </c>
      <c r="B793" s="142" t="s">
        <v>1867</v>
      </c>
      <c r="C793" s="142">
        <v>0</v>
      </c>
      <c r="D793" s="142">
        <v>0</v>
      </c>
      <c r="E793" s="142">
        <v>208</v>
      </c>
      <c r="F793" s="142" t="s">
        <v>202</v>
      </c>
      <c r="G793" s="142" t="s">
        <v>203</v>
      </c>
      <c r="H793" s="142">
        <v>6</v>
      </c>
      <c r="I793" s="137" t="s">
        <v>2952</v>
      </c>
    </row>
    <row r="794" spans="1:9" x14ac:dyDescent="0.15">
      <c r="A794" s="142" t="s">
        <v>1868</v>
      </c>
      <c r="B794" s="142" t="s">
        <v>1869</v>
      </c>
      <c r="C794" s="142">
        <v>0</v>
      </c>
      <c r="D794" s="142">
        <v>0</v>
      </c>
      <c r="E794" s="142">
        <v>208</v>
      </c>
      <c r="F794" s="142" t="s">
        <v>202</v>
      </c>
      <c r="G794" s="142" t="s">
        <v>203</v>
      </c>
      <c r="H794" s="142">
        <v>30</v>
      </c>
      <c r="I794" s="137" t="s">
        <v>2952</v>
      </c>
    </row>
    <row r="795" spans="1:9" x14ac:dyDescent="0.15">
      <c r="A795" s="142" t="s">
        <v>1870</v>
      </c>
      <c r="B795" s="142" t="s">
        <v>993</v>
      </c>
      <c r="C795" s="142">
        <v>0</v>
      </c>
      <c r="D795" s="142">
        <v>0</v>
      </c>
      <c r="E795" s="142">
        <v>208</v>
      </c>
      <c r="F795" s="142" t="s">
        <v>202</v>
      </c>
      <c r="G795" s="142" t="s">
        <v>203</v>
      </c>
      <c r="H795" s="142">
        <v>20</v>
      </c>
      <c r="I795" s="137" t="e">
        <v>#N/A</v>
      </c>
    </row>
    <row r="796" spans="1:9" x14ac:dyDescent="0.15">
      <c r="A796" s="142" t="s">
        <v>1871</v>
      </c>
      <c r="B796" s="142" t="s">
        <v>1872</v>
      </c>
      <c r="C796" s="142">
        <v>0</v>
      </c>
      <c r="D796" s="142">
        <v>0</v>
      </c>
      <c r="E796" s="142">
        <v>208</v>
      </c>
      <c r="F796" s="142" t="s">
        <v>202</v>
      </c>
      <c r="G796" s="142" t="s">
        <v>203</v>
      </c>
      <c r="H796" s="142">
        <v>10</v>
      </c>
      <c r="I796" s="137" t="e">
        <v>#N/A</v>
      </c>
    </row>
    <row r="797" spans="1:9" x14ac:dyDescent="0.15">
      <c r="A797" s="142" t="s">
        <v>1873</v>
      </c>
      <c r="B797" s="142" t="s">
        <v>1874</v>
      </c>
      <c r="C797" s="142">
        <v>0</v>
      </c>
      <c r="D797" s="142">
        <v>0</v>
      </c>
      <c r="E797" s="142">
        <v>208</v>
      </c>
      <c r="F797" s="142" t="s">
        <v>202</v>
      </c>
      <c r="G797" s="142" t="s">
        <v>203</v>
      </c>
      <c r="H797" s="142">
        <v>30</v>
      </c>
      <c r="I797" s="137" t="s">
        <v>2952</v>
      </c>
    </row>
    <row r="798" spans="1:9" x14ac:dyDescent="0.15">
      <c r="A798" s="142" t="s">
        <v>2509</v>
      </c>
      <c r="B798" s="142" t="s">
        <v>2510</v>
      </c>
      <c r="C798" s="142">
        <v>0</v>
      </c>
      <c r="D798" s="142">
        <v>0</v>
      </c>
      <c r="E798" s="142">
        <v>208</v>
      </c>
      <c r="F798" s="142" t="s">
        <v>202</v>
      </c>
      <c r="G798" s="142" t="s">
        <v>203</v>
      </c>
      <c r="H798" s="142">
        <v>30</v>
      </c>
      <c r="I798" s="137" t="s">
        <v>2952</v>
      </c>
    </row>
    <row r="799" spans="1:9" x14ac:dyDescent="0.15">
      <c r="A799" s="142" t="s">
        <v>1875</v>
      </c>
      <c r="B799" s="142" t="s">
        <v>1876</v>
      </c>
      <c r="C799" s="142">
        <v>0</v>
      </c>
      <c r="D799" s="142">
        <v>0</v>
      </c>
      <c r="E799" s="142">
        <v>208</v>
      </c>
      <c r="F799" s="142" t="s">
        <v>202</v>
      </c>
      <c r="G799" s="142" t="s">
        <v>203</v>
      </c>
      <c r="H799" s="142">
        <v>226.8</v>
      </c>
      <c r="I799" s="137" t="s">
        <v>353</v>
      </c>
    </row>
    <row r="800" spans="1:9" x14ac:dyDescent="0.15">
      <c r="A800" s="142" t="s">
        <v>1877</v>
      </c>
      <c r="B800" s="142" t="s">
        <v>1878</v>
      </c>
      <c r="C800" s="142">
        <v>0</v>
      </c>
      <c r="D800" s="142">
        <v>0</v>
      </c>
      <c r="E800" s="142">
        <v>208</v>
      </c>
      <c r="F800" s="142" t="s">
        <v>202</v>
      </c>
      <c r="G800" s="142" t="s">
        <v>203</v>
      </c>
      <c r="H800" s="142">
        <v>190.8</v>
      </c>
      <c r="I800" s="137" t="s">
        <v>151</v>
      </c>
    </row>
    <row r="801" spans="1:9" x14ac:dyDescent="0.15">
      <c r="A801" s="142" t="s">
        <v>1879</v>
      </c>
      <c r="B801" s="142" t="s">
        <v>1880</v>
      </c>
      <c r="C801" s="142">
        <v>0</v>
      </c>
      <c r="D801" s="142">
        <v>0</v>
      </c>
      <c r="E801" s="142">
        <v>208</v>
      </c>
      <c r="F801" s="142" t="s">
        <v>202</v>
      </c>
      <c r="G801" s="142" t="s">
        <v>203</v>
      </c>
      <c r="H801" s="142">
        <v>67.099999999999994</v>
      </c>
      <c r="I801" s="137" t="s">
        <v>353</v>
      </c>
    </row>
    <row r="802" spans="1:9" x14ac:dyDescent="0.15">
      <c r="A802" s="142" t="s">
        <v>1881</v>
      </c>
      <c r="B802" s="142" t="s">
        <v>1882</v>
      </c>
      <c r="C802" s="142">
        <v>0</v>
      </c>
      <c r="D802" s="142">
        <v>0</v>
      </c>
      <c r="E802" s="142">
        <v>208</v>
      </c>
      <c r="F802" s="142" t="s">
        <v>202</v>
      </c>
      <c r="G802" s="142" t="s">
        <v>203</v>
      </c>
      <c r="H802" s="142">
        <v>31.3</v>
      </c>
      <c r="I802" s="137" t="s">
        <v>352</v>
      </c>
    </row>
    <row r="803" spans="1:9" x14ac:dyDescent="0.15">
      <c r="A803" s="142" t="s">
        <v>1883</v>
      </c>
      <c r="B803" s="142" t="s">
        <v>1884</v>
      </c>
      <c r="C803" s="142">
        <v>0</v>
      </c>
      <c r="D803" s="142">
        <v>0</v>
      </c>
      <c r="E803" s="142">
        <v>208</v>
      </c>
      <c r="F803" s="142" t="s">
        <v>202</v>
      </c>
      <c r="G803" s="142" t="s">
        <v>203</v>
      </c>
      <c r="H803" s="142">
        <v>37</v>
      </c>
      <c r="I803" s="137" t="s">
        <v>152</v>
      </c>
    </row>
    <row r="804" spans="1:9" x14ac:dyDescent="0.15">
      <c r="A804" s="142" t="s">
        <v>1885</v>
      </c>
      <c r="B804" s="142" t="s">
        <v>1430</v>
      </c>
      <c r="C804" s="142">
        <v>0</v>
      </c>
      <c r="D804" s="142">
        <v>0</v>
      </c>
      <c r="E804" s="142">
        <v>208</v>
      </c>
      <c r="F804" s="142" t="s">
        <v>202</v>
      </c>
      <c r="G804" s="142" t="s">
        <v>203</v>
      </c>
      <c r="H804" s="142">
        <v>12.6</v>
      </c>
      <c r="I804" s="137" t="s">
        <v>353</v>
      </c>
    </row>
    <row r="805" spans="1:9" x14ac:dyDescent="0.15">
      <c r="A805" s="142" t="s">
        <v>1886</v>
      </c>
      <c r="B805" s="142" t="s">
        <v>1887</v>
      </c>
      <c r="C805" s="142">
        <v>0</v>
      </c>
      <c r="D805" s="142">
        <v>0</v>
      </c>
      <c r="E805" s="142">
        <v>208</v>
      </c>
      <c r="F805" s="142" t="s">
        <v>202</v>
      </c>
      <c r="G805" s="142" t="s">
        <v>203</v>
      </c>
      <c r="H805" s="142">
        <v>58.8</v>
      </c>
      <c r="I805" s="137" t="s">
        <v>153</v>
      </c>
    </row>
    <row r="806" spans="1:9" x14ac:dyDescent="0.15">
      <c r="A806" s="142" t="s">
        <v>1888</v>
      </c>
      <c r="B806" s="142" t="s">
        <v>1889</v>
      </c>
      <c r="C806" s="142">
        <v>0</v>
      </c>
      <c r="D806" s="142">
        <v>0</v>
      </c>
      <c r="E806" s="142">
        <v>208</v>
      </c>
      <c r="F806" s="142" t="s">
        <v>202</v>
      </c>
      <c r="G806" s="142" t="s">
        <v>203</v>
      </c>
      <c r="H806" s="142">
        <v>61.9</v>
      </c>
      <c r="I806" s="137" t="s">
        <v>153</v>
      </c>
    </row>
    <row r="807" spans="1:9" x14ac:dyDescent="0.15">
      <c r="A807" s="142" t="s">
        <v>1890</v>
      </c>
      <c r="B807" s="142" t="s">
        <v>1891</v>
      </c>
      <c r="C807" s="142">
        <v>0</v>
      </c>
      <c r="D807" s="142">
        <v>0</v>
      </c>
      <c r="E807" s="142">
        <v>208</v>
      </c>
      <c r="F807" s="142" t="s">
        <v>202</v>
      </c>
      <c r="G807" s="142" t="s">
        <v>203</v>
      </c>
      <c r="H807" s="142">
        <v>61.9</v>
      </c>
      <c r="I807" s="137" t="s">
        <v>153</v>
      </c>
    </row>
    <row r="808" spans="1:9" x14ac:dyDescent="0.15">
      <c r="A808" s="142" t="s">
        <v>1892</v>
      </c>
      <c r="B808" s="142" t="s">
        <v>1893</v>
      </c>
      <c r="C808" s="142">
        <v>0</v>
      </c>
      <c r="D808" s="142">
        <v>0</v>
      </c>
      <c r="E808" s="142">
        <v>208</v>
      </c>
      <c r="F808" s="142" t="s">
        <v>202</v>
      </c>
      <c r="G808" s="142" t="s">
        <v>203</v>
      </c>
      <c r="H808" s="142">
        <v>27.8</v>
      </c>
      <c r="I808" s="137" t="s">
        <v>352</v>
      </c>
    </row>
    <row r="809" spans="1:9" x14ac:dyDescent="0.15">
      <c r="A809" s="142" t="s">
        <v>1894</v>
      </c>
      <c r="B809" s="142" t="s">
        <v>267</v>
      </c>
      <c r="C809" s="142">
        <v>0</v>
      </c>
      <c r="D809" s="142">
        <v>0</v>
      </c>
      <c r="E809" s="142">
        <v>208</v>
      </c>
      <c r="F809" s="142" t="s">
        <v>202</v>
      </c>
      <c r="G809" s="142" t="s">
        <v>203</v>
      </c>
      <c r="H809" s="142">
        <v>27.8</v>
      </c>
      <c r="I809" s="137" t="s">
        <v>353</v>
      </c>
    </row>
    <row r="810" spans="1:9" x14ac:dyDescent="0.15">
      <c r="A810" s="142" t="s">
        <v>1895</v>
      </c>
      <c r="B810" s="142" t="s">
        <v>1896</v>
      </c>
      <c r="C810" s="142">
        <v>0</v>
      </c>
      <c r="D810" s="142">
        <v>0</v>
      </c>
      <c r="E810" s="142">
        <v>208</v>
      </c>
      <c r="F810" s="142" t="s">
        <v>202</v>
      </c>
      <c r="G810" s="142" t="s">
        <v>203</v>
      </c>
      <c r="H810" s="142">
        <v>85.7</v>
      </c>
      <c r="I810" s="137" t="s">
        <v>153</v>
      </c>
    </row>
    <row r="811" spans="1:9" x14ac:dyDescent="0.15">
      <c r="A811" s="142" t="s">
        <v>1897</v>
      </c>
      <c r="B811" s="142" t="s">
        <v>1898</v>
      </c>
      <c r="C811" s="142">
        <v>0</v>
      </c>
      <c r="D811" s="142">
        <v>0</v>
      </c>
      <c r="E811" s="142">
        <v>208</v>
      </c>
      <c r="F811" s="142" t="s">
        <v>202</v>
      </c>
      <c r="G811" s="142" t="s">
        <v>203</v>
      </c>
      <c r="H811" s="142">
        <v>72.400000000000006</v>
      </c>
      <c r="I811" s="137" t="s">
        <v>153</v>
      </c>
    </row>
    <row r="812" spans="1:9" x14ac:dyDescent="0.15">
      <c r="A812" s="142" t="s">
        <v>1899</v>
      </c>
      <c r="B812" s="142" t="s">
        <v>1900</v>
      </c>
      <c r="C812" s="142">
        <v>0</v>
      </c>
      <c r="D812" s="142">
        <v>0</v>
      </c>
      <c r="E812" s="142">
        <v>208</v>
      </c>
      <c r="F812" s="142" t="s">
        <v>202</v>
      </c>
      <c r="G812" s="142" t="s">
        <v>203</v>
      </c>
      <c r="H812" s="142">
        <v>89.2</v>
      </c>
      <c r="I812" s="137" t="s">
        <v>153</v>
      </c>
    </row>
    <row r="813" spans="1:9" x14ac:dyDescent="0.15">
      <c r="A813" s="142" t="s">
        <v>1901</v>
      </c>
      <c r="B813" s="142" t="s">
        <v>1902</v>
      </c>
      <c r="C813" s="142">
        <v>0</v>
      </c>
      <c r="D813" s="142">
        <v>0</v>
      </c>
      <c r="E813" s="142">
        <v>208</v>
      </c>
      <c r="F813" s="142" t="s">
        <v>202</v>
      </c>
      <c r="G813" s="142" t="s">
        <v>203</v>
      </c>
      <c r="H813" s="142">
        <v>89.2</v>
      </c>
      <c r="I813" s="137" t="s">
        <v>153</v>
      </c>
    </row>
    <row r="814" spans="1:9" x14ac:dyDescent="0.15">
      <c r="A814" s="142" t="s">
        <v>1903</v>
      </c>
      <c r="B814" s="142" t="s">
        <v>1904</v>
      </c>
      <c r="C814" s="142">
        <v>0</v>
      </c>
      <c r="D814" s="142">
        <v>0</v>
      </c>
      <c r="E814" s="142">
        <v>208</v>
      </c>
      <c r="F814" s="142" t="s">
        <v>202</v>
      </c>
      <c r="G814" s="142" t="s">
        <v>203</v>
      </c>
      <c r="H814" s="142">
        <v>137.4</v>
      </c>
      <c r="I814" s="137" t="s">
        <v>153</v>
      </c>
    </row>
    <row r="815" spans="1:9" x14ac:dyDescent="0.15">
      <c r="A815" s="142" t="s">
        <v>1905</v>
      </c>
      <c r="B815" s="142" t="s">
        <v>1906</v>
      </c>
      <c r="C815" s="142">
        <v>0</v>
      </c>
      <c r="D815" s="142">
        <v>0</v>
      </c>
      <c r="E815" s="142">
        <v>208</v>
      </c>
      <c r="F815" s="142" t="s">
        <v>202</v>
      </c>
      <c r="G815" s="142" t="s">
        <v>203</v>
      </c>
      <c r="H815" s="142">
        <v>68.099999999999994</v>
      </c>
      <c r="I815" s="137" t="s">
        <v>153</v>
      </c>
    </row>
    <row r="816" spans="1:9" x14ac:dyDescent="0.15">
      <c r="A816" s="142" t="s">
        <v>1907</v>
      </c>
      <c r="B816" s="142" t="s">
        <v>1908</v>
      </c>
      <c r="C816" s="142">
        <v>0</v>
      </c>
      <c r="D816" s="142">
        <v>0</v>
      </c>
      <c r="E816" s="142">
        <v>208</v>
      </c>
      <c r="F816" s="142" t="s">
        <v>202</v>
      </c>
      <c r="G816" s="142" t="s">
        <v>203</v>
      </c>
      <c r="H816" s="142">
        <v>51.6</v>
      </c>
      <c r="I816" s="137" t="s">
        <v>152</v>
      </c>
    </row>
    <row r="817" spans="1:9" x14ac:dyDescent="0.15">
      <c r="A817" s="142" t="s">
        <v>1909</v>
      </c>
      <c r="B817" s="142" t="s">
        <v>115</v>
      </c>
      <c r="C817" s="142">
        <v>0</v>
      </c>
      <c r="D817" s="142">
        <v>0</v>
      </c>
      <c r="E817" s="142">
        <v>208</v>
      </c>
      <c r="F817" s="142" t="s">
        <v>202</v>
      </c>
      <c r="G817" s="142" t="s">
        <v>203</v>
      </c>
      <c r="H817" s="142">
        <v>51.6</v>
      </c>
      <c r="I817" s="137" t="s">
        <v>152</v>
      </c>
    </row>
    <row r="818" spans="1:9" x14ac:dyDescent="0.15">
      <c r="A818" s="142" t="s">
        <v>1910</v>
      </c>
      <c r="B818" s="142" t="s">
        <v>116</v>
      </c>
      <c r="C818" s="142">
        <v>0</v>
      </c>
      <c r="D818" s="142">
        <v>0</v>
      </c>
      <c r="E818" s="142">
        <v>208</v>
      </c>
      <c r="F818" s="142" t="s">
        <v>202</v>
      </c>
      <c r="G818" s="142" t="s">
        <v>203</v>
      </c>
      <c r="H818" s="142">
        <v>113.8</v>
      </c>
      <c r="I818" s="137" t="s">
        <v>153</v>
      </c>
    </row>
    <row r="819" spans="1:9" x14ac:dyDescent="0.15">
      <c r="A819" s="142" t="s">
        <v>1911</v>
      </c>
      <c r="B819" s="142" t="s">
        <v>116</v>
      </c>
      <c r="C819" s="142">
        <v>0</v>
      </c>
      <c r="D819" s="142">
        <v>0</v>
      </c>
      <c r="E819" s="142">
        <v>208</v>
      </c>
      <c r="F819" s="142" t="s">
        <v>202</v>
      </c>
      <c r="G819" s="142" t="s">
        <v>203</v>
      </c>
      <c r="H819" s="142">
        <v>12</v>
      </c>
      <c r="I819" s="137" t="s">
        <v>153</v>
      </c>
    </row>
    <row r="820" spans="1:9" x14ac:dyDescent="0.15">
      <c r="A820" s="142" t="s">
        <v>1912</v>
      </c>
      <c r="B820" s="142" t="s">
        <v>1913</v>
      </c>
      <c r="C820" s="142">
        <v>0</v>
      </c>
      <c r="D820" s="142">
        <v>0</v>
      </c>
      <c r="E820" s="142">
        <v>208</v>
      </c>
      <c r="F820" s="142" t="s">
        <v>202</v>
      </c>
      <c r="G820" s="142" t="s">
        <v>203</v>
      </c>
      <c r="H820" s="142">
        <v>25.4</v>
      </c>
      <c r="I820" s="137" t="s">
        <v>153</v>
      </c>
    </row>
    <row r="821" spans="1:9" x14ac:dyDescent="0.15">
      <c r="A821" s="142" t="s">
        <v>1914</v>
      </c>
      <c r="B821" s="142" t="s">
        <v>1915</v>
      </c>
      <c r="C821" s="142">
        <v>0</v>
      </c>
      <c r="D821" s="142">
        <v>0</v>
      </c>
      <c r="E821" s="142">
        <v>208</v>
      </c>
      <c r="F821" s="142" t="s">
        <v>202</v>
      </c>
      <c r="G821" s="142" t="s">
        <v>203</v>
      </c>
      <c r="H821" s="142">
        <v>50.6</v>
      </c>
      <c r="I821" s="137" t="s">
        <v>352</v>
      </c>
    </row>
    <row r="822" spans="1:9" x14ac:dyDescent="0.15">
      <c r="A822" s="142" t="s">
        <v>1916</v>
      </c>
      <c r="B822" s="142" t="s">
        <v>1917</v>
      </c>
      <c r="C822" s="142">
        <v>0</v>
      </c>
      <c r="D822" s="142">
        <v>0</v>
      </c>
      <c r="E822" s="142">
        <v>208</v>
      </c>
      <c r="F822" s="142" t="s">
        <v>202</v>
      </c>
      <c r="G822" s="142" t="s">
        <v>203</v>
      </c>
      <c r="H822" s="142">
        <v>241.4</v>
      </c>
      <c r="I822" s="137" t="s">
        <v>153</v>
      </c>
    </row>
    <row r="823" spans="1:9" x14ac:dyDescent="0.15">
      <c r="A823" s="142" t="s">
        <v>1918</v>
      </c>
      <c r="B823" s="142" t="s">
        <v>96</v>
      </c>
      <c r="C823" s="142">
        <v>0</v>
      </c>
      <c r="D823" s="142">
        <v>0</v>
      </c>
      <c r="E823" s="142">
        <v>208</v>
      </c>
      <c r="F823" s="142" t="s">
        <v>202</v>
      </c>
      <c r="G823" s="142" t="s">
        <v>203</v>
      </c>
      <c r="H823" s="142">
        <v>105</v>
      </c>
      <c r="I823" s="137" t="s">
        <v>153</v>
      </c>
    </row>
    <row r="824" spans="1:9" x14ac:dyDescent="0.15">
      <c r="A824" s="142" t="s">
        <v>1919</v>
      </c>
      <c r="B824" s="142" t="s">
        <v>1920</v>
      </c>
      <c r="C824" s="142">
        <v>0</v>
      </c>
      <c r="D824" s="142">
        <v>0</v>
      </c>
      <c r="E824" s="142">
        <v>208</v>
      </c>
      <c r="F824" s="142" t="s">
        <v>202</v>
      </c>
      <c r="G824" s="142" t="s">
        <v>203</v>
      </c>
      <c r="H824" s="142">
        <v>139.4</v>
      </c>
      <c r="I824" s="137" t="s">
        <v>153</v>
      </c>
    </row>
    <row r="825" spans="1:9" x14ac:dyDescent="0.15">
      <c r="A825" s="142" t="s">
        <v>1921</v>
      </c>
      <c r="B825" s="142" t="s">
        <v>117</v>
      </c>
      <c r="C825" s="142">
        <v>0</v>
      </c>
      <c r="D825" s="142">
        <v>0</v>
      </c>
      <c r="E825" s="142">
        <v>208</v>
      </c>
      <c r="F825" s="142" t="s">
        <v>202</v>
      </c>
      <c r="G825" s="142" t="s">
        <v>203</v>
      </c>
      <c r="H825" s="142">
        <v>174.4</v>
      </c>
      <c r="I825" s="137" t="s">
        <v>153</v>
      </c>
    </row>
    <row r="826" spans="1:9" x14ac:dyDescent="0.15">
      <c r="A826" s="142" t="s">
        <v>559</v>
      </c>
      <c r="B826" s="142" t="s">
        <v>560</v>
      </c>
      <c r="C826" s="142">
        <v>0</v>
      </c>
      <c r="D826" s="142">
        <v>0</v>
      </c>
      <c r="E826" s="142">
        <v>208</v>
      </c>
      <c r="F826" s="142" t="s">
        <v>202</v>
      </c>
      <c r="G826" s="142" t="s">
        <v>203</v>
      </c>
      <c r="H826" s="142">
        <v>76</v>
      </c>
      <c r="I826" s="137" t="s">
        <v>153</v>
      </c>
    </row>
    <row r="827" spans="1:9" x14ac:dyDescent="0.15">
      <c r="A827" s="142" t="s">
        <v>1922</v>
      </c>
      <c r="B827" s="142" t="s">
        <v>1923</v>
      </c>
      <c r="C827" s="142">
        <v>0</v>
      </c>
      <c r="D827" s="142">
        <v>0</v>
      </c>
      <c r="E827" s="142">
        <v>208</v>
      </c>
      <c r="F827" s="142" t="s">
        <v>202</v>
      </c>
      <c r="G827" s="142" t="s">
        <v>203</v>
      </c>
      <c r="H827" s="142">
        <v>39</v>
      </c>
      <c r="I827" s="137" t="s">
        <v>353</v>
      </c>
    </row>
    <row r="828" spans="1:9" x14ac:dyDescent="0.15">
      <c r="A828" s="142" t="s">
        <v>1924</v>
      </c>
      <c r="B828" s="142" t="s">
        <v>1925</v>
      </c>
      <c r="C828" s="142">
        <v>0</v>
      </c>
      <c r="D828" s="142">
        <v>0</v>
      </c>
      <c r="E828" s="142">
        <v>208</v>
      </c>
      <c r="F828" s="142" t="s">
        <v>202</v>
      </c>
      <c r="G828" s="142" t="s">
        <v>203</v>
      </c>
      <c r="H828" s="142">
        <v>113</v>
      </c>
      <c r="I828" s="137" t="s">
        <v>153</v>
      </c>
    </row>
    <row r="829" spans="1:9" x14ac:dyDescent="0.15">
      <c r="A829" s="142" t="s">
        <v>1926</v>
      </c>
      <c r="B829" s="142" t="s">
        <v>1927</v>
      </c>
      <c r="C829" s="142">
        <v>0</v>
      </c>
      <c r="D829" s="142">
        <v>0</v>
      </c>
      <c r="E829" s="142">
        <v>208</v>
      </c>
      <c r="F829" s="142" t="s">
        <v>202</v>
      </c>
      <c r="G829" s="142" t="s">
        <v>203</v>
      </c>
      <c r="H829" s="142">
        <v>223.2</v>
      </c>
      <c r="I829" s="137" t="s">
        <v>153</v>
      </c>
    </row>
    <row r="830" spans="1:9" x14ac:dyDescent="0.15">
      <c r="A830" s="142" t="s">
        <v>1928</v>
      </c>
      <c r="B830" s="142" t="s">
        <v>1929</v>
      </c>
      <c r="C830" s="142">
        <v>0</v>
      </c>
      <c r="D830" s="142">
        <v>0</v>
      </c>
      <c r="E830" s="142">
        <v>208</v>
      </c>
      <c r="F830" s="142" t="s">
        <v>202</v>
      </c>
      <c r="G830" s="142" t="s">
        <v>203</v>
      </c>
      <c r="H830" s="142">
        <v>126.8</v>
      </c>
      <c r="I830" s="137" t="s">
        <v>153</v>
      </c>
    </row>
    <row r="831" spans="1:9" x14ac:dyDescent="0.15">
      <c r="A831" s="142" t="s">
        <v>1930</v>
      </c>
      <c r="B831" s="142" t="s">
        <v>1931</v>
      </c>
      <c r="C831" s="142">
        <v>0</v>
      </c>
      <c r="D831" s="142">
        <v>0</v>
      </c>
      <c r="E831" s="142">
        <v>208</v>
      </c>
      <c r="F831" s="142" t="s">
        <v>202</v>
      </c>
      <c r="G831" s="142" t="s">
        <v>203</v>
      </c>
      <c r="H831" s="142">
        <v>139.69999999999999</v>
      </c>
      <c r="I831" s="137" t="s">
        <v>153</v>
      </c>
    </row>
    <row r="832" spans="1:9" x14ac:dyDescent="0.15">
      <c r="A832" s="142" t="s">
        <v>1932</v>
      </c>
      <c r="B832" s="142" t="s">
        <v>1933</v>
      </c>
      <c r="C832" s="142">
        <v>0</v>
      </c>
      <c r="D832" s="142">
        <v>0</v>
      </c>
      <c r="E832" s="142">
        <v>208</v>
      </c>
      <c r="F832" s="142" t="s">
        <v>202</v>
      </c>
      <c r="G832" s="142" t="s">
        <v>203</v>
      </c>
      <c r="H832" s="142">
        <v>59.3</v>
      </c>
      <c r="I832" s="137" t="s">
        <v>153</v>
      </c>
    </row>
    <row r="833" spans="1:9" x14ac:dyDescent="0.15">
      <c r="A833" s="142" t="s">
        <v>1934</v>
      </c>
      <c r="B833" s="142" t="s">
        <v>1935</v>
      </c>
      <c r="C833" s="142">
        <v>0</v>
      </c>
      <c r="D833" s="142">
        <v>0</v>
      </c>
      <c r="E833" s="142">
        <v>208</v>
      </c>
      <c r="F833" s="142" t="s">
        <v>202</v>
      </c>
      <c r="G833" s="142" t="s">
        <v>203</v>
      </c>
      <c r="H833" s="142">
        <v>137.69999999999999</v>
      </c>
      <c r="I833" s="137" t="s">
        <v>153</v>
      </c>
    </row>
    <row r="834" spans="1:9" x14ac:dyDescent="0.15">
      <c r="A834" s="142" t="s">
        <v>1936</v>
      </c>
      <c r="B834" s="142" t="s">
        <v>1937</v>
      </c>
      <c r="C834" s="142">
        <v>0</v>
      </c>
      <c r="D834" s="142">
        <v>0</v>
      </c>
      <c r="E834" s="142">
        <v>208</v>
      </c>
      <c r="F834" s="142" t="s">
        <v>202</v>
      </c>
      <c r="G834" s="142" t="s">
        <v>203</v>
      </c>
      <c r="H834" s="142">
        <v>134</v>
      </c>
      <c r="I834" s="137" t="s">
        <v>153</v>
      </c>
    </row>
    <row r="835" spans="1:9" x14ac:dyDescent="0.15">
      <c r="A835" s="142" t="s">
        <v>1938</v>
      </c>
      <c r="B835" s="142" t="s">
        <v>1937</v>
      </c>
      <c r="C835" s="142">
        <v>0</v>
      </c>
      <c r="D835" s="142">
        <v>0</v>
      </c>
      <c r="E835" s="142">
        <v>208</v>
      </c>
      <c r="F835" s="142" t="s">
        <v>202</v>
      </c>
      <c r="G835" s="142" t="s">
        <v>203</v>
      </c>
      <c r="H835" s="142">
        <v>134</v>
      </c>
      <c r="I835" s="137" t="s">
        <v>153</v>
      </c>
    </row>
    <row r="836" spans="1:9" x14ac:dyDescent="0.15">
      <c r="A836" s="142" t="s">
        <v>1939</v>
      </c>
      <c r="B836" s="142" t="s">
        <v>1940</v>
      </c>
      <c r="C836" s="142">
        <v>0</v>
      </c>
      <c r="D836" s="142">
        <v>0</v>
      </c>
      <c r="E836" s="142">
        <v>208</v>
      </c>
      <c r="F836" s="142" t="s">
        <v>202</v>
      </c>
      <c r="G836" s="142" t="s">
        <v>203</v>
      </c>
      <c r="H836" s="142">
        <v>25.5</v>
      </c>
      <c r="I836" s="137" t="s">
        <v>151</v>
      </c>
    </row>
    <row r="837" spans="1:9" x14ac:dyDescent="0.15">
      <c r="A837" s="142" t="s">
        <v>1941</v>
      </c>
      <c r="B837" s="142" t="s">
        <v>1942</v>
      </c>
      <c r="C837" s="142">
        <v>0</v>
      </c>
      <c r="D837" s="142">
        <v>0</v>
      </c>
      <c r="E837" s="142">
        <v>208</v>
      </c>
      <c r="F837" s="142" t="s">
        <v>202</v>
      </c>
      <c r="G837" s="142" t="s">
        <v>203</v>
      </c>
      <c r="H837" s="142">
        <v>22.9</v>
      </c>
      <c r="I837" s="137" t="s">
        <v>352</v>
      </c>
    </row>
    <row r="838" spans="1:9" x14ac:dyDescent="0.15">
      <c r="A838" s="142" t="s">
        <v>1943</v>
      </c>
      <c r="B838" s="142" t="s">
        <v>70</v>
      </c>
      <c r="C838" s="142">
        <v>0</v>
      </c>
      <c r="D838" s="142">
        <v>0</v>
      </c>
      <c r="E838" s="142">
        <v>208</v>
      </c>
      <c r="F838" s="142" t="s">
        <v>202</v>
      </c>
      <c r="G838" s="142" t="s">
        <v>203</v>
      </c>
      <c r="H838" s="142">
        <v>22.9</v>
      </c>
      <c r="I838" s="137" t="s">
        <v>151</v>
      </c>
    </row>
    <row r="839" spans="1:9" x14ac:dyDescent="0.15">
      <c r="A839" s="142" t="s">
        <v>256</v>
      </c>
      <c r="B839" s="142" t="s">
        <v>70</v>
      </c>
      <c r="C839" s="142">
        <v>0</v>
      </c>
      <c r="D839" s="142">
        <v>0</v>
      </c>
      <c r="E839" s="142">
        <v>208</v>
      </c>
      <c r="F839" s="142" t="s">
        <v>202</v>
      </c>
      <c r="G839" s="142" t="s">
        <v>203</v>
      </c>
      <c r="H839" s="142">
        <v>22.9</v>
      </c>
      <c r="I839" s="137" t="s">
        <v>151</v>
      </c>
    </row>
    <row r="840" spans="1:9" x14ac:dyDescent="0.15">
      <c r="A840" s="142" t="s">
        <v>2469</v>
      </c>
      <c r="B840" s="142" t="s">
        <v>2470</v>
      </c>
      <c r="C840" s="142">
        <v>0</v>
      </c>
      <c r="D840" s="142">
        <v>0</v>
      </c>
      <c r="E840" s="142">
        <v>208</v>
      </c>
      <c r="F840" s="142" t="s">
        <v>202</v>
      </c>
      <c r="G840" s="142" t="s">
        <v>203</v>
      </c>
      <c r="H840" s="142">
        <v>25.7</v>
      </c>
      <c r="I840" s="137" t="s">
        <v>352</v>
      </c>
    </row>
    <row r="841" spans="1:9" x14ac:dyDescent="0.15">
      <c r="A841" s="142" t="s">
        <v>480</v>
      </c>
      <c r="B841" s="142" t="s">
        <v>481</v>
      </c>
      <c r="C841" s="142">
        <v>0</v>
      </c>
      <c r="D841" s="142">
        <v>0</v>
      </c>
      <c r="E841" s="142">
        <v>208</v>
      </c>
      <c r="F841" s="142" t="s">
        <v>202</v>
      </c>
      <c r="G841" s="142" t="s">
        <v>203</v>
      </c>
      <c r="H841" s="142">
        <v>60</v>
      </c>
      <c r="I841" s="137" t="s">
        <v>152</v>
      </c>
    </row>
    <row r="842" spans="1:9" x14ac:dyDescent="0.15">
      <c r="A842" s="142" t="s">
        <v>1944</v>
      </c>
      <c r="B842" s="142" t="s">
        <v>893</v>
      </c>
      <c r="C842" s="142">
        <v>0</v>
      </c>
      <c r="D842" s="142">
        <v>0</v>
      </c>
      <c r="E842" s="142">
        <v>208</v>
      </c>
      <c r="F842" s="142" t="s">
        <v>202</v>
      </c>
      <c r="G842" s="143" t="s">
        <v>206</v>
      </c>
      <c r="H842" s="142">
        <v>275</v>
      </c>
      <c r="I842" s="137" t="s">
        <v>154</v>
      </c>
    </row>
    <row r="843" spans="1:9" x14ac:dyDescent="0.15">
      <c r="A843" s="142" t="s">
        <v>937</v>
      </c>
      <c r="B843" s="142" t="s">
        <v>275</v>
      </c>
      <c r="C843" s="142">
        <v>0</v>
      </c>
      <c r="D843" s="142">
        <v>0</v>
      </c>
      <c r="E843" s="142">
        <v>208</v>
      </c>
      <c r="F843" s="142" t="s">
        <v>202</v>
      </c>
      <c r="G843" s="142" t="s">
        <v>203</v>
      </c>
      <c r="H843" s="142">
        <v>6</v>
      </c>
      <c r="I843" s="137" t="s">
        <v>352</v>
      </c>
    </row>
    <row r="844" spans="1:9" x14ac:dyDescent="0.15">
      <c r="A844" s="142" t="s">
        <v>1947</v>
      </c>
      <c r="B844" s="142" t="s">
        <v>260</v>
      </c>
      <c r="C844" s="142">
        <v>0</v>
      </c>
      <c r="D844" s="142">
        <v>0</v>
      </c>
      <c r="E844" s="142">
        <v>208</v>
      </c>
      <c r="F844" s="142" t="s">
        <v>202</v>
      </c>
      <c r="G844" s="142" t="s">
        <v>203</v>
      </c>
      <c r="H844" s="142">
        <v>10</v>
      </c>
      <c r="I844" s="137" t="s">
        <v>353</v>
      </c>
    </row>
    <row r="845" spans="1:9" x14ac:dyDescent="0.15">
      <c r="A845" s="142" t="s">
        <v>274</v>
      </c>
      <c r="B845" s="142" t="s">
        <v>275</v>
      </c>
      <c r="C845" s="142">
        <v>0</v>
      </c>
      <c r="D845" s="142">
        <v>0</v>
      </c>
      <c r="E845" s="142">
        <v>208</v>
      </c>
      <c r="F845" s="142" t="s">
        <v>202</v>
      </c>
      <c r="G845" s="142" t="s">
        <v>203</v>
      </c>
      <c r="H845" s="142">
        <v>6</v>
      </c>
      <c r="I845" s="137" t="s">
        <v>352</v>
      </c>
    </row>
    <row r="846" spans="1:9" x14ac:dyDescent="0.15">
      <c r="A846" s="142" t="s">
        <v>1948</v>
      </c>
      <c r="B846" s="142" t="s">
        <v>103</v>
      </c>
      <c r="C846" s="142">
        <v>0</v>
      </c>
      <c r="D846" s="142">
        <v>0</v>
      </c>
      <c r="E846" s="142">
        <v>208</v>
      </c>
      <c r="F846" s="142" t="s">
        <v>202</v>
      </c>
      <c r="G846" s="142" t="s">
        <v>203</v>
      </c>
      <c r="H846" s="142">
        <v>20</v>
      </c>
      <c r="I846" s="137" t="s">
        <v>152</v>
      </c>
    </row>
    <row r="847" spans="1:9" x14ac:dyDescent="0.15">
      <c r="A847" s="142" t="s">
        <v>644</v>
      </c>
      <c r="B847" s="142" t="s">
        <v>645</v>
      </c>
      <c r="C847" s="142">
        <v>0</v>
      </c>
      <c r="D847" s="142">
        <v>0</v>
      </c>
      <c r="E847" s="142">
        <v>208</v>
      </c>
      <c r="F847" s="142" t="s">
        <v>202</v>
      </c>
      <c r="G847" s="142" t="s">
        <v>203</v>
      </c>
      <c r="H847" s="142">
        <v>10</v>
      </c>
      <c r="I847" s="137" t="s">
        <v>151</v>
      </c>
    </row>
    <row r="848" spans="1:9" x14ac:dyDescent="0.15">
      <c r="A848" s="142" t="s">
        <v>1949</v>
      </c>
      <c r="B848" s="142" t="s">
        <v>1950</v>
      </c>
      <c r="C848" s="142">
        <v>0</v>
      </c>
      <c r="D848" s="142">
        <v>0</v>
      </c>
      <c r="E848" s="142">
        <v>208</v>
      </c>
      <c r="F848" s="142" t="s">
        <v>202</v>
      </c>
      <c r="G848" s="142" t="s">
        <v>203</v>
      </c>
      <c r="H848" s="142">
        <v>49</v>
      </c>
      <c r="I848" s="137" t="s">
        <v>2952</v>
      </c>
    </row>
    <row r="849" spans="1:9" x14ac:dyDescent="0.15">
      <c r="A849" s="142" t="s">
        <v>1951</v>
      </c>
      <c r="B849" s="142" t="s">
        <v>119</v>
      </c>
      <c r="C849" s="142">
        <v>0</v>
      </c>
      <c r="D849" s="142">
        <v>0</v>
      </c>
      <c r="E849" s="142">
        <v>208</v>
      </c>
      <c r="F849" s="142" t="s">
        <v>202</v>
      </c>
      <c r="G849" s="142" t="s">
        <v>203</v>
      </c>
      <c r="H849" s="142">
        <v>710.6</v>
      </c>
      <c r="I849" s="137" t="s">
        <v>153</v>
      </c>
    </row>
    <row r="850" spans="1:9" x14ac:dyDescent="0.15">
      <c r="A850" s="142" t="s">
        <v>1952</v>
      </c>
      <c r="B850" s="142" t="s">
        <v>1953</v>
      </c>
      <c r="C850" s="142">
        <v>0</v>
      </c>
      <c r="D850" s="142">
        <v>0</v>
      </c>
      <c r="E850" s="142">
        <v>208</v>
      </c>
      <c r="F850" s="142" t="s">
        <v>202</v>
      </c>
      <c r="G850" s="142" t="s">
        <v>203</v>
      </c>
      <c r="H850" s="142">
        <v>182.9</v>
      </c>
      <c r="I850" s="137" t="s">
        <v>153</v>
      </c>
    </row>
    <row r="851" spans="1:9" x14ac:dyDescent="0.15">
      <c r="A851" s="142" t="s">
        <v>1954</v>
      </c>
      <c r="B851" s="142" t="s">
        <v>1955</v>
      </c>
      <c r="C851" s="142">
        <v>0</v>
      </c>
      <c r="D851" s="142">
        <v>0</v>
      </c>
      <c r="E851" s="142">
        <v>208</v>
      </c>
      <c r="F851" s="142" t="s">
        <v>202</v>
      </c>
      <c r="G851" s="142" t="s">
        <v>203</v>
      </c>
      <c r="H851" s="142">
        <v>10</v>
      </c>
      <c r="I851" s="137" t="s">
        <v>153</v>
      </c>
    </row>
    <row r="852" spans="1:9" x14ac:dyDescent="0.15">
      <c r="A852" s="142" t="s">
        <v>1956</v>
      </c>
      <c r="B852" s="142" t="s">
        <v>1957</v>
      </c>
      <c r="C852" s="142">
        <v>0</v>
      </c>
      <c r="D852" s="142">
        <v>0</v>
      </c>
      <c r="E852" s="142">
        <v>208</v>
      </c>
      <c r="F852" s="142" t="s">
        <v>202</v>
      </c>
      <c r="G852" s="142" t="s">
        <v>203</v>
      </c>
      <c r="H852" s="142">
        <v>22.1</v>
      </c>
      <c r="I852" s="137" t="s">
        <v>353</v>
      </c>
    </row>
    <row r="853" spans="1:9" x14ac:dyDescent="0.15">
      <c r="A853" s="142" t="s">
        <v>1958</v>
      </c>
      <c r="B853" s="142" t="s">
        <v>1959</v>
      </c>
      <c r="C853" s="142">
        <v>0</v>
      </c>
      <c r="D853" s="142">
        <v>0</v>
      </c>
      <c r="E853" s="142">
        <v>208</v>
      </c>
      <c r="F853" s="142" t="s">
        <v>202</v>
      </c>
      <c r="G853" s="142" t="s">
        <v>203</v>
      </c>
      <c r="H853" s="142">
        <v>67.900000000000006</v>
      </c>
      <c r="I853" s="137" t="s">
        <v>153</v>
      </c>
    </row>
    <row r="854" spans="1:9" x14ac:dyDescent="0.15">
      <c r="A854" s="142" t="s">
        <v>1960</v>
      </c>
      <c r="B854" s="142" t="s">
        <v>1961</v>
      </c>
      <c r="C854" s="142">
        <v>0</v>
      </c>
      <c r="D854" s="142">
        <v>0</v>
      </c>
      <c r="E854" s="142">
        <v>208</v>
      </c>
      <c r="F854" s="142" t="s">
        <v>202</v>
      </c>
      <c r="G854" s="142" t="s">
        <v>203</v>
      </c>
      <c r="H854" s="142">
        <v>41.1</v>
      </c>
      <c r="I854" s="137" t="s">
        <v>353</v>
      </c>
    </row>
    <row r="855" spans="1:9" x14ac:dyDescent="0.15">
      <c r="A855" s="142" t="s">
        <v>2480</v>
      </c>
      <c r="B855" s="142" t="s">
        <v>2481</v>
      </c>
      <c r="C855" s="142">
        <v>0</v>
      </c>
      <c r="D855" s="142">
        <v>0</v>
      </c>
      <c r="E855" s="142">
        <v>208</v>
      </c>
      <c r="F855" s="142" t="s">
        <v>202</v>
      </c>
      <c r="G855" s="143" t="s">
        <v>257</v>
      </c>
      <c r="H855" s="142">
        <v>373.8</v>
      </c>
      <c r="I855" s="137" t="s">
        <v>356</v>
      </c>
    </row>
    <row r="856" spans="1:9" x14ac:dyDescent="0.15">
      <c r="A856" s="142" t="s">
        <v>1962</v>
      </c>
      <c r="B856" s="142" t="s">
        <v>1963</v>
      </c>
      <c r="C856" s="142">
        <v>0</v>
      </c>
      <c r="D856" s="142">
        <v>0</v>
      </c>
      <c r="E856" s="142">
        <v>208</v>
      </c>
      <c r="F856" s="142" t="s">
        <v>202</v>
      </c>
      <c r="G856" s="142" t="s">
        <v>203</v>
      </c>
      <c r="H856" s="142">
        <v>47</v>
      </c>
      <c r="I856" s="137" t="s">
        <v>153</v>
      </c>
    </row>
    <row r="857" spans="1:9" x14ac:dyDescent="0.15">
      <c r="A857" s="142" t="s">
        <v>1964</v>
      </c>
      <c r="B857" s="142" t="s">
        <v>1965</v>
      </c>
      <c r="C857" s="142">
        <v>0</v>
      </c>
      <c r="D857" s="142">
        <v>0</v>
      </c>
      <c r="E857" s="142">
        <v>208</v>
      </c>
      <c r="F857" s="142" t="s">
        <v>202</v>
      </c>
      <c r="G857" s="142" t="s">
        <v>203</v>
      </c>
      <c r="H857" s="142">
        <v>71</v>
      </c>
      <c r="I857" s="137" t="s">
        <v>153</v>
      </c>
    </row>
    <row r="858" spans="1:9" x14ac:dyDescent="0.15">
      <c r="A858" s="142" t="s">
        <v>1966</v>
      </c>
      <c r="B858" s="142" t="s">
        <v>1967</v>
      </c>
      <c r="C858" s="142">
        <v>0</v>
      </c>
      <c r="D858" s="142">
        <v>0</v>
      </c>
      <c r="E858" s="142">
        <v>208</v>
      </c>
      <c r="F858" s="142" t="s">
        <v>202</v>
      </c>
      <c r="G858" s="142" t="s">
        <v>203</v>
      </c>
      <c r="H858" s="142">
        <v>88</v>
      </c>
      <c r="I858" s="137" t="s">
        <v>153</v>
      </c>
    </row>
    <row r="859" spans="1:9" x14ac:dyDescent="0.15">
      <c r="A859" s="142" t="s">
        <v>1968</v>
      </c>
      <c r="B859" s="142" t="s">
        <v>1969</v>
      </c>
      <c r="C859" s="142">
        <v>0</v>
      </c>
      <c r="D859" s="142">
        <v>0</v>
      </c>
      <c r="E859" s="142">
        <v>208</v>
      </c>
      <c r="F859" s="142" t="s">
        <v>202</v>
      </c>
      <c r="G859" s="142" t="s">
        <v>203</v>
      </c>
      <c r="H859" s="142">
        <v>69.900000000000006</v>
      </c>
      <c r="I859" s="137" t="s">
        <v>153</v>
      </c>
    </row>
    <row r="860" spans="1:9" x14ac:dyDescent="0.15">
      <c r="A860" s="142" t="s">
        <v>1970</v>
      </c>
      <c r="B860" s="142" t="s">
        <v>1159</v>
      </c>
      <c r="C860" s="142">
        <v>0</v>
      </c>
      <c r="D860" s="142">
        <v>0</v>
      </c>
      <c r="E860" s="142">
        <v>208</v>
      </c>
      <c r="F860" s="142" t="s">
        <v>202</v>
      </c>
      <c r="G860" s="142" t="s">
        <v>203</v>
      </c>
      <c r="H860" s="142">
        <v>70.3</v>
      </c>
      <c r="I860" s="137" t="s">
        <v>153</v>
      </c>
    </row>
    <row r="861" spans="1:9" x14ac:dyDescent="0.15">
      <c r="A861" s="142" t="s">
        <v>1971</v>
      </c>
      <c r="B861" s="142" t="s">
        <v>1972</v>
      </c>
      <c r="C861" s="142">
        <v>0</v>
      </c>
      <c r="D861" s="142">
        <v>0</v>
      </c>
      <c r="E861" s="142">
        <v>208</v>
      </c>
      <c r="F861" s="142" t="s">
        <v>202</v>
      </c>
      <c r="G861" s="142" t="s">
        <v>203</v>
      </c>
      <c r="H861" s="142">
        <v>45.3</v>
      </c>
      <c r="I861" s="137" t="s">
        <v>153</v>
      </c>
    </row>
    <row r="862" spans="1:9" x14ac:dyDescent="0.15">
      <c r="A862" s="142" t="s">
        <v>1973</v>
      </c>
      <c r="B862" s="142" t="s">
        <v>1974</v>
      </c>
      <c r="C862" s="142">
        <v>0</v>
      </c>
      <c r="D862" s="142">
        <v>0</v>
      </c>
      <c r="E862" s="142">
        <v>208</v>
      </c>
      <c r="F862" s="142" t="s">
        <v>202</v>
      </c>
      <c r="G862" s="142" t="s">
        <v>203</v>
      </c>
      <c r="H862" s="142">
        <v>51</v>
      </c>
      <c r="I862" s="137" t="s">
        <v>153</v>
      </c>
    </row>
    <row r="863" spans="1:9" x14ac:dyDescent="0.15">
      <c r="A863" s="142" t="s">
        <v>1975</v>
      </c>
      <c r="B863" s="142" t="s">
        <v>1976</v>
      </c>
      <c r="C863" s="142">
        <v>0</v>
      </c>
      <c r="D863" s="142">
        <v>0</v>
      </c>
      <c r="E863" s="142">
        <v>208</v>
      </c>
      <c r="F863" s="142" t="s">
        <v>202</v>
      </c>
      <c r="G863" s="143" t="s">
        <v>206</v>
      </c>
      <c r="H863" s="142">
        <v>30.9</v>
      </c>
      <c r="I863" s="137" t="s">
        <v>154</v>
      </c>
    </row>
    <row r="864" spans="1:9" x14ac:dyDescent="0.15">
      <c r="A864" s="142" t="s">
        <v>1978</v>
      </c>
      <c r="B864" s="142" t="s">
        <v>228</v>
      </c>
      <c r="C864" s="142">
        <v>0</v>
      </c>
      <c r="D864" s="142">
        <v>0</v>
      </c>
      <c r="E864" s="142">
        <v>208</v>
      </c>
      <c r="F864" s="142" t="s">
        <v>202</v>
      </c>
      <c r="G864" s="142" t="s">
        <v>203</v>
      </c>
      <c r="H864" s="142">
        <v>56.6</v>
      </c>
      <c r="I864" s="137" t="s">
        <v>153</v>
      </c>
    </row>
    <row r="865" spans="1:9" x14ac:dyDescent="0.15">
      <c r="A865" s="142" t="s">
        <v>1979</v>
      </c>
      <c r="B865" s="142" t="s">
        <v>1980</v>
      </c>
      <c r="C865" s="142">
        <v>0</v>
      </c>
      <c r="D865" s="142">
        <v>0</v>
      </c>
      <c r="E865" s="142">
        <v>208</v>
      </c>
      <c r="F865" s="142" t="s">
        <v>202</v>
      </c>
      <c r="G865" s="142" t="s">
        <v>203</v>
      </c>
      <c r="H865" s="142">
        <v>43.2</v>
      </c>
      <c r="I865" s="137" t="s">
        <v>153</v>
      </c>
    </row>
    <row r="866" spans="1:9" x14ac:dyDescent="0.15">
      <c r="A866" s="142" t="s">
        <v>1981</v>
      </c>
      <c r="B866" s="142" t="s">
        <v>229</v>
      </c>
      <c r="C866" s="142">
        <v>0</v>
      </c>
      <c r="D866" s="142">
        <v>0</v>
      </c>
      <c r="E866" s="142">
        <v>208</v>
      </c>
      <c r="F866" s="142" t="s">
        <v>202</v>
      </c>
      <c r="G866" s="142" t="s">
        <v>203</v>
      </c>
      <c r="H866" s="142">
        <v>43.2</v>
      </c>
      <c r="I866" s="137" t="s">
        <v>153</v>
      </c>
    </row>
    <row r="867" spans="1:9" x14ac:dyDescent="0.15">
      <c r="A867" s="142" t="s">
        <v>1982</v>
      </c>
      <c r="B867" s="142" t="s">
        <v>1983</v>
      </c>
      <c r="C867" s="142">
        <v>0</v>
      </c>
      <c r="D867" s="142">
        <v>0</v>
      </c>
      <c r="E867" s="142">
        <v>208</v>
      </c>
      <c r="F867" s="142" t="s">
        <v>202</v>
      </c>
      <c r="G867" s="142" t="s">
        <v>203</v>
      </c>
      <c r="H867" s="142">
        <v>51.3</v>
      </c>
      <c r="I867" s="137" t="s">
        <v>153</v>
      </c>
    </row>
    <row r="868" spans="1:9" x14ac:dyDescent="0.15">
      <c r="A868" s="142" t="s">
        <v>1984</v>
      </c>
      <c r="B868" s="142" t="s">
        <v>1985</v>
      </c>
      <c r="C868" s="142">
        <v>0</v>
      </c>
      <c r="D868" s="142">
        <v>0</v>
      </c>
      <c r="E868" s="142">
        <v>208</v>
      </c>
      <c r="F868" s="142" t="s">
        <v>202</v>
      </c>
      <c r="G868" s="142" t="s">
        <v>203</v>
      </c>
      <c r="H868" s="142">
        <v>60</v>
      </c>
      <c r="I868" s="137" t="s">
        <v>153</v>
      </c>
    </row>
    <row r="869" spans="1:9" x14ac:dyDescent="0.15">
      <c r="A869" s="142" t="s">
        <v>1986</v>
      </c>
      <c r="B869" s="142" t="s">
        <v>1987</v>
      </c>
      <c r="C869" s="142">
        <v>0</v>
      </c>
      <c r="D869" s="142">
        <v>0</v>
      </c>
      <c r="E869" s="142">
        <v>208</v>
      </c>
      <c r="F869" s="142" t="s">
        <v>202</v>
      </c>
      <c r="G869" s="142" t="s">
        <v>203</v>
      </c>
      <c r="H869" s="142">
        <v>237.8</v>
      </c>
      <c r="I869" s="137" t="s">
        <v>353</v>
      </c>
    </row>
    <row r="870" spans="1:9" x14ac:dyDescent="0.15">
      <c r="A870" s="142" t="s">
        <v>1988</v>
      </c>
      <c r="B870" s="142" t="s">
        <v>1989</v>
      </c>
      <c r="C870" s="142">
        <v>0</v>
      </c>
      <c r="D870" s="142">
        <v>0</v>
      </c>
      <c r="E870" s="142">
        <v>208</v>
      </c>
      <c r="F870" s="142" t="s">
        <v>202</v>
      </c>
      <c r="G870" s="142" t="s">
        <v>203</v>
      </c>
      <c r="H870" s="142">
        <v>60</v>
      </c>
      <c r="I870" s="137" t="s">
        <v>153</v>
      </c>
    </row>
    <row r="871" spans="1:9" x14ac:dyDescent="0.15">
      <c r="A871" s="142" t="s">
        <v>1990</v>
      </c>
      <c r="B871" s="142" t="s">
        <v>1991</v>
      </c>
      <c r="C871" s="142">
        <v>0</v>
      </c>
      <c r="D871" s="142">
        <v>0</v>
      </c>
      <c r="E871" s="142">
        <v>208</v>
      </c>
      <c r="F871" s="142" t="s">
        <v>202</v>
      </c>
      <c r="G871" s="142" t="s">
        <v>203</v>
      </c>
      <c r="H871" s="142">
        <v>129.69999999999999</v>
      </c>
      <c r="I871" s="137" t="s">
        <v>153</v>
      </c>
    </row>
    <row r="872" spans="1:9" x14ac:dyDescent="0.15">
      <c r="A872" s="142" t="s">
        <v>1992</v>
      </c>
      <c r="B872" s="142" t="s">
        <v>1993</v>
      </c>
      <c r="C872" s="142">
        <v>0</v>
      </c>
      <c r="D872" s="142">
        <v>0</v>
      </c>
      <c r="E872" s="142">
        <v>208</v>
      </c>
      <c r="F872" s="142" t="s">
        <v>202</v>
      </c>
      <c r="G872" s="142" t="s">
        <v>203</v>
      </c>
      <c r="H872" s="142">
        <v>169.3</v>
      </c>
      <c r="I872" s="137" t="s">
        <v>353</v>
      </c>
    </row>
    <row r="873" spans="1:9" x14ac:dyDescent="0.15">
      <c r="A873" s="142" t="s">
        <v>1994</v>
      </c>
      <c r="B873" s="142" t="s">
        <v>1156</v>
      </c>
      <c r="C873" s="142">
        <v>0</v>
      </c>
      <c r="D873" s="142">
        <v>0</v>
      </c>
      <c r="E873" s="142">
        <v>208</v>
      </c>
      <c r="F873" s="142" t="s">
        <v>202</v>
      </c>
      <c r="G873" s="142" t="s">
        <v>203</v>
      </c>
      <c r="H873" s="142">
        <v>55</v>
      </c>
      <c r="I873" s="137" t="s">
        <v>153</v>
      </c>
    </row>
    <row r="874" spans="1:9" x14ac:dyDescent="0.15">
      <c r="A874" s="142" t="s">
        <v>1995</v>
      </c>
      <c r="B874" s="142" t="s">
        <v>1996</v>
      </c>
      <c r="C874" s="142">
        <v>0</v>
      </c>
      <c r="D874" s="142">
        <v>0</v>
      </c>
      <c r="E874" s="142">
        <v>208</v>
      </c>
      <c r="F874" s="142" t="s">
        <v>202</v>
      </c>
      <c r="G874" s="142" t="s">
        <v>203</v>
      </c>
      <c r="H874" s="142">
        <v>54.5</v>
      </c>
      <c r="I874" s="137" t="s">
        <v>153</v>
      </c>
    </row>
    <row r="875" spans="1:9" x14ac:dyDescent="0.15">
      <c r="A875" s="142" t="s">
        <v>1997</v>
      </c>
      <c r="B875" s="142" t="s">
        <v>1152</v>
      </c>
      <c r="C875" s="142">
        <v>0</v>
      </c>
      <c r="D875" s="142">
        <v>0</v>
      </c>
      <c r="E875" s="142">
        <v>208</v>
      </c>
      <c r="F875" s="142" t="s">
        <v>202</v>
      </c>
      <c r="G875" s="142" t="s">
        <v>203</v>
      </c>
      <c r="H875" s="142">
        <v>60</v>
      </c>
      <c r="I875" s="137" t="s">
        <v>153</v>
      </c>
    </row>
    <row r="876" spans="1:9" x14ac:dyDescent="0.15">
      <c r="A876" s="142" t="s">
        <v>1998</v>
      </c>
      <c r="B876" s="142" t="s">
        <v>1999</v>
      </c>
      <c r="C876" s="142">
        <v>0</v>
      </c>
      <c r="D876" s="142">
        <v>0</v>
      </c>
      <c r="E876" s="142">
        <v>208</v>
      </c>
      <c r="F876" s="142" t="s">
        <v>202</v>
      </c>
      <c r="G876" s="142" t="s">
        <v>203</v>
      </c>
      <c r="H876" s="142">
        <v>63.9</v>
      </c>
      <c r="I876" s="137" t="s">
        <v>153</v>
      </c>
    </row>
    <row r="877" spans="1:9" x14ac:dyDescent="0.15">
      <c r="A877" s="142" t="s">
        <v>2002</v>
      </c>
      <c r="B877" s="142" t="s">
        <v>2003</v>
      </c>
      <c r="C877" s="142">
        <v>0</v>
      </c>
      <c r="D877" s="142">
        <v>0</v>
      </c>
      <c r="E877" s="142">
        <v>208</v>
      </c>
      <c r="F877" s="142" t="s">
        <v>202</v>
      </c>
      <c r="G877" s="142" t="s">
        <v>203</v>
      </c>
      <c r="H877" s="142">
        <v>55.6</v>
      </c>
      <c r="I877" s="137" t="s">
        <v>152</v>
      </c>
    </row>
    <row r="878" spans="1:9" x14ac:dyDescent="0.15">
      <c r="A878" s="142" t="s">
        <v>2004</v>
      </c>
      <c r="B878" s="142" t="s">
        <v>2005</v>
      </c>
      <c r="C878" s="142">
        <v>0</v>
      </c>
      <c r="D878" s="142">
        <v>0</v>
      </c>
      <c r="E878" s="142">
        <v>208</v>
      </c>
      <c r="F878" s="142" t="s">
        <v>202</v>
      </c>
      <c r="G878" s="142" t="s">
        <v>203</v>
      </c>
      <c r="H878" s="142">
        <v>80.8</v>
      </c>
      <c r="I878" s="137" t="s">
        <v>353</v>
      </c>
    </row>
    <row r="879" spans="1:9" x14ac:dyDescent="0.15">
      <c r="A879" s="142" t="s">
        <v>2006</v>
      </c>
      <c r="B879" s="142" t="s">
        <v>119</v>
      </c>
      <c r="C879" s="142">
        <v>0</v>
      </c>
      <c r="D879" s="142">
        <v>0</v>
      </c>
      <c r="E879" s="142">
        <v>208</v>
      </c>
      <c r="F879" s="142" t="s">
        <v>202</v>
      </c>
      <c r="G879" s="142" t="s">
        <v>203</v>
      </c>
      <c r="H879" s="142">
        <v>527.70000000000005</v>
      </c>
      <c r="I879" s="137" t="s">
        <v>153</v>
      </c>
    </row>
    <row r="880" spans="1:9" x14ac:dyDescent="0.15">
      <c r="A880" s="142" t="s">
        <v>2007</v>
      </c>
      <c r="B880" s="142" t="s">
        <v>2008</v>
      </c>
      <c r="C880" s="142">
        <v>0</v>
      </c>
      <c r="D880" s="142">
        <v>0</v>
      </c>
      <c r="E880" s="142">
        <v>208</v>
      </c>
      <c r="F880" s="142" t="s">
        <v>202</v>
      </c>
      <c r="G880" s="142" t="s">
        <v>203</v>
      </c>
      <c r="H880" s="142">
        <v>23.5</v>
      </c>
      <c r="I880" s="137" t="s">
        <v>353</v>
      </c>
    </row>
    <row r="881" spans="1:9" x14ac:dyDescent="0.15">
      <c r="A881" s="142" t="s">
        <v>2009</v>
      </c>
      <c r="B881" s="142" t="s">
        <v>2010</v>
      </c>
      <c r="C881" s="142">
        <v>0</v>
      </c>
      <c r="D881" s="142">
        <v>0</v>
      </c>
      <c r="E881" s="142">
        <v>208</v>
      </c>
      <c r="F881" s="142" t="s">
        <v>202</v>
      </c>
      <c r="G881" s="142" t="s">
        <v>203</v>
      </c>
      <c r="H881" s="142">
        <v>40</v>
      </c>
      <c r="I881" s="137" t="s">
        <v>353</v>
      </c>
    </row>
    <row r="882" spans="1:9" x14ac:dyDescent="0.15">
      <c r="A882" s="142" t="s">
        <v>2011</v>
      </c>
      <c r="B882" s="142" t="s">
        <v>2012</v>
      </c>
      <c r="C882" s="142">
        <v>0</v>
      </c>
      <c r="D882" s="142">
        <v>0</v>
      </c>
      <c r="E882" s="142">
        <v>208</v>
      </c>
      <c r="F882" s="142" t="s">
        <v>202</v>
      </c>
      <c r="G882" s="142" t="s">
        <v>203</v>
      </c>
      <c r="H882" s="142">
        <v>20.7</v>
      </c>
      <c r="I882" s="137" t="s">
        <v>153</v>
      </c>
    </row>
    <row r="883" spans="1:9" x14ac:dyDescent="0.15">
      <c r="A883" s="142" t="s">
        <v>2568</v>
      </c>
      <c r="B883" s="142" t="s">
        <v>2569</v>
      </c>
      <c r="C883" s="142">
        <v>0</v>
      </c>
      <c r="D883" s="142">
        <v>0</v>
      </c>
      <c r="E883" s="142">
        <v>208</v>
      </c>
      <c r="F883" s="142" t="s">
        <v>202</v>
      </c>
      <c r="G883" s="142" t="s">
        <v>203</v>
      </c>
      <c r="H883" s="142">
        <v>10</v>
      </c>
      <c r="I883" s="137" t="e">
        <v>#N/A</v>
      </c>
    </row>
    <row r="884" spans="1:9" x14ac:dyDescent="0.15">
      <c r="A884" s="142" t="s">
        <v>2013</v>
      </c>
      <c r="B884" s="142" t="s">
        <v>1196</v>
      </c>
      <c r="C884" s="142">
        <v>0</v>
      </c>
      <c r="D884" s="142">
        <v>0</v>
      </c>
      <c r="E884" s="142">
        <v>208</v>
      </c>
      <c r="F884" s="142" t="s">
        <v>202</v>
      </c>
      <c r="G884" s="142" t="s">
        <v>203</v>
      </c>
      <c r="H884" s="142">
        <v>13.4</v>
      </c>
      <c r="I884" s="137" t="s">
        <v>152</v>
      </c>
    </row>
    <row r="885" spans="1:9" x14ac:dyDescent="0.15">
      <c r="A885" s="142" t="s">
        <v>2014</v>
      </c>
      <c r="B885" s="142" t="s">
        <v>2015</v>
      </c>
      <c r="C885" s="142">
        <v>0</v>
      </c>
      <c r="D885" s="142">
        <v>0</v>
      </c>
      <c r="E885" s="142">
        <v>208</v>
      </c>
      <c r="F885" s="142" t="s">
        <v>202</v>
      </c>
      <c r="G885" s="143" t="s">
        <v>206</v>
      </c>
      <c r="H885" s="142">
        <v>10</v>
      </c>
      <c r="I885" s="137" t="s">
        <v>154</v>
      </c>
    </row>
    <row r="886" spans="1:9" x14ac:dyDescent="0.15">
      <c r="A886" s="142" t="s">
        <v>2016</v>
      </c>
      <c r="B886" s="142" t="s">
        <v>2017</v>
      </c>
      <c r="C886" s="142">
        <v>0</v>
      </c>
      <c r="D886" s="142">
        <v>0</v>
      </c>
      <c r="E886" s="142">
        <v>208</v>
      </c>
      <c r="F886" s="142" t="s">
        <v>202</v>
      </c>
      <c r="G886" s="142" t="s">
        <v>203</v>
      </c>
      <c r="H886" s="142">
        <v>40.5</v>
      </c>
      <c r="I886" s="137" t="s">
        <v>151</v>
      </c>
    </row>
    <row r="887" spans="1:9" x14ac:dyDescent="0.15">
      <c r="A887" s="142" t="s">
        <v>2018</v>
      </c>
      <c r="B887" s="142" t="s">
        <v>2019</v>
      </c>
      <c r="C887" s="142">
        <v>0</v>
      </c>
      <c r="D887" s="142">
        <v>0</v>
      </c>
      <c r="E887" s="142">
        <v>208</v>
      </c>
      <c r="F887" s="142" t="s">
        <v>202</v>
      </c>
      <c r="G887" s="142" t="s">
        <v>204</v>
      </c>
      <c r="H887" s="142">
        <v>11.9</v>
      </c>
      <c r="I887" s="137" t="s">
        <v>355</v>
      </c>
    </row>
    <row r="888" spans="1:9" x14ac:dyDescent="0.15">
      <c r="A888" s="142" t="s">
        <v>2020</v>
      </c>
      <c r="B888" s="142" t="s">
        <v>2021</v>
      </c>
      <c r="C888" s="142">
        <v>0</v>
      </c>
      <c r="D888" s="142">
        <v>0</v>
      </c>
      <c r="E888" s="142">
        <v>208</v>
      </c>
      <c r="F888" s="142" t="s">
        <v>202</v>
      </c>
      <c r="G888" s="142" t="s">
        <v>203</v>
      </c>
      <c r="H888" s="142">
        <v>11.9</v>
      </c>
      <c r="I888" s="137" t="s">
        <v>353</v>
      </c>
    </row>
    <row r="889" spans="1:9" x14ac:dyDescent="0.15">
      <c r="A889" s="142" t="s">
        <v>2024</v>
      </c>
      <c r="B889" s="142" t="s">
        <v>132</v>
      </c>
      <c r="C889" s="142">
        <v>0</v>
      </c>
      <c r="D889" s="142">
        <v>0</v>
      </c>
      <c r="E889" s="142">
        <v>208</v>
      </c>
      <c r="F889" s="142" t="s">
        <v>202</v>
      </c>
      <c r="G889" s="142" t="s">
        <v>203</v>
      </c>
      <c r="H889" s="142">
        <v>77</v>
      </c>
      <c r="I889" s="137" t="s">
        <v>352</v>
      </c>
    </row>
    <row r="890" spans="1:9" x14ac:dyDescent="0.15">
      <c r="A890" s="142" t="s">
        <v>2025</v>
      </c>
      <c r="B890" s="142" t="s">
        <v>2026</v>
      </c>
      <c r="C890" s="142">
        <v>0</v>
      </c>
      <c r="D890" s="142">
        <v>0</v>
      </c>
      <c r="E890" s="142">
        <v>208</v>
      </c>
      <c r="F890" s="142" t="s">
        <v>202</v>
      </c>
      <c r="G890" s="142" t="s">
        <v>203</v>
      </c>
      <c r="H890" s="142">
        <v>51.7</v>
      </c>
      <c r="I890" s="137" t="s">
        <v>153</v>
      </c>
    </row>
    <row r="891" spans="1:9" x14ac:dyDescent="0.15">
      <c r="A891" s="142" t="s">
        <v>2027</v>
      </c>
      <c r="B891" s="142" t="s">
        <v>2028</v>
      </c>
      <c r="C891" s="142">
        <v>0</v>
      </c>
      <c r="D891" s="142">
        <v>0</v>
      </c>
      <c r="E891" s="142">
        <v>208</v>
      </c>
      <c r="F891" s="142" t="s">
        <v>202</v>
      </c>
      <c r="G891" s="142" t="s">
        <v>203</v>
      </c>
      <c r="H891" s="142">
        <v>51.7</v>
      </c>
      <c r="I891" s="137" t="s">
        <v>353</v>
      </c>
    </row>
    <row r="892" spans="1:9" x14ac:dyDescent="0.15">
      <c r="A892" s="142" t="s">
        <v>2029</v>
      </c>
      <c r="B892" s="142" t="s">
        <v>2030</v>
      </c>
      <c r="C892" s="142">
        <v>0</v>
      </c>
      <c r="D892" s="142">
        <v>0</v>
      </c>
      <c r="E892" s="142">
        <v>208</v>
      </c>
      <c r="F892" s="142" t="s">
        <v>202</v>
      </c>
      <c r="G892" s="142" t="s">
        <v>203</v>
      </c>
      <c r="H892" s="142">
        <v>55.6</v>
      </c>
      <c r="I892" s="137" t="s">
        <v>153</v>
      </c>
    </row>
    <row r="893" spans="1:9" x14ac:dyDescent="0.15">
      <c r="A893" s="142" t="s">
        <v>2031</v>
      </c>
      <c r="B893" s="142" t="s">
        <v>2032</v>
      </c>
      <c r="C893" s="142">
        <v>0</v>
      </c>
      <c r="D893" s="142">
        <v>0</v>
      </c>
      <c r="E893" s="142">
        <v>208</v>
      </c>
      <c r="F893" s="142" t="s">
        <v>202</v>
      </c>
      <c r="G893" s="142" t="s">
        <v>203</v>
      </c>
      <c r="H893" s="142">
        <v>33.700000000000003</v>
      </c>
      <c r="I893" s="137" t="s">
        <v>153</v>
      </c>
    </row>
    <row r="894" spans="1:9" x14ac:dyDescent="0.15">
      <c r="A894" s="142" t="s">
        <v>939</v>
      </c>
      <c r="B894" s="142" t="s">
        <v>940</v>
      </c>
      <c r="C894" s="142">
        <v>0</v>
      </c>
      <c r="D894" s="142">
        <v>0</v>
      </c>
      <c r="E894" s="142">
        <v>208</v>
      </c>
      <c r="F894" s="142" t="s">
        <v>202</v>
      </c>
      <c r="G894" s="142" t="s">
        <v>203</v>
      </c>
      <c r="H894" s="142">
        <v>33.700000000000003</v>
      </c>
      <c r="I894" s="137" t="s">
        <v>151</v>
      </c>
    </row>
    <row r="895" spans="1:9" x14ac:dyDescent="0.15">
      <c r="A895" s="142" t="s">
        <v>2033</v>
      </c>
      <c r="B895" s="142" t="s">
        <v>2034</v>
      </c>
      <c r="C895" s="142">
        <v>0</v>
      </c>
      <c r="D895" s="142">
        <v>0</v>
      </c>
      <c r="E895" s="142">
        <v>208</v>
      </c>
      <c r="F895" s="142" t="s">
        <v>202</v>
      </c>
      <c r="G895" s="142" t="s">
        <v>203</v>
      </c>
      <c r="H895" s="142">
        <v>67.7</v>
      </c>
      <c r="I895" s="137" t="s">
        <v>153</v>
      </c>
    </row>
    <row r="896" spans="1:9" x14ac:dyDescent="0.15">
      <c r="A896" s="142" t="s">
        <v>2035</v>
      </c>
      <c r="B896" s="142" t="s">
        <v>2036</v>
      </c>
      <c r="C896" s="142">
        <v>0</v>
      </c>
      <c r="D896" s="142">
        <v>0</v>
      </c>
      <c r="E896" s="142">
        <v>208</v>
      </c>
      <c r="F896" s="142" t="s">
        <v>202</v>
      </c>
      <c r="G896" s="142" t="s">
        <v>203</v>
      </c>
      <c r="H896" s="142">
        <v>103</v>
      </c>
      <c r="I896" s="137" t="s">
        <v>352</v>
      </c>
    </row>
    <row r="897" spans="1:9" x14ac:dyDescent="0.15">
      <c r="A897" s="142" t="s">
        <v>2521</v>
      </c>
      <c r="B897" s="142" t="s">
        <v>2522</v>
      </c>
      <c r="C897" s="142">
        <v>0</v>
      </c>
      <c r="D897" s="142">
        <v>0</v>
      </c>
      <c r="E897" s="142">
        <v>208</v>
      </c>
      <c r="F897" s="142" t="s">
        <v>202</v>
      </c>
      <c r="G897" s="142" t="s">
        <v>25</v>
      </c>
      <c r="H897" s="142">
        <v>106.5</v>
      </c>
      <c r="I897" s="137" t="s">
        <v>357</v>
      </c>
    </row>
    <row r="898" spans="1:9" x14ac:dyDescent="0.15">
      <c r="A898" s="142" t="s">
        <v>2037</v>
      </c>
      <c r="B898" s="142" t="s">
        <v>2038</v>
      </c>
      <c r="C898" s="142">
        <v>0</v>
      </c>
      <c r="D898" s="142">
        <v>0</v>
      </c>
      <c r="E898" s="142">
        <v>208</v>
      </c>
      <c r="F898" s="142" t="s">
        <v>202</v>
      </c>
      <c r="G898" s="142" t="s">
        <v>203</v>
      </c>
      <c r="H898" s="142">
        <v>42.5</v>
      </c>
      <c r="I898" s="137" t="s">
        <v>153</v>
      </c>
    </row>
    <row r="899" spans="1:9" x14ac:dyDescent="0.15">
      <c r="A899" s="142" t="s">
        <v>2039</v>
      </c>
      <c r="B899" s="142" t="s">
        <v>2040</v>
      </c>
      <c r="C899" s="142">
        <v>0</v>
      </c>
      <c r="D899" s="142">
        <v>0</v>
      </c>
      <c r="E899" s="142">
        <v>208</v>
      </c>
      <c r="F899" s="142" t="s">
        <v>202</v>
      </c>
      <c r="G899" s="142" t="s">
        <v>203</v>
      </c>
      <c r="H899" s="142">
        <v>43</v>
      </c>
      <c r="I899" s="137" t="s">
        <v>353</v>
      </c>
    </row>
    <row r="900" spans="1:9" x14ac:dyDescent="0.15">
      <c r="A900" s="142" t="s">
        <v>2041</v>
      </c>
      <c r="B900" s="142" t="s">
        <v>2042</v>
      </c>
      <c r="C900" s="142">
        <v>0</v>
      </c>
      <c r="D900" s="142">
        <v>0</v>
      </c>
      <c r="E900" s="142">
        <v>208</v>
      </c>
      <c r="F900" s="142" t="s">
        <v>202</v>
      </c>
      <c r="G900" s="142" t="s">
        <v>203</v>
      </c>
      <c r="H900" s="142">
        <v>80</v>
      </c>
      <c r="I900" s="137" t="s">
        <v>353</v>
      </c>
    </row>
    <row r="901" spans="1:9" x14ac:dyDescent="0.15">
      <c r="A901" s="142" t="s">
        <v>2043</v>
      </c>
      <c r="B901" s="142" t="s">
        <v>1946</v>
      </c>
      <c r="C901" s="142">
        <v>0</v>
      </c>
      <c r="D901" s="142">
        <v>0</v>
      </c>
      <c r="E901" s="142">
        <v>208</v>
      </c>
      <c r="F901" s="142" t="s">
        <v>202</v>
      </c>
      <c r="G901" s="142" t="s">
        <v>203</v>
      </c>
      <c r="H901" s="142">
        <v>47</v>
      </c>
      <c r="I901" s="137" t="s">
        <v>152</v>
      </c>
    </row>
    <row r="902" spans="1:9" x14ac:dyDescent="0.15">
      <c r="A902" s="142" t="s">
        <v>2046</v>
      </c>
      <c r="B902" s="142" t="s">
        <v>2047</v>
      </c>
      <c r="C902" s="142">
        <v>0</v>
      </c>
      <c r="D902" s="142">
        <v>0</v>
      </c>
      <c r="E902" s="142">
        <v>208</v>
      </c>
      <c r="F902" s="142" t="s">
        <v>202</v>
      </c>
      <c r="G902" s="142" t="s">
        <v>203</v>
      </c>
      <c r="H902" s="142">
        <v>70</v>
      </c>
      <c r="I902" s="137" t="s">
        <v>153</v>
      </c>
    </row>
    <row r="903" spans="1:9" x14ac:dyDescent="0.15">
      <c r="A903" s="142" t="s">
        <v>2048</v>
      </c>
      <c r="B903" s="142" t="s">
        <v>2028</v>
      </c>
      <c r="C903" s="142">
        <v>0</v>
      </c>
      <c r="D903" s="142">
        <v>0</v>
      </c>
      <c r="E903" s="142">
        <v>208</v>
      </c>
      <c r="F903" s="142" t="s">
        <v>202</v>
      </c>
      <c r="G903" s="142" t="s">
        <v>203</v>
      </c>
      <c r="H903" s="142">
        <v>88.5</v>
      </c>
      <c r="I903" s="137" t="s">
        <v>353</v>
      </c>
    </row>
    <row r="904" spans="1:9" x14ac:dyDescent="0.15">
      <c r="A904" s="142" t="s">
        <v>2049</v>
      </c>
      <c r="B904" s="142" t="s">
        <v>2050</v>
      </c>
      <c r="C904" s="142">
        <v>0</v>
      </c>
      <c r="D904" s="142">
        <v>0</v>
      </c>
      <c r="E904" s="142">
        <v>208</v>
      </c>
      <c r="F904" s="142" t="s">
        <v>202</v>
      </c>
      <c r="G904" s="142" t="s">
        <v>203</v>
      </c>
      <c r="H904" s="142">
        <v>88.5</v>
      </c>
      <c r="I904" s="137" t="s">
        <v>152</v>
      </c>
    </row>
    <row r="905" spans="1:9" x14ac:dyDescent="0.15">
      <c r="A905" s="142" t="s">
        <v>547</v>
      </c>
      <c r="B905" s="142" t="s">
        <v>548</v>
      </c>
      <c r="C905" s="142">
        <v>0</v>
      </c>
      <c r="D905" s="142">
        <v>0</v>
      </c>
      <c r="E905" s="142">
        <v>208</v>
      </c>
      <c r="F905" s="142" t="s">
        <v>202</v>
      </c>
      <c r="G905" s="142" t="s">
        <v>203</v>
      </c>
      <c r="H905" s="142">
        <v>46</v>
      </c>
      <c r="I905" s="137" t="s">
        <v>352</v>
      </c>
    </row>
    <row r="906" spans="1:9" x14ac:dyDescent="0.15">
      <c r="A906" s="142" t="s">
        <v>2051</v>
      </c>
      <c r="B906" s="142" t="s">
        <v>2052</v>
      </c>
      <c r="C906" s="142">
        <v>0</v>
      </c>
      <c r="D906" s="142">
        <v>0</v>
      </c>
      <c r="E906" s="142">
        <v>208</v>
      </c>
      <c r="F906" s="142" t="s">
        <v>202</v>
      </c>
      <c r="G906" s="142" t="s">
        <v>203</v>
      </c>
      <c r="H906" s="142">
        <v>22407</v>
      </c>
      <c r="I906" s="137" t="s">
        <v>2953</v>
      </c>
    </row>
    <row r="907" spans="1:9" x14ac:dyDescent="0.15">
      <c r="A907" s="142" t="s">
        <v>2053</v>
      </c>
      <c r="B907" s="142" t="s">
        <v>2054</v>
      </c>
      <c r="C907" s="142">
        <v>0</v>
      </c>
      <c r="D907" s="142">
        <v>0</v>
      </c>
      <c r="E907" s="142">
        <v>208</v>
      </c>
      <c r="F907" s="142" t="s">
        <v>202</v>
      </c>
      <c r="G907" s="142" t="s">
        <v>203</v>
      </c>
      <c r="H907" s="142">
        <v>55.9</v>
      </c>
      <c r="I907" s="137" t="s">
        <v>352</v>
      </c>
    </row>
    <row r="908" spans="1:9" x14ac:dyDescent="0.15">
      <c r="A908" s="142" t="s">
        <v>2055</v>
      </c>
      <c r="B908" s="142" t="s">
        <v>2056</v>
      </c>
      <c r="C908" s="142">
        <v>0</v>
      </c>
      <c r="D908" s="142">
        <v>0</v>
      </c>
      <c r="E908" s="142">
        <v>208</v>
      </c>
      <c r="F908" s="142" t="s">
        <v>202</v>
      </c>
      <c r="G908" s="142" t="s">
        <v>203</v>
      </c>
      <c r="H908" s="142">
        <v>64.900000000000006</v>
      </c>
      <c r="I908" s="137" t="s">
        <v>353</v>
      </c>
    </row>
    <row r="909" spans="1:9" x14ac:dyDescent="0.15">
      <c r="A909" s="142" t="s">
        <v>2057</v>
      </c>
      <c r="B909" s="142" t="s">
        <v>2058</v>
      </c>
      <c r="C909" s="142">
        <v>0</v>
      </c>
      <c r="D909" s="142">
        <v>0</v>
      </c>
      <c r="E909" s="142">
        <v>208</v>
      </c>
      <c r="F909" s="142" t="s">
        <v>202</v>
      </c>
      <c r="G909" s="142" t="s">
        <v>203</v>
      </c>
      <c r="H909" s="142">
        <v>66.2</v>
      </c>
      <c r="I909" s="137" t="s">
        <v>153</v>
      </c>
    </row>
    <row r="910" spans="1:9" x14ac:dyDescent="0.15">
      <c r="A910" s="142" t="s">
        <v>2059</v>
      </c>
      <c r="B910" s="142" t="s">
        <v>2060</v>
      </c>
      <c r="C910" s="142">
        <v>0</v>
      </c>
      <c r="D910" s="142">
        <v>0</v>
      </c>
      <c r="E910" s="142">
        <v>208</v>
      </c>
      <c r="F910" s="142" t="s">
        <v>202</v>
      </c>
      <c r="G910" s="142" t="s">
        <v>204</v>
      </c>
      <c r="H910" s="142">
        <v>22.5</v>
      </c>
      <c r="I910" s="137" t="s">
        <v>355</v>
      </c>
    </row>
    <row r="911" spans="1:9" x14ac:dyDescent="0.15">
      <c r="A911" s="142" t="s">
        <v>2061</v>
      </c>
      <c r="B911" s="142" t="s">
        <v>2062</v>
      </c>
      <c r="C911" s="142">
        <v>0</v>
      </c>
      <c r="D911" s="142">
        <v>0</v>
      </c>
      <c r="E911" s="142">
        <v>208</v>
      </c>
      <c r="F911" s="142" t="s">
        <v>202</v>
      </c>
      <c r="G911" s="142" t="s">
        <v>203</v>
      </c>
      <c r="H911" s="142">
        <v>114</v>
      </c>
      <c r="I911" s="137" t="s">
        <v>155</v>
      </c>
    </row>
    <row r="912" spans="1:9" x14ac:dyDescent="0.15">
      <c r="A912" s="142" t="s">
        <v>2063</v>
      </c>
      <c r="B912" s="142" t="s">
        <v>2064</v>
      </c>
      <c r="C912" s="142">
        <v>0</v>
      </c>
      <c r="D912" s="142">
        <v>0</v>
      </c>
      <c r="E912" s="142">
        <v>208</v>
      </c>
      <c r="F912" s="142" t="s">
        <v>202</v>
      </c>
      <c r="G912" s="143" t="s">
        <v>206</v>
      </c>
      <c r="H912" s="142">
        <v>84.5</v>
      </c>
      <c r="I912" s="137" t="s">
        <v>154</v>
      </c>
    </row>
    <row r="913" spans="1:9" x14ac:dyDescent="0.15">
      <c r="A913" s="142" t="s">
        <v>2065</v>
      </c>
      <c r="B913" s="142" t="s">
        <v>2066</v>
      </c>
      <c r="C913" s="142">
        <v>0</v>
      </c>
      <c r="D913" s="142">
        <v>0</v>
      </c>
      <c r="E913" s="142">
        <v>208</v>
      </c>
      <c r="F913" s="142" t="s">
        <v>202</v>
      </c>
      <c r="G913" s="142" t="s">
        <v>203</v>
      </c>
      <c r="H913" s="142">
        <v>72.8</v>
      </c>
      <c r="I913" s="137" t="s">
        <v>152</v>
      </c>
    </row>
    <row r="914" spans="1:9" x14ac:dyDescent="0.15">
      <c r="A914" s="142" t="s">
        <v>2067</v>
      </c>
      <c r="B914" s="142" t="s">
        <v>2068</v>
      </c>
      <c r="C914" s="142">
        <v>0</v>
      </c>
      <c r="D914" s="142">
        <v>0</v>
      </c>
      <c r="E914" s="142">
        <v>208</v>
      </c>
      <c r="F914" s="142" t="s">
        <v>202</v>
      </c>
      <c r="G914" s="142" t="s">
        <v>203</v>
      </c>
      <c r="H914" s="142">
        <v>72.8</v>
      </c>
      <c r="I914" s="137" t="s">
        <v>153</v>
      </c>
    </row>
    <row r="915" spans="1:9" x14ac:dyDescent="0.15">
      <c r="A915" s="142" t="s">
        <v>2069</v>
      </c>
      <c r="B915" s="142" t="s">
        <v>2070</v>
      </c>
      <c r="C915" s="142">
        <v>0</v>
      </c>
      <c r="D915" s="142">
        <v>0</v>
      </c>
      <c r="E915" s="142">
        <v>208</v>
      </c>
      <c r="F915" s="142" t="s">
        <v>202</v>
      </c>
      <c r="G915" s="142" t="s">
        <v>203</v>
      </c>
      <c r="H915" s="142">
        <v>65.400000000000006</v>
      </c>
      <c r="I915" s="137" t="s">
        <v>153</v>
      </c>
    </row>
    <row r="916" spans="1:9" x14ac:dyDescent="0.15">
      <c r="A916" s="142" t="s">
        <v>2071</v>
      </c>
      <c r="B916" s="142" t="s">
        <v>2070</v>
      </c>
      <c r="C916" s="142">
        <v>0</v>
      </c>
      <c r="D916" s="142">
        <v>0</v>
      </c>
      <c r="E916" s="142">
        <v>208</v>
      </c>
      <c r="F916" s="142" t="s">
        <v>202</v>
      </c>
      <c r="G916" s="142" t="s">
        <v>203</v>
      </c>
      <c r="H916" s="142">
        <v>65.400000000000006</v>
      </c>
      <c r="I916" s="137" t="s">
        <v>153</v>
      </c>
    </row>
    <row r="917" spans="1:9" x14ac:dyDescent="0.15">
      <c r="A917" s="142" t="s">
        <v>2072</v>
      </c>
      <c r="B917" s="142" t="s">
        <v>2073</v>
      </c>
      <c r="C917" s="142">
        <v>0</v>
      </c>
      <c r="D917" s="142">
        <v>0</v>
      </c>
      <c r="E917" s="142">
        <v>208</v>
      </c>
      <c r="F917" s="142" t="s">
        <v>202</v>
      </c>
      <c r="G917" s="142" t="s">
        <v>203</v>
      </c>
      <c r="H917" s="142">
        <v>29</v>
      </c>
      <c r="I917" s="137" t="e">
        <v>#N/A</v>
      </c>
    </row>
    <row r="918" spans="1:9" x14ac:dyDescent="0.15">
      <c r="A918" s="142" t="s">
        <v>2074</v>
      </c>
      <c r="B918" s="142" t="s">
        <v>2075</v>
      </c>
      <c r="C918" s="142">
        <v>0</v>
      </c>
      <c r="D918" s="142">
        <v>0</v>
      </c>
      <c r="E918" s="142">
        <v>208</v>
      </c>
      <c r="F918" s="142" t="s">
        <v>202</v>
      </c>
      <c r="G918" s="142" t="s">
        <v>203</v>
      </c>
      <c r="H918" s="142">
        <v>29</v>
      </c>
      <c r="I918" s="137" t="s">
        <v>151</v>
      </c>
    </row>
    <row r="919" spans="1:9" x14ac:dyDescent="0.15">
      <c r="A919" s="142" t="s">
        <v>2076</v>
      </c>
      <c r="B919" s="142" t="s">
        <v>2077</v>
      </c>
      <c r="C919" s="142">
        <v>0</v>
      </c>
      <c r="D919" s="142">
        <v>0</v>
      </c>
      <c r="E919" s="142">
        <v>208</v>
      </c>
      <c r="F919" s="142" t="s">
        <v>202</v>
      </c>
      <c r="G919" s="142" t="s">
        <v>203</v>
      </c>
      <c r="H919" s="142">
        <v>40.299999999999997</v>
      </c>
      <c r="I919" s="137" t="s">
        <v>151</v>
      </c>
    </row>
    <row r="920" spans="1:9" x14ac:dyDescent="0.15">
      <c r="A920" s="142" t="s">
        <v>2078</v>
      </c>
      <c r="B920" s="142" t="s">
        <v>2079</v>
      </c>
      <c r="C920" s="142">
        <v>0</v>
      </c>
      <c r="D920" s="142">
        <v>0</v>
      </c>
      <c r="E920" s="142">
        <v>208</v>
      </c>
      <c r="F920" s="142" t="s">
        <v>202</v>
      </c>
      <c r="G920" s="142" t="s">
        <v>203</v>
      </c>
      <c r="H920" s="142">
        <v>111.2</v>
      </c>
      <c r="I920" s="137" t="s">
        <v>152</v>
      </c>
    </row>
    <row r="921" spans="1:9" x14ac:dyDescent="0.15">
      <c r="A921" s="142" t="s">
        <v>2080</v>
      </c>
      <c r="B921" s="142" t="s">
        <v>269</v>
      </c>
      <c r="C921" s="142">
        <v>0</v>
      </c>
      <c r="D921" s="142">
        <v>0</v>
      </c>
      <c r="E921" s="142">
        <v>208</v>
      </c>
      <c r="F921" s="142" t="s">
        <v>202</v>
      </c>
      <c r="G921" s="142" t="s">
        <v>203</v>
      </c>
      <c r="H921" s="142">
        <v>54</v>
      </c>
      <c r="I921" s="137" t="s">
        <v>151</v>
      </c>
    </row>
    <row r="922" spans="1:9" x14ac:dyDescent="0.15">
      <c r="A922" s="142" t="s">
        <v>2089</v>
      </c>
      <c r="B922" s="142" t="s">
        <v>2090</v>
      </c>
      <c r="C922" s="142">
        <v>0</v>
      </c>
      <c r="D922" s="142">
        <v>0</v>
      </c>
      <c r="E922" s="142">
        <v>208</v>
      </c>
      <c r="F922" s="142" t="s">
        <v>202</v>
      </c>
      <c r="G922" s="142" t="s">
        <v>203</v>
      </c>
      <c r="H922" s="142">
        <v>24.3</v>
      </c>
      <c r="I922" s="137" t="s">
        <v>152</v>
      </c>
    </row>
    <row r="923" spans="1:9" x14ac:dyDescent="0.15">
      <c r="A923" s="142" t="s">
        <v>2091</v>
      </c>
      <c r="B923" s="142" t="s">
        <v>2092</v>
      </c>
      <c r="C923" s="142">
        <v>0</v>
      </c>
      <c r="D923" s="142">
        <v>0</v>
      </c>
      <c r="E923" s="142">
        <v>208</v>
      </c>
      <c r="F923" s="142" t="s">
        <v>202</v>
      </c>
      <c r="G923" s="142" t="s">
        <v>203</v>
      </c>
      <c r="H923" s="142">
        <v>20</v>
      </c>
      <c r="I923" s="137" t="s">
        <v>353</v>
      </c>
    </row>
    <row r="924" spans="1:9" x14ac:dyDescent="0.15">
      <c r="A924" s="142" t="s">
        <v>2093</v>
      </c>
      <c r="B924" s="142" t="s">
        <v>2094</v>
      </c>
      <c r="C924" s="142">
        <v>0</v>
      </c>
      <c r="D924" s="142">
        <v>0</v>
      </c>
      <c r="E924" s="142">
        <v>208</v>
      </c>
      <c r="F924" s="142" t="s">
        <v>202</v>
      </c>
      <c r="G924" s="142" t="s">
        <v>203</v>
      </c>
      <c r="H924" s="142">
        <v>28.2</v>
      </c>
      <c r="I924" s="137" t="s">
        <v>352</v>
      </c>
    </row>
    <row r="925" spans="1:9" x14ac:dyDescent="0.15">
      <c r="A925" s="142" t="s">
        <v>2095</v>
      </c>
      <c r="B925" s="142" t="s">
        <v>1237</v>
      </c>
      <c r="C925" s="142">
        <v>0</v>
      </c>
      <c r="D925" s="142">
        <v>0</v>
      </c>
      <c r="E925" s="142">
        <v>208</v>
      </c>
      <c r="F925" s="142" t="s">
        <v>202</v>
      </c>
      <c r="G925" s="142" t="s">
        <v>203</v>
      </c>
      <c r="H925" s="142">
        <v>6</v>
      </c>
      <c r="I925" s="137" t="s">
        <v>352</v>
      </c>
    </row>
    <row r="926" spans="1:9" x14ac:dyDescent="0.15">
      <c r="A926" s="142" t="s">
        <v>725</v>
      </c>
      <c r="B926" s="142" t="s">
        <v>726</v>
      </c>
      <c r="C926" s="142">
        <v>0</v>
      </c>
      <c r="D926" s="142">
        <v>0</v>
      </c>
      <c r="E926" s="142">
        <v>208</v>
      </c>
      <c r="F926" s="142" t="s">
        <v>202</v>
      </c>
      <c r="G926" s="142" t="s">
        <v>203</v>
      </c>
      <c r="H926" s="142">
        <v>14</v>
      </c>
      <c r="I926" s="137" t="s">
        <v>152</v>
      </c>
    </row>
    <row r="927" spans="1:9" x14ac:dyDescent="0.15">
      <c r="A927" s="142" t="s">
        <v>2096</v>
      </c>
      <c r="B927" s="142" t="s">
        <v>1163</v>
      </c>
      <c r="C927" s="142">
        <v>0</v>
      </c>
      <c r="D927" s="142">
        <v>0</v>
      </c>
      <c r="E927" s="142">
        <v>208</v>
      </c>
      <c r="F927" s="142" t="s">
        <v>202</v>
      </c>
      <c r="G927" s="142" t="s">
        <v>203</v>
      </c>
      <c r="H927" s="142">
        <v>1</v>
      </c>
      <c r="I927" s="137" t="s">
        <v>2952</v>
      </c>
    </row>
    <row r="928" spans="1:9" x14ac:dyDescent="0.15">
      <c r="A928" s="142" t="s">
        <v>2097</v>
      </c>
      <c r="B928" s="142" t="s">
        <v>2098</v>
      </c>
      <c r="C928" s="142">
        <v>0</v>
      </c>
      <c r="D928" s="142">
        <v>0</v>
      </c>
      <c r="E928" s="142">
        <v>208</v>
      </c>
      <c r="F928" s="142" t="s">
        <v>202</v>
      </c>
      <c r="G928" s="142" t="s">
        <v>203</v>
      </c>
      <c r="H928" s="142">
        <v>81</v>
      </c>
      <c r="I928" s="137" t="s">
        <v>2952</v>
      </c>
    </row>
    <row r="929" spans="1:9" x14ac:dyDescent="0.15">
      <c r="A929" s="142" t="s">
        <v>2099</v>
      </c>
      <c r="B929" s="142" t="s">
        <v>2100</v>
      </c>
      <c r="C929" s="142">
        <v>0</v>
      </c>
      <c r="D929" s="142">
        <v>0</v>
      </c>
      <c r="E929" s="142">
        <v>208</v>
      </c>
      <c r="F929" s="142" t="s">
        <v>202</v>
      </c>
      <c r="G929" s="142" t="s">
        <v>203</v>
      </c>
      <c r="H929" s="142">
        <v>0.1</v>
      </c>
      <c r="I929" s="137" t="s">
        <v>2952</v>
      </c>
    </row>
    <row r="930" spans="1:9" x14ac:dyDescent="0.15">
      <c r="A930" s="142" t="s">
        <v>2101</v>
      </c>
      <c r="B930" s="142" t="s">
        <v>1087</v>
      </c>
      <c r="C930" s="142">
        <v>0</v>
      </c>
      <c r="D930" s="142">
        <v>0</v>
      </c>
      <c r="E930" s="142">
        <v>208</v>
      </c>
      <c r="F930" s="142" t="s">
        <v>202</v>
      </c>
      <c r="G930" s="142" t="s">
        <v>203</v>
      </c>
      <c r="H930" s="142">
        <v>0.1</v>
      </c>
      <c r="I930" s="137" t="s">
        <v>2952</v>
      </c>
    </row>
    <row r="931" spans="1:9" x14ac:dyDescent="0.15">
      <c r="A931" s="142" t="s">
        <v>2102</v>
      </c>
      <c r="B931" s="142" t="s">
        <v>2103</v>
      </c>
      <c r="C931" s="142">
        <v>0</v>
      </c>
      <c r="D931" s="142">
        <v>0</v>
      </c>
      <c r="E931" s="142">
        <v>208</v>
      </c>
      <c r="F931" s="142" t="s">
        <v>202</v>
      </c>
      <c r="G931" s="142" t="s">
        <v>203</v>
      </c>
      <c r="H931" s="142">
        <v>27</v>
      </c>
      <c r="I931" s="137" t="s">
        <v>2952</v>
      </c>
    </row>
    <row r="932" spans="1:9" x14ac:dyDescent="0.15">
      <c r="A932" s="142" t="s">
        <v>2104</v>
      </c>
      <c r="B932" s="142" t="s">
        <v>2105</v>
      </c>
      <c r="C932" s="142">
        <v>0</v>
      </c>
      <c r="D932" s="142">
        <v>0</v>
      </c>
      <c r="E932" s="142">
        <v>208</v>
      </c>
      <c r="F932" s="142" t="s">
        <v>202</v>
      </c>
      <c r="G932" s="142" t="s">
        <v>203</v>
      </c>
      <c r="H932" s="142">
        <v>0.1</v>
      </c>
      <c r="I932" s="137" t="s">
        <v>2952</v>
      </c>
    </row>
    <row r="933" spans="1:9" x14ac:dyDescent="0.15">
      <c r="A933" s="142" t="s">
        <v>2106</v>
      </c>
      <c r="B933" s="142" t="s">
        <v>2107</v>
      </c>
      <c r="C933" s="142">
        <v>0</v>
      </c>
      <c r="D933" s="142">
        <v>0</v>
      </c>
      <c r="E933" s="142">
        <v>208</v>
      </c>
      <c r="F933" s="142" t="s">
        <v>202</v>
      </c>
      <c r="G933" s="142" t="s">
        <v>203</v>
      </c>
      <c r="H933" s="142">
        <v>0.1</v>
      </c>
      <c r="I933" s="137" t="s">
        <v>2952</v>
      </c>
    </row>
    <row r="934" spans="1:9" x14ac:dyDescent="0.15">
      <c r="A934" s="142" t="s">
        <v>2108</v>
      </c>
      <c r="B934" s="142" t="s">
        <v>1223</v>
      </c>
      <c r="C934" s="142">
        <v>0</v>
      </c>
      <c r="D934" s="142">
        <v>0</v>
      </c>
      <c r="E934" s="142">
        <v>208</v>
      </c>
      <c r="F934" s="142" t="s">
        <v>202</v>
      </c>
      <c r="G934" s="142" t="s">
        <v>203</v>
      </c>
      <c r="H934" s="142">
        <v>20</v>
      </c>
      <c r="I934" s="137" t="s">
        <v>2952</v>
      </c>
    </row>
    <row r="935" spans="1:9" x14ac:dyDescent="0.15">
      <c r="A935" s="142" t="s">
        <v>2109</v>
      </c>
      <c r="B935" s="142" t="s">
        <v>2110</v>
      </c>
      <c r="C935" s="142">
        <v>0</v>
      </c>
      <c r="D935" s="142">
        <v>0</v>
      </c>
      <c r="E935" s="142">
        <v>208</v>
      </c>
      <c r="F935" s="142" t="s">
        <v>202</v>
      </c>
      <c r="G935" s="142" t="s">
        <v>203</v>
      </c>
      <c r="H935" s="142">
        <v>150</v>
      </c>
      <c r="I935" s="137" t="e">
        <v>#N/A</v>
      </c>
    </row>
    <row r="936" spans="1:9" x14ac:dyDescent="0.15">
      <c r="A936" s="142" t="s">
        <v>2111</v>
      </c>
      <c r="B936" s="142" t="s">
        <v>1869</v>
      </c>
      <c r="C936" s="142">
        <v>0</v>
      </c>
      <c r="D936" s="142">
        <v>0</v>
      </c>
      <c r="E936" s="142">
        <v>208</v>
      </c>
      <c r="F936" s="142" t="s">
        <v>202</v>
      </c>
      <c r="G936" s="142" t="s">
        <v>203</v>
      </c>
      <c r="H936" s="142">
        <v>30</v>
      </c>
      <c r="I936" s="137" t="s">
        <v>2952</v>
      </c>
    </row>
    <row r="937" spans="1:9" x14ac:dyDescent="0.15">
      <c r="A937" s="142" t="s">
        <v>2112</v>
      </c>
      <c r="B937" s="142" t="s">
        <v>2113</v>
      </c>
      <c r="C937" s="142">
        <v>0</v>
      </c>
      <c r="D937" s="142">
        <v>0</v>
      </c>
      <c r="E937" s="142">
        <v>208</v>
      </c>
      <c r="F937" s="142" t="s">
        <v>202</v>
      </c>
      <c r="G937" s="142" t="s">
        <v>203</v>
      </c>
      <c r="H937" s="142">
        <v>150</v>
      </c>
      <c r="I937" s="137" t="s">
        <v>2952</v>
      </c>
    </row>
    <row r="938" spans="1:9" x14ac:dyDescent="0.15">
      <c r="A938" s="142" t="s">
        <v>2114</v>
      </c>
      <c r="B938" s="142" t="s">
        <v>2115</v>
      </c>
      <c r="C938" s="142">
        <v>0</v>
      </c>
      <c r="D938" s="142">
        <v>0</v>
      </c>
      <c r="E938" s="142">
        <v>208</v>
      </c>
      <c r="F938" s="142" t="s">
        <v>202</v>
      </c>
      <c r="G938" s="142" t="s">
        <v>203</v>
      </c>
      <c r="H938" s="142">
        <v>30</v>
      </c>
      <c r="I938" s="137" t="e">
        <v>#N/A</v>
      </c>
    </row>
    <row r="939" spans="1:9" x14ac:dyDescent="0.15">
      <c r="A939" s="142" t="s">
        <v>2116</v>
      </c>
      <c r="B939" s="142" t="s">
        <v>2117</v>
      </c>
      <c r="C939" s="142">
        <v>0</v>
      </c>
      <c r="D939" s="142">
        <v>0</v>
      </c>
      <c r="E939" s="142">
        <v>208</v>
      </c>
      <c r="F939" s="142" t="s">
        <v>202</v>
      </c>
      <c r="G939" s="142" t="s">
        <v>203</v>
      </c>
      <c r="H939" s="142">
        <v>81</v>
      </c>
      <c r="I939" s="137" t="s">
        <v>2952</v>
      </c>
    </row>
    <row r="940" spans="1:9" x14ac:dyDescent="0.15">
      <c r="A940" s="142" t="s">
        <v>2118</v>
      </c>
      <c r="B940" s="142" t="s">
        <v>1309</v>
      </c>
      <c r="C940" s="142">
        <v>0</v>
      </c>
      <c r="D940" s="142">
        <v>0</v>
      </c>
      <c r="E940" s="142">
        <v>208</v>
      </c>
      <c r="F940" s="142" t="s">
        <v>202</v>
      </c>
      <c r="G940" s="142" t="s">
        <v>203</v>
      </c>
      <c r="H940" s="142">
        <v>27</v>
      </c>
      <c r="I940" s="137" t="e">
        <v>#N/A</v>
      </c>
    </row>
    <row r="941" spans="1:9" x14ac:dyDescent="0.15">
      <c r="A941" s="142" t="s">
        <v>2119</v>
      </c>
      <c r="B941" s="142" t="s">
        <v>2120</v>
      </c>
      <c r="C941" s="142">
        <v>0</v>
      </c>
      <c r="D941" s="142">
        <v>0</v>
      </c>
      <c r="E941" s="142">
        <v>208</v>
      </c>
      <c r="F941" s="142" t="s">
        <v>202</v>
      </c>
      <c r="G941" s="142" t="s">
        <v>203</v>
      </c>
      <c r="H941" s="142">
        <v>371.2</v>
      </c>
      <c r="I941" s="137" t="s">
        <v>153</v>
      </c>
    </row>
    <row r="942" spans="1:9" x14ac:dyDescent="0.15">
      <c r="A942" s="142" t="s">
        <v>2121</v>
      </c>
      <c r="B942" s="142" t="s">
        <v>2122</v>
      </c>
      <c r="C942" s="142">
        <v>0</v>
      </c>
      <c r="D942" s="142">
        <v>0</v>
      </c>
      <c r="E942" s="142">
        <v>208</v>
      </c>
      <c r="F942" s="142" t="s">
        <v>202</v>
      </c>
      <c r="G942" s="142" t="s">
        <v>203</v>
      </c>
      <c r="H942" s="142">
        <v>371.2</v>
      </c>
      <c r="I942" s="137" t="s">
        <v>153</v>
      </c>
    </row>
    <row r="943" spans="1:9" x14ac:dyDescent="0.15">
      <c r="A943" s="142" t="s">
        <v>2123</v>
      </c>
      <c r="B943" s="142" t="s">
        <v>2124</v>
      </c>
      <c r="C943" s="142">
        <v>0</v>
      </c>
      <c r="D943" s="142">
        <v>0</v>
      </c>
      <c r="E943" s="142">
        <v>208</v>
      </c>
      <c r="F943" s="142" t="s">
        <v>202</v>
      </c>
      <c r="G943" s="142" t="s">
        <v>203</v>
      </c>
      <c r="H943" s="142">
        <v>73.8</v>
      </c>
      <c r="I943" s="137" t="s">
        <v>153</v>
      </c>
    </row>
    <row r="944" spans="1:9" x14ac:dyDescent="0.15">
      <c r="A944" s="142" t="s">
        <v>2125</v>
      </c>
      <c r="B944" s="142" t="s">
        <v>2126</v>
      </c>
      <c r="C944" s="142">
        <v>0</v>
      </c>
      <c r="D944" s="142">
        <v>0</v>
      </c>
      <c r="E944" s="142">
        <v>208</v>
      </c>
      <c r="F944" s="142" t="s">
        <v>202</v>
      </c>
      <c r="G944" s="142" t="s">
        <v>203</v>
      </c>
      <c r="H944" s="142">
        <v>488.5</v>
      </c>
      <c r="I944" s="137" t="s">
        <v>153</v>
      </c>
    </row>
    <row r="945" spans="1:9" x14ac:dyDescent="0.15">
      <c r="A945" s="142" t="s">
        <v>2127</v>
      </c>
      <c r="B945" s="142" t="s">
        <v>2128</v>
      </c>
      <c r="C945" s="142">
        <v>0</v>
      </c>
      <c r="D945" s="142">
        <v>0</v>
      </c>
      <c r="E945" s="142">
        <v>208</v>
      </c>
      <c r="F945" s="142" t="s">
        <v>202</v>
      </c>
      <c r="G945" s="142" t="s">
        <v>203</v>
      </c>
      <c r="H945" s="142">
        <v>381.7</v>
      </c>
      <c r="I945" s="137" t="s">
        <v>153</v>
      </c>
    </row>
    <row r="946" spans="1:9" x14ac:dyDescent="0.15">
      <c r="A946" s="142" t="s">
        <v>2129</v>
      </c>
      <c r="B946" s="142" t="s">
        <v>139</v>
      </c>
      <c r="C946" s="142">
        <v>0</v>
      </c>
      <c r="D946" s="142">
        <v>0</v>
      </c>
      <c r="E946" s="142">
        <v>208</v>
      </c>
      <c r="F946" s="142" t="s">
        <v>202</v>
      </c>
      <c r="G946" s="142" t="s">
        <v>203</v>
      </c>
      <c r="H946" s="142">
        <v>103.6</v>
      </c>
      <c r="I946" s="137" t="s">
        <v>153</v>
      </c>
    </row>
    <row r="947" spans="1:9" x14ac:dyDescent="0.15">
      <c r="A947" s="142" t="s">
        <v>2130</v>
      </c>
      <c r="B947" s="142" t="s">
        <v>2131</v>
      </c>
      <c r="C947" s="142">
        <v>0</v>
      </c>
      <c r="D947" s="142">
        <v>0</v>
      </c>
      <c r="E947" s="142">
        <v>208</v>
      </c>
      <c r="F947" s="142" t="s">
        <v>202</v>
      </c>
      <c r="G947" s="142" t="s">
        <v>203</v>
      </c>
      <c r="H947" s="142">
        <v>103.6</v>
      </c>
      <c r="I947" s="137" t="s">
        <v>153</v>
      </c>
    </row>
    <row r="948" spans="1:9" x14ac:dyDescent="0.15">
      <c r="A948" s="142" t="s">
        <v>2132</v>
      </c>
      <c r="B948" s="142" t="s">
        <v>2133</v>
      </c>
      <c r="C948" s="142">
        <v>0</v>
      </c>
      <c r="D948" s="142">
        <v>0</v>
      </c>
      <c r="E948" s="142">
        <v>208</v>
      </c>
      <c r="F948" s="142" t="s">
        <v>202</v>
      </c>
      <c r="G948" s="142" t="s">
        <v>203</v>
      </c>
      <c r="H948" s="142">
        <v>39</v>
      </c>
      <c r="I948" s="137" t="e">
        <v>#N/A</v>
      </c>
    </row>
    <row r="949" spans="1:9" x14ac:dyDescent="0.15">
      <c r="A949" s="142" t="s">
        <v>2134</v>
      </c>
      <c r="B949" s="142" t="s">
        <v>2135</v>
      </c>
      <c r="C949" s="142">
        <v>0</v>
      </c>
      <c r="D949" s="142">
        <v>0</v>
      </c>
      <c r="E949" s="142">
        <v>208</v>
      </c>
      <c r="F949" s="142" t="s">
        <v>202</v>
      </c>
      <c r="G949" s="142" t="s">
        <v>203</v>
      </c>
      <c r="H949" s="142">
        <v>65.599999999999994</v>
      </c>
      <c r="I949" s="137" t="s">
        <v>153</v>
      </c>
    </row>
    <row r="950" spans="1:9" x14ac:dyDescent="0.15">
      <c r="A950" s="142" t="s">
        <v>2136</v>
      </c>
      <c r="B950" s="142" t="s">
        <v>166</v>
      </c>
      <c r="C950" s="142">
        <v>0</v>
      </c>
      <c r="D950" s="142">
        <v>0</v>
      </c>
      <c r="E950" s="142">
        <v>208</v>
      </c>
      <c r="F950" s="142" t="s">
        <v>202</v>
      </c>
      <c r="G950" s="143" t="s">
        <v>206</v>
      </c>
      <c r="H950" s="142">
        <v>65.599999999999994</v>
      </c>
      <c r="I950" s="137" t="s">
        <v>154</v>
      </c>
    </row>
    <row r="951" spans="1:9" x14ac:dyDescent="0.15">
      <c r="A951" s="142" t="s">
        <v>2137</v>
      </c>
      <c r="B951" s="142" t="s">
        <v>2138</v>
      </c>
      <c r="C951" s="142">
        <v>0</v>
      </c>
      <c r="D951" s="142">
        <v>0</v>
      </c>
      <c r="E951" s="142">
        <v>208</v>
      </c>
      <c r="F951" s="142" t="s">
        <v>202</v>
      </c>
      <c r="G951" s="142" t="s">
        <v>203</v>
      </c>
      <c r="H951" s="142">
        <v>37.299999999999997</v>
      </c>
      <c r="I951" s="137" t="s">
        <v>155</v>
      </c>
    </row>
    <row r="952" spans="1:9" x14ac:dyDescent="0.15">
      <c r="A952" s="142" t="s">
        <v>2139</v>
      </c>
      <c r="B952" s="142" t="s">
        <v>2140</v>
      </c>
      <c r="C952" s="142">
        <v>0</v>
      </c>
      <c r="D952" s="142">
        <v>0</v>
      </c>
      <c r="E952" s="142">
        <v>208</v>
      </c>
      <c r="F952" s="142" t="s">
        <v>202</v>
      </c>
      <c r="G952" s="142" t="s">
        <v>203</v>
      </c>
      <c r="H952" s="142">
        <v>37.299999999999997</v>
      </c>
      <c r="I952" s="137" t="s">
        <v>353</v>
      </c>
    </row>
    <row r="953" spans="1:9" x14ac:dyDescent="0.15">
      <c r="A953" s="142" t="s">
        <v>2141</v>
      </c>
      <c r="B953" s="142" t="s">
        <v>2142</v>
      </c>
      <c r="C953" s="142">
        <v>0</v>
      </c>
      <c r="D953" s="142">
        <v>0</v>
      </c>
      <c r="E953" s="142">
        <v>208</v>
      </c>
      <c r="F953" s="142" t="s">
        <v>202</v>
      </c>
      <c r="G953" s="142" t="s">
        <v>203</v>
      </c>
      <c r="H953" s="142">
        <v>106.3</v>
      </c>
      <c r="I953" s="137" t="s">
        <v>152</v>
      </c>
    </row>
    <row r="954" spans="1:9" x14ac:dyDescent="0.15">
      <c r="A954" s="142" t="s">
        <v>2143</v>
      </c>
      <c r="B954" s="142" t="s">
        <v>1038</v>
      </c>
      <c r="C954" s="142">
        <v>0</v>
      </c>
      <c r="D954" s="142">
        <v>0</v>
      </c>
      <c r="E954" s="142">
        <v>208</v>
      </c>
      <c r="F954" s="142" t="s">
        <v>202</v>
      </c>
      <c r="G954" s="142" t="s">
        <v>203</v>
      </c>
      <c r="H954" s="142">
        <v>139.5</v>
      </c>
      <c r="I954" s="137" t="s">
        <v>153</v>
      </c>
    </row>
    <row r="955" spans="1:9" x14ac:dyDescent="0.15">
      <c r="A955" s="142" t="s">
        <v>2144</v>
      </c>
      <c r="B955" s="142" t="s">
        <v>119</v>
      </c>
      <c r="C955" s="142">
        <v>0</v>
      </c>
      <c r="D955" s="142">
        <v>0</v>
      </c>
      <c r="E955" s="142">
        <v>208</v>
      </c>
      <c r="F955" s="142" t="s">
        <v>202</v>
      </c>
      <c r="G955" s="142" t="s">
        <v>203</v>
      </c>
      <c r="H955" s="142">
        <v>270</v>
      </c>
      <c r="I955" s="137" t="s">
        <v>153</v>
      </c>
    </row>
    <row r="956" spans="1:9" x14ac:dyDescent="0.15">
      <c r="A956" s="142" t="s">
        <v>636</v>
      </c>
      <c r="B956" s="142" t="s">
        <v>119</v>
      </c>
      <c r="C956" s="142">
        <v>0</v>
      </c>
      <c r="D956" s="142">
        <v>0</v>
      </c>
      <c r="E956" s="142">
        <v>208</v>
      </c>
      <c r="F956" s="142" t="s">
        <v>202</v>
      </c>
      <c r="G956" s="142" t="s">
        <v>203</v>
      </c>
      <c r="H956" s="142">
        <v>84</v>
      </c>
      <c r="I956" s="137" t="s">
        <v>153</v>
      </c>
    </row>
    <row r="957" spans="1:9" x14ac:dyDescent="0.15">
      <c r="A957" s="142" t="s">
        <v>2145</v>
      </c>
      <c r="B957" s="142" t="s">
        <v>2146</v>
      </c>
      <c r="C957" s="142">
        <v>0</v>
      </c>
      <c r="D957" s="142">
        <v>0</v>
      </c>
      <c r="E957" s="142">
        <v>208</v>
      </c>
      <c r="F957" s="142" t="s">
        <v>202</v>
      </c>
      <c r="G957" s="142" t="s">
        <v>203</v>
      </c>
      <c r="H957" s="142">
        <v>54</v>
      </c>
      <c r="I957" s="137" t="s">
        <v>152</v>
      </c>
    </row>
    <row r="958" spans="1:9" x14ac:dyDescent="0.15">
      <c r="A958" s="142" t="s">
        <v>2147</v>
      </c>
      <c r="B958" s="142" t="s">
        <v>2148</v>
      </c>
      <c r="C958" s="142">
        <v>0</v>
      </c>
      <c r="D958" s="142">
        <v>0</v>
      </c>
      <c r="E958" s="142">
        <v>208</v>
      </c>
      <c r="F958" s="142" t="s">
        <v>202</v>
      </c>
      <c r="G958" s="142" t="s">
        <v>203</v>
      </c>
      <c r="H958" s="142">
        <v>95.2</v>
      </c>
      <c r="I958" s="137" t="s">
        <v>151</v>
      </c>
    </row>
    <row r="959" spans="1:9" x14ac:dyDescent="0.15">
      <c r="A959" s="142" t="s">
        <v>2149</v>
      </c>
      <c r="B959" s="142" t="s">
        <v>2150</v>
      </c>
      <c r="C959" s="142">
        <v>0</v>
      </c>
      <c r="D959" s="142">
        <v>0</v>
      </c>
      <c r="E959" s="142">
        <v>208</v>
      </c>
      <c r="F959" s="142" t="s">
        <v>202</v>
      </c>
      <c r="G959" s="142" t="s">
        <v>203</v>
      </c>
      <c r="H959" s="142">
        <v>32</v>
      </c>
      <c r="I959" s="137" t="s">
        <v>153</v>
      </c>
    </row>
    <row r="960" spans="1:9" x14ac:dyDescent="0.15">
      <c r="A960" s="142" t="s">
        <v>603</v>
      </c>
      <c r="B960" s="142" t="s">
        <v>604</v>
      </c>
      <c r="C960" s="142">
        <v>0</v>
      </c>
      <c r="D960" s="142">
        <v>0</v>
      </c>
      <c r="E960" s="142">
        <v>208</v>
      </c>
      <c r="F960" s="142" t="s">
        <v>202</v>
      </c>
      <c r="G960" s="143" t="s">
        <v>206</v>
      </c>
      <c r="H960" s="142">
        <v>37</v>
      </c>
      <c r="I960" s="137" t="s">
        <v>354</v>
      </c>
    </row>
    <row r="961" spans="1:9" x14ac:dyDescent="0.15">
      <c r="A961" s="142" t="s">
        <v>2151</v>
      </c>
      <c r="B961" s="142" t="s">
        <v>103</v>
      </c>
      <c r="C961" s="142">
        <v>0</v>
      </c>
      <c r="D961" s="142">
        <v>0</v>
      </c>
      <c r="E961" s="142">
        <v>208</v>
      </c>
      <c r="F961" s="142" t="s">
        <v>202</v>
      </c>
      <c r="G961" s="142" t="s">
        <v>203</v>
      </c>
      <c r="H961" s="142">
        <v>10</v>
      </c>
      <c r="I961" s="137" t="s">
        <v>152</v>
      </c>
    </row>
    <row r="962" spans="1:9" x14ac:dyDescent="0.15">
      <c r="A962" s="142" t="s">
        <v>2152</v>
      </c>
      <c r="B962" s="142" t="s">
        <v>2153</v>
      </c>
      <c r="C962" s="142">
        <v>0</v>
      </c>
      <c r="D962" s="142">
        <v>0</v>
      </c>
      <c r="E962" s="142">
        <v>208</v>
      </c>
      <c r="F962" s="142" t="s">
        <v>202</v>
      </c>
      <c r="G962" s="142" t="s">
        <v>203</v>
      </c>
      <c r="H962" s="142">
        <v>699.2</v>
      </c>
      <c r="I962" s="137" t="s">
        <v>155</v>
      </c>
    </row>
    <row r="963" spans="1:9" x14ac:dyDescent="0.15">
      <c r="A963" s="142" t="s">
        <v>2154</v>
      </c>
      <c r="B963" s="142" t="s">
        <v>2155</v>
      </c>
      <c r="C963" s="142">
        <v>0</v>
      </c>
      <c r="D963" s="142">
        <v>0</v>
      </c>
      <c r="E963" s="142">
        <v>208</v>
      </c>
      <c r="F963" s="142" t="s">
        <v>202</v>
      </c>
      <c r="G963" s="142" t="s">
        <v>203</v>
      </c>
      <c r="H963" s="142">
        <v>39.799999999999997</v>
      </c>
      <c r="I963" s="137" t="s">
        <v>153</v>
      </c>
    </row>
    <row r="964" spans="1:9" x14ac:dyDescent="0.15">
      <c r="A964" s="142" t="s">
        <v>2489</v>
      </c>
      <c r="B964" s="142" t="s">
        <v>2158</v>
      </c>
      <c r="C964" s="142">
        <v>0</v>
      </c>
      <c r="D964" s="142">
        <v>0</v>
      </c>
      <c r="E964" s="142">
        <v>208</v>
      </c>
      <c r="F964" s="142" t="s">
        <v>202</v>
      </c>
      <c r="G964" s="142" t="s">
        <v>204</v>
      </c>
      <c r="H964" s="142">
        <v>74.599999999999994</v>
      </c>
      <c r="I964" s="137" t="s">
        <v>355</v>
      </c>
    </row>
    <row r="965" spans="1:9" x14ac:dyDescent="0.15">
      <c r="A965" s="142" t="s">
        <v>2156</v>
      </c>
      <c r="B965" s="142" t="s">
        <v>2157</v>
      </c>
      <c r="C965" s="142">
        <v>0</v>
      </c>
      <c r="D965" s="142">
        <v>0</v>
      </c>
      <c r="E965" s="142">
        <v>208</v>
      </c>
      <c r="F965" s="142" t="s">
        <v>202</v>
      </c>
      <c r="G965" s="142" t="s">
        <v>203</v>
      </c>
      <c r="H965" s="142">
        <v>34.799999999999997</v>
      </c>
      <c r="I965" s="137" t="s">
        <v>152</v>
      </c>
    </row>
    <row r="966" spans="1:9" x14ac:dyDescent="0.15">
      <c r="A966" s="142" t="s">
        <v>2511</v>
      </c>
      <c r="B966" s="142" t="s">
        <v>2158</v>
      </c>
      <c r="C966" s="142">
        <v>0</v>
      </c>
      <c r="D966" s="142">
        <v>0</v>
      </c>
      <c r="E966" s="142">
        <v>208</v>
      </c>
      <c r="F966" s="142" t="s">
        <v>202</v>
      </c>
      <c r="G966" s="142" t="s">
        <v>203</v>
      </c>
      <c r="H966" s="142">
        <v>74.599999999999994</v>
      </c>
      <c r="I966" s="137" t="e">
        <v>#N/A</v>
      </c>
    </row>
    <row r="967" spans="1:9" x14ac:dyDescent="0.15">
      <c r="A967" s="142" t="s">
        <v>2159</v>
      </c>
      <c r="B967" s="142" t="s">
        <v>2160</v>
      </c>
      <c r="C967" s="142">
        <v>0</v>
      </c>
      <c r="D967" s="142">
        <v>0</v>
      </c>
      <c r="E967" s="142">
        <v>208</v>
      </c>
      <c r="F967" s="142" t="s">
        <v>202</v>
      </c>
      <c r="G967" s="142" t="s">
        <v>203</v>
      </c>
      <c r="H967" s="142">
        <v>30.7</v>
      </c>
      <c r="I967" s="137" t="s">
        <v>152</v>
      </c>
    </row>
    <row r="968" spans="1:9" x14ac:dyDescent="0.15">
      <c r="A968" s="142" t="s">
        <v>2161</v>
      </c>
      <c r="B968" s="142" t="s">
        <v>2162</v>
      </c>
      <c r="C968" s="142">
        <v>0</v>
      </c>
      <c r="D968" s="142">
        <v>0</v>
      </c>
      <c r="E968" s="142">
        <v>208</v>
      </c>
      <c r="F968" s="142" t="s">
        <v>202</v>
      </c>
      <c r="G968" s="142" t="s">
        <v>203</v>
      </c>
      <c r="H968" s="142">
        <v>20.3</v>
      </c>
      <c r="I968" s="137" t="s">
        <v>352</v>
      </c>
    </row>
    <row r="969" spans="1:9" x14ac:dyDescent="0.15">
      <c r="A969" s="142" t="s">
        <v>2163</v>
      </c>
      <c r="B969" s="142" t="s">
        <v>1704</v>
      </c>
      <c r="C969" s="142">
        <v>0</v>
      </c>
      <c r="D969" s="142">
        <v>0</v>
      </c>
      <c r="E969" s="142">
        <v>208</v>
      </c>
      <c r="F969" s="142" t="s">
        <v>202</v>
      </c>
      <c r="G969" s="142" t="s">
        <v>203</v>
      </c>
      <c r="H969" s="142">
        <v>21.4</v>
      </c>
      <c r="I969" s="137" t="s">
        <v>353</v>
      </c>
    </row>
    <row r="970" spans="1:9" x14ac:dyDescent="0.15">
      <c r="A970" s="142" t="s">
        <v>2164</v>
      </c>
      <c r="B970" s="142" t="s">
        <v>2165</v>
      </c>
      <c r="C970" s="142">
        <v>0</v>
      </c>
      <c r="D970" s="142">
        <v>0</v>
      </c>
      <c r="E970" s="142">
        <v>208</v>
      </c>
      <c r="F970" s="142" t="s">
        <v>202</v>
      </c>
      <c r="G970" s="142" t="s">
        <v>203</v>
      </c>
      <c r="H970" s="142">
        <v>26.6</v>
      </c>
      <c r="I970" s="137" t="s">
        <v>352</v>
      </c>
    </row>
    <row r="971" spans="1:9" x14ac:dyDescent="0.15">
      <c r="A971" s="142" t="s">
        <v>2166</v>
      </c>
      <c r="B971" s="142" t="s">
        <v>2167</v>
      </c>
      <c r="C971" s="142">
        <v>0</v>
      </c>
      <c r="D971" s="142">
        <v>0</v>
      </c>
      <c r="E971" s="142">
        <v>208</v>
      </c>
      <c r="F971" s="142" t="s">
        <v>202</v>
      </c>
      <c r="G971" s="142" t="s">
        <v>203</v>
      </c>
      <c r="H971" s="142">
        <v>40.1</v>
      </c>
      <c r="I971" s="137" t="s">
        <v>353</v>
      </c>
    </row>
    <row r="972" spans="1:9" x14ac:dyDescent="0.15">
      <c r="A972" s="142" t="s">
        <v>2168</v>
      </c>
      <c r="B972" s="142" t="s">
        <v>1006</v>
      </c>
      <c r="C972" s="142">
        <v>0</v>
      </c>
      <c r="D972" s="142">
        <v>0</v>
      </c>
      <c r="E972" s="142">
        <v>208</v>
      </c>
      <c r="F972" s="142" t="s">
        <v>202</v>
      </c>
      <c r="G972" s="142" t="s">
        <v>203</v>
      </c>
      <c r="H972" s="142">
        <v>1</v>
      </c>
      <c r="I972" s="137" t="e">
        <v>#N/A</v>
      </c>
    </row>
    <row r="973" spans="1:9" x14ac:dyDescent="0.15">
      <c r="A973" s="142" t="s">
        <v>2169</v>
      </c>
      <c r="B973" s="142" t="s">
        <v>1006</v>
      </c>
      <c r="C973" s="142">
        <v>0</v>
      </c>
      <c r="D973" s="142">
        <v>0</v>
      </c>
      <c r="E973" s="142">
        <v>208</v>
      </c>
      <c r="F973" s="142" t="s">
        <v>202</v>
      </c>
      <c r="G973" s="142" t="s">
        <v>203</v>
      </c>
      <c r="H973" s="142">
        <v>1</v>
      </c>
      <c r="I973" s="137" t="e">
        <v>#N/A</v>
      </c>
    </row>
    <row r="974" spans="1:9" x14ac:dyDescent="0.15">
      <c r="A974" s="142" t="s">
        <v>449</v>
      </c>
      <c r="B974" s="142" t="s">
        <v>450</v>
      </c>
      <c r="C974" s="142">
        <v>-127</v>
      </c>
      <c r="D974" s="142">
        <v>5</v>
      </c>
      <c r="E974" s="142">
        <v>209</v>
      </c>
      <c r="F974" s="142" t="s">
        <v>202</v>
      </c>
      <c r="G974" s="142" t="s">
        <v>203</v>
      </c>
      <c r="H974" s="142">
        <v>54</v>
      </c>
      <c r="I974" s="137" t="s">
        <v>153</v>
      </c>
    </row>
    <row r="975" spans="1:9" x14ac:dyDescent="0.15">
      <c r="A975" s="142" t="s">
        <v>542</v>
      </c>
      <c r="B975" s="142" t="s">
        <v>416</v>
      </c>
      <c r="C975" s="142">
        <v>-329</v>
      </c>
      <c r="D975" s="142">
        <v>2</v>
      </c>
      <c r="E975" s="142">
        <v>210</v>
      </c>
      <c r="F975" s="142" t="s">
        <v>202</v>
      </c>
      <c r="G975" s="142" t="s">
        <v>203</v>
      </c>
      <c r="H975" s="142">
        <v>129.69999999999999</v>
      </c>
      <c r="I975" s="137" t="s">
        <v>153</v>
      </c>
    </row>
    <row r="976" spans="1:9" x14ac:dyDescent="0.15">
      <c r="A976" s="142" t="s">
        <v>570</v>
      </c>
      <c r="B976" s="142" t="s">
        <v>571</v>
      </c>
      <c r="C976" s="142">
        <v>-3350</v>
      </c>
      <c r="D976" s="142">
        <v>1</v>
      </c>
      <c r="E976" s="142">
        <v>211</v>
      </c>
      <c r="F976" s="142" t="s">
        <v>202</v>
      </c>
      <c r="G976" s="142" t="s">
        <v>203</v>
      </c>
      <c r="H976" s="142">
        <v>53</v>
      </c>
      <c r="I976" s="137" t="s">
        <v>152</v>
      </c>
    </row>
    <row r="977" spans="1:9" x14ac:dyDescent="0.15">
      <c r="A977" s="142" t="s">
        <v>2170</v>
      </c>
      <c r="B977" s="142" t="s">
        <v>2171</v>
      </c>
      <c r="C977" s="142">
        <v>0</v>
      </c>
      <c r="D977" s="142">
        <v>0</v>
      </c>
      <c r="E977" s="142">
        <v>1</v>
      </c>
      <c r="F977" s="142" t="s">
        <v>2172</v>
      </c>
      <c r="G977" s="142" t="s">
        <v>2173</v>
      </c>
      <c r="H977" s="142">
        <v>35.200000000000003</v>
      </c>
      <c r="I977" s="137" t="s">
        <v>355</v>
      </c>
    </row>
    <row r="978" spans="1:9" x14ac:dyDescent="0.15">
      <c r="A978" s="142" t="s">
        <v>2174</v>
      </c>
      <c r="B978" s="142" t="s">
        <v>1639</v>
      </c>
      <c r="C978" s="142">
        <v>0</v>
      </c>
      <c r="D978" s="142">
        <v>0</v>
      </c>
      <c r="E978" s="142">
        <v>1</v>
      </c>
      <c r="F978" s="142" t="s">
        <v>2172</v>
      </c>
      <c r="G978" s="142" t="s">
        <v>2173</v>
      </c>
      <c r="H978" s="142">
        <v>239</v>
      </c>
      <c r="I978" s="137" t="e">
        <v>#N/A</v>
      </c>
    </row>
    <row r="979" spans="1:9" x14ac:dyDescent="0.15">
      <c r="A979" s="142" t="s">
        <v>2175</v>
      </c>
      <c r="B979" s="142" t="s">
        <v>1687</v>
      </c>
      <c r="C979" s="142">
        <v>0</v>
      </c>
      <c r="D979" s="142">
        <v>0</v>
      </c>
      <c r="E979" s="142">
        <v>1</v>
      </c>
      <c r="F979" s="142" t="s">
        <v>2172</v>
      </c>
      <c r="G979" s="142" t="s">
        <v>203</v>
      </c>
      <c r="H979" s="142">
        <v>32.200000000000003</v>
      </c>
      <c r="I979" s="137" t="s">
        <v>353</v>
      </c>
    </row>
    <row r="980" spans="1:9" x14ac:dyDescent="0.15">
      <c r="A980" s="142" t="s">
        <v>2176</v>
      </c>
      <c r="B980" s="142" t="s">
        <v>2177</v>
      </c>
      <c r="C980" s="142">
        <v>0</v>
      </c>
      <c r="D980" s="142">
        <v>0</v>
      </c>
      <c r="E980" s="142">
        <v>1</v>
      </c>
      <c r="F980" s="142" t="s">
        <v>2172</v>
      </c>
      <c r="G980" s="142" t="s">
        <v>2173</v>
      </c>
      <c r="H980" s="142">
        <v>10</v>
      </c>
      <c r="I980" s="137" t="e">
        <v>#N/A</v>
      </c>
    </row>
    <row r="981" spans="1:9" x14ac:dyDescent="0.15">
      <c r="A981" s="142" t="s">
        <v>2178</v>
      </c>
      <c r="B981" s="142" t="s">
        <v>2179</v>
      </c>
      <c r="C981" s="142">
        <v>0</v>
      </c>
      <c r="D981" s="142">
        <v>0</v>
      </c>
      <c r="E981" s="142">
        <v>1</v>
      </c>
      <c r="F981" s="142" t="s">
        <v>2172</v>
      </c>
      <c r="G981" s="142" t="s">
        <v>2173</v>
      </c>
      <c r="H981" s="142">
        <v>2</v>
      </c>
      <c r="I981" s="137" t="e">
        <v>#N/A</v>
      </c>
    </row>
    <row r="982" spans="1:9" x14ac:dyDescent="0.15">
      <c r="A982" s="142" t="s">
        <v>2180</v>
      </c>
      <c r="B982" s="142" t="s">
        <v>2181</v>
      </c>
      <c r="C982" s="142">
        <v>0</v>
      </c>
      <c r="D982" s="142">
        <v>0</v>
      </c>
      <c r="E982" s="142">
        <v>1</v>
      </c>
      <c r="F982" s="142" t="s">
        <v>2172</v>
      </c>
      <c r="G982" s="142" t="s">
        <v>2173</v>
      </c>
      <c r="H982" s="142">
        <v>6</v>
      </c>
      <c r="I982" s="137" t="e">
        <v>#N/A</v>
      </c>
    </row>
    <row r="983" spans="1:9" x14ac:dyDescent="0.15">
      <c r="A983" s="142" t="s">
        <v>120</v>
      </c>
      <c r="B983" s="142" t="s">
        <v>121</v>
      </c>
      <c r="C983" s="142">
        <v>180000</v>
      </c>
      <c r="D983" s="142">
        <v>1428</v>
      </c>
      <c r="E983" s="142">
        <v>1</v>
      </c>
      <c r="F983" s="142" t="s">
        <v>944</v>
      </c>
      <c r="G983" s="142" t="s">
        <v>25</v>
      </c>
      <c r="H983" s="142">
        <v>985.9</v>
      </c>
      <c r="I983" s="137" t="s">
        <v>356</v>
      </c>
    </row>
    <row r="984" spans="1:9" x14ac:dyDescent="0.15">
      <c r="A984" s="142" t="s">
        <v>46</v>
      </c>
      <c r="B984" s="142" t="s">
        <v>47</v>
      </c>
      <c r="C984" s="142">
        <v>80494</v>
      </c>
      <c r="D984" s="142">
        <v>285</v>
      </c>
      <c r="E984" s="142">
        <v>2</v>
      </c>
      <c r="F984" s="142" t="s">
        <v>944</v>
      </c>
      <c r="G984" s="142" t="s">
        <v>25</v>
      </c>
      <c r="H984" s="142">
        <v>1830</v>
      </c>
      <c r="I984" s="137" t="s">
        <v>356</v>
      </c>
    </row>
    <row r="985" spans="1:9" x14ac:dyDescent="0.15">
      <c r="A985" s="142" t="s">
        <v>127</v>
      </c>
      <c r="B985" s="142" t="s">
        <v>128</v>
      </c>
      <c r="C985" s="142">
        <v>43691</v>
      </c>
      <c r="D985" s="142">
        <v>331</v>
      </c>
      <c r="E985" s="142">
        <v>3</v>
      </c>
      <c r="F985" s="142" t="s">
        <v>944</v>
      </c>
      <c r="G985" s="142" t="s">
        <v>25</v>
      </c>
      <c r="H985" s="142">
        <v>1262.0999999999999</v>
      </c>
      <c r="I985" s="137" t="s">
        <v>356</v>
      </c>
    </row>
    <row r="986" spans="1:9" x14ac:dyDescent="0.15">
      <c r="A986" s="142" t="s">
        <v>169</v>
      </c>
      <c r="B986" s="142" t="s">
        <v>170</v>
      </c>
      <c r="C986" s="142">
        <v>23096.3</v>
      </c>
      <c r="D986" s="142">
        <v>184</v>
      </c>
      <c r="E986" s="142">
        <v>4</v>
      </c>
      <c r="F986" s="142" t="s">
        <v>944</v>
      </c>
      <c r="G986" s="142" t="s">
        <v>25</v>
      </c>
      <c r="H986" s="142">
        <v>678.9</v>
      </c>
      <c r="I986" s="137" t="s">
        <v>356</v>
      </c>
    </row>
    <row r="987" spans="1:9" x14ac:dyDescent="0.15">
      <c r="A987" s="142" t="s">
        <v>706</v>
      </c>
      <c r="B987" s="142" t="s">
        <v>707</v>
      </c>
      <c r="C987" s="142">
        <v>17961</v>
      </c>
      <c r="D987" s="142">
        <v>114</v>
      </c>
      <c r="E987" s="142">
        <v>5</v>
      </c>
      <c r="F987" s="142" t="s">
        <v>944</v>
      </c>
      <c r="G987" s="142" t="s">
        <v>25</v>
      </c>
      <c r="H987" s="142">
        <v>1045</v>
      </c>
      <c r="I987" s="137" t="s">
        <v>356</v>
      </c>
    </row>
    <row r="988" spans="1:9" x14ac:dyDescent="0.15">
      <c r="A988" s="142" t="s">
        <v>361</v>
      </c>
      <c r="B988" s="142" t="s">
        <v>362</v>
      </c>
      <c r="C988" s="142">
        <v>14987.5</v>
      </c>
      <c r="D988" s="142">
        <v>455</v>
      </c>
      <c r="E988" s="142">
        <v>6</v>
      </c>
      <c r="F988" s="142" t="s">
        <v>944</v>
      </c>
      <c r="G988" s="142" t="s">
        <v>25</v>
      </c>
      <c r="H988" s="142">
        <v>284</v>
      </c>
      <c r="I988" s="137" t="s">
        <v>357</v>
      </c>
    </row>
    <row r="989" spans="1:9" x14ac:dyDescent="0.15">
      <c r="A989" s="142" t="s">
        <v>651</v>
      </c>
      <c r="B989" s="142" t="s">
        <v>652</v>
      </c>
      <c r="C989" s="142">
        <v>14950</v>
      </c>
      <c r="D989" s="142">
        <v>144</v>
      </c>
      <c r="E989" s="142">
        <v>7</v>
      </c>
      <c r="F989" s="142" t="s">
        <v>944</v>
      </c>
      <c r="G989" s="142" t="s">
        <v>25</v>
      </c>
      <c r="H989" s="142">
        <v>347</v>
      </c>
      <c r="I989" s="137" t="s">
        <v>356</v>
      </c>
    </row>
    <row r="990" spans="1:9" x14ac:dyDescent="0.15">
      <c r="A990" s="142" t="s">
        <v>745</v>
      </c>
      <c r="B990" s="142" t="s">
        <v>746</v>
      </c>
      <c r="C990" s="142">
        <v>14570</v>
      </c>
      <c r="D990" s="142">
        <v>148</v>
      </c>
      <c r="E990" s="142">
        <v>8</v>
      </c>
      <c r="F990" s="142" t="s">
        <v>944</v>
      </c>
      <c r="G990" s="142" t="s">
        <v>25</v>
      </c>
      <c r="H990" s="142">
        <v>209.4</v>
      </c>
      <c r="I990" s="137" t="s">
        <v>356</v>
      </c>
    </row>
    <row r="991" spans="1:9" x14ac:dyDescent="0.15">
      <c r="A991" s="142" t="s">
        <v>719</v>
      </c>
      <c r="B991" s="142" t="s">
        <v>720</v>
      </c>
      <c r="C991" s="142">
        <v>12890</v>
      </c>
      <c r="D991" s="142">
        <v>19</v>
      </c>
      <c r="E991" s="142">
        <v>9</v>
      </c>
      <c r="F991" s="142" t="s">
        <v>944</v>
      </c>
      <c r="G991" s="142" t="s">
        <v>25</v>
      </c>
      <c r="H991" s="142">
        <v>360</v>
      </c>
      <c r="I991" s="137" t="s">
        <v>356</v>
      </c>
    </row>
    <row r="992" spans="1:9" x14ac:dyDescent="0.15">
      <c r="A992" s="142" t="s">
        <v>125</v>
      </c>
      <c r="B992" s="142" t="s">
        <v>126</v>
      </c>
      <c r="C992" s="142">
        <v>11989</v>
      </c>
      <c r="D992" s="142">
        <v>30</v>
      </c>
      <c r="E992" s="142">
        <v>10</v>
      </c>
      <c r="F992" s="142" t="s">
        <v>944</v>
      </c>
      <c r="G992" s="142" t="s">
        <v>25</v>
      </c>
      <c r="H992" s="142">
        <v>340.5</v>
      </c>
      <c r="I992" s="137" t="s">
        <v>356</v>
      </c>
    </row>
    <row r="993" spans="1:9" x14ac:dyDescent="0.15">
      <c r="A993" s="142" t="s">
        <v>137</v>
      </c>
      <c r="B993" s="142" t="s">
        <v>138</v>
      </c>
      <c r="C993" s="142">
        <v>11444.2</v>
      </c>
      <c r="D993" s="142">
        <v>492</v>
      </c>
      <c r="E993" s="142">
        <v>11</v>
      </c>
      <c r="F993" s="142" t="s">
        <v>944</v>
      </c>
      <c r="G993" s="142" t="s">
        <v>25</v>
      </c>
      <c r="H993" s="142">
        <v>373.7</v>
      </c>
      <c r="I993" s="137" t="s">
        <v>357</v>
      </c>
    </row>
    <row r="994" spans="1:9" x14ac:dyDescent="0.15">
      <c r="A994" s="142" t="s">
        <v>619</v>
      </c>
      <c r="B994" s="142" t="s">
        <v>620</v>
      </c>
      <c r="C994" s="142">
        <v>11421.1</v>
      </c>
      <c r="D994" s="142">
        <v>1103</v>
      </c>
      <c r="E994" s="142">
        <v>12</v>
      </c>
      <c r="F994" s="142" t="s">
        <v>944</v>
      </c>
      <c r="G994" s="142" t="s">
        <v>25</v>
      </c>
      <c r="H994" s="142">
        <v>1354</v>
      </c>
      <c r="I994" s="137" t="s">
        <v>357</v>
      </c>
    </row>
    <row r="995" spans="1:9" x14ac:dyDescent="0.15">
      <c r="A995" s="142" t="s">
        <v>89</v>
      </c>
      <c r="B995" s="142" t="s">
        <v>90</v>
      </c>
      <c r="C995" s="142">
        <v>9264.23</v>
      </c>
      <c r="D995" s="142">
        <v>420</v>
      </c>
      <c r="E995" s="142">
        <v>13</v>
      </c>
      <c r="F995" s="142" t="s">
        <v>944</v>
      </c>
      <c r="G995" s="142" t="s">
        <v>25</v>
      </c>
      <c r="H995" s="142">
        <v>467</v>
      </c>
      <c r="I995" s="137" t="s">
        <v>357</v>
      </c>
    </row>
    <row r="996" spans="1:9" x14ac:dyDescent="0.15">
      <c r="A996" s="142" t="s">
        <v>148</v>
      </c>
      <c r="B996" s="142" t="s">
        <v>960</v>
      </c>
      <c r="C996" s="142">
        <v>8759</v>
      </c>
      <c r="D996" s="142">
        <v>1</v>
      </c>
      <c r="E996" s="142">
        <v>14</v>
      </c>
      <c r="F996" s="142" t="s">
        <v>944</v>
      </c>
      <c r="G996" s="142" t="s">
        <v>25</v>
      </c>
      <c r="H996" s="142">
        <v>1692.7</v>
      </c>
      <c r="I996" s="137" t="s">
        <v>357</v>
      </c>
    </row>
    <row r="997" spans="1:9" x14ac:dyDescent="0.15">
      <c r="A997" s="142" t="s">
        <v>122</v>
      </c>
      <c r="B997" s="142" t="s">
        <v>862</v>
      </c>
      <c r="C997" s="142">
        <v>8665</v>
      </c>
      <c r="D997" s="142">
        <v>32</v>
      </c>
      <c r="E997" s="142">
        <v>15</v>
      </c>
      <c r="F997" s="142" t="s">
        <v>944</v>
      </c>
      <c r="G997" s="142" t="s">
        <v>25</v>
      </c>
      <c r="H997" s="142">
        <v>433.1</v>
      </c>
      <c r="I997" s="137" t="s">
        <v>356</v>
      </c>
    </row>
    <row r="998" spans="1:9" x14ac:dyDescent="0.15">
      <c r="A998" s="142" t="s">
        <v>845</v>
      </c>
      <c r="B998" s="142" t="s">
        <v>846</v>
      </c>
      <c r="C998" s="142">
        <v>8542</v>
      </c>
      <c r="D998" s="142">
        <v>71</v>
      </c>
      <c r="E998" s="142">
        <v>16</v>
      </c>
      <c r="F998" s="142" t="s">
        <v>944</v>
      </c>
      <c r="G998" s="142" t="s">
        <v>25</v>
      </c>
      <c r="H998" s="142">
        <v>383</v>
      </c>
      <c r="I998" s="137" t="s">
        <v>356</v>
      </c>
    </row>
    <row r="999" spans="1:9" x14ac:dyDescent="0.15">
      <c r="A999" s="142" t="s">
        <v>272</v>
      </c>
      <c r="B999" s="142" t="s">
        <v>273</v>
      </c>
      <c r="C999" s="142">
        <v>8294</v>
      </c>
      <c r="D999" s="142">
        <v>29</v>
      </c>
      <c r="E999" s="142">
        <v>17</v>
      </c>
      <c r="F999" s="142" t="s">
        <v>944</v>
      </c>
      <c r="G999" s="142" t="s">
        <v>25</v>
      </c>
      <c r="H999" s="142">
        <v>236.8</v>
      </c>
      <c r="I999" s="137" t="s">
        <v>356</v>
      </c>
    </row>
    <row r="1000" spans="1:9" x14ac:dyDescent="0.15">
      <c r="A1000" s="142" t="s">
        <v>768</v>
      </c>
      <c r="B1000" s="142" t="s">
        <v>769</v>
      </c>
      <c r="C1000" s="142">
        <v>7627</v>
      </c>
      <c r="D1000" s="142">
        <v>35</v>
      </c>
      <c r="E1000" s="142">
        <v>18</v>
      </c>
      <c r="F1000" s="142" t="s">
        <v>944</v>
      </c>
      <c r="G1000" s="142" t="s">
        <v>25</v>
      </c>
      <c r="H1000" s="142">
        <v>382.3</v>
      </c>
      <c r="I1000" s="137" t="s">
        <v>356</v>
      </c>
    </row>
    <row r="1001" spans="1:9" x14ac:dyDescent="0.15">
      <c r="A1001" s="142" t="s">
        <v>133</v>
      </c>
      <c r="B1001" s="142" t="s">
        <v>134</v>
      </c>
      <c r="C1001" s="142">
        <v>7618</v>
      </c>
      <c r="D1001" s="142">
        <v>119</v>
      </c>
      <c r="E1001" s="142">
        <v>19</v>
      </c>
      <c r="F1001" s="142" t="s">
        <v>944</v>
      </c>
      <c r="G1001" s="142" t="s">
        <v>25</v>
      </c>
      <c r="H1001" s="142">
        <v>111</v>
      </c>
      <c r="I1001" s="137" t="s">
        <v>357</v>
      </c>
    </row>
    <row r="1002" spans="1:9" x14ac:dyDescent="0.15">
      <c r="A1002" s="142" t="s">
        <v>609</v>
      </c>
      <c r="B1002" s="142" t="s">
        <v>610</v>
      </c>
      <c r="C1002" s="142">
        <v>7344</v>
      </c>
      <c r="D1002" s="142">
        <v>66</v>
      </c>
      <c r="E1002" s="142">
        <v>20</v>
      </c>
      <c r="F1002" s="142" t="s">
        <v>944</v>
      </c>
      <c r="G1002" s="142" t="s">
        <v>25</v>
      </c>
      <c r="H1002" s="142">
        <v>576.1</v>
      </c>
      <c r="I1002" s="137" t="s">
        <v>356</v>
      </c>
    </row>
    <row r="1003" spans="1:9" x14ac:dyDescent="0.15">
      <c r="A1003" s="142" t="s">
        <v>230</v>
      </c>
      <c r="B1003" s="142" t="s">
        <v>231</v>
      </c>
      <c r="C1003" s="142">
        <v>6626.6</v>
      </c>
      <c r="D1003" s="142">
        <v>57</v>
      </c>
      <c r="E1003" s="142">
        <v>21</v>
      </c>
      <c r="F1003" s="142" t="s">
        <v>944</v>
      </c>
      <c r="G1003" s="142" t="s">
        <v>25</v>
      </c>
      <c r="H1003" s="142">
        <v>160</v>
      </c>
      <c r="I1003" s="137" t="s">
        <v>357</v>
      </c>
    </row>
    <row r="1004" spans="1:9" x14ac:dyDescent="0.15">
      <c r="A1004" s="142" t="s">
        <v>879</v>
      </c>
      <c r="B1004" s="142" t="s">
        <v>880</v>
      </c>
      <c r="C1004" s="142">
        <v>6344</v>
      </c>
      <c r="D1004" s="142">
        <v>20</v>
      </c>
      <c r="E1004" s="142">
        <v>22</v>
      </c>
      <c r="F1004" s="142" t="s">
        <v>944</v>
      </c>
      <c r="G1004" s="142" t="s">
        <v>25</v>
      </c>
      <c r="H1004" s="142">
        <v>237</v>
      </c>
      <c r="I1004" s="137" t="s">
        <v>356</v>
      </c>
    </row>
    <row r="1005" spans="1:9" x14ac:dyDescent="0.15">
      <c r="A1005" s="142" t="s">
        <v>622</v>
      </c>
      <c r="B1005" s="142" t="s">
        <v>623</v>
      </c>
      <c r="C1005" s="142">
        <v>6321</v>
      </c>
      <c r="D1005" s="142">
        <v>167</v>
      </c>
      <c r="E1005" s="142">
        <v>23</v>
      </c>
      <c r="F1005" s="142" t="s">
        <v>944</v>
      </c>
      <c r="G1005" s="142" t="s">
        <v>25</v>
      </c>
      <c r="H1005" s="142">
        <v>236</v>
      </c>
      <c r="I1005" s="137" t="s">
        <v>357</v>
      </c>
    </row>
    <row r="1006" spans="1:9" x14ac:dyDescent="0.15">
      <c r="A1006" s="142" t="s">
        <v>290</v>
      </c>
      <c r="B1006" s="142" t="s">
        <v>291</v>
      </c>
      <c r="C1006" s="142">
        <v>5623</v>
      </c>
      <c r="D1006" s="142">
        <v>30</v>
      </c>
      <c r="E1006" s="142">
        <v>24</v>
      </c>
      <c r="F1006" s="142" t="s">
        <v>944</v>
      </c>
      <c r="G1006" s="142" t="s">
        <v>25</v>
      </c>
      <c r="H1006" s="142">
        <v>537.29999999999995</v>
      </c>
      <c r="I1006" s="137" t="s">
        <v>356</v>
      </c>
    </row>
    <row r="1007" spans="1:9" x14ac:dyDescent="0.15">
      <c r="A1007" s="142" t="s">
        <v>377</v>
      </c>
      <c r="B1007" s="142" t="s">
        <v>378</v>
      </c>
      <c r="C1007" s="142">
        <v>5603</v>
      </c>
      <c r="D1007" s="142">
        <v>7</v>
      </c>
      <c r="E1007" s="142">
        <v>25</v>
      </c>
      <c r="F1007" s="142" t="s">
        <v>944</v>
      </c>
      <c r="G1007" s="142" t="s">
        <v>25</v>
      </c>
      <c r="H1007" s="142">
        <v>311.89999999999998</v>
      </c>
      <c r="I1007" s="137" t="s">
        <v>356</v>
      </c>
    </row>
    <row r="1008" spans="1:9" x14ac:dyDescent="0.15">
      <c r="A1008" s="142" t="s">
        <v>662</v>
      </c>
      <c r="B1008" s="142" t="s">
        <v>663</v>
      </c>
      <c r="C1008" s="142">
        <v>5460</v>
      </c>
      <c r="D1008" s="142">
        <v>100</v>
      </c>
      <c r="E1008" s="142">
        <v>26</v>
      </c>
      <c r="F1008" s="142" t="s">
        <v>944</v>
      </c>
      <c r="G1008" s="142" t="s">
        <v>25</v>
      </c>
      <c r="H1008" s="142">
        <v>467</v>
      </c>
      <c r="I1008" s="137" t="s">
        <v>356</v>
      </c>
    </row>
    <row r="1009" spans="1:9" x14ac:dyDescent="0.15">
      <c r="A1009" s="142" t="s">
        <v>93</v>
      </c>
      <c r="B1009" s="142" t="s">
        <v>94</v>
      </c>
      <c r="C1009" s="142">
        <v>5340.5</v>
      </c>
      <c r="D1009" s="142">
        <v>80</v>
      </c>
      <c r="E1009" s="142">
        <v>27</v>
      </c>
      <c r="F1009" s="142" t="s">
        <v>944</v>
      </c>
      <c r="G1009" s="142" t="s">
        <v>25</v>
      </c>
      <c r="H1009" s="142">
        <v>271.60000000000002</v>
      </c>
      <c r="I1009" s="137" t="s">
        <v>356</v>
      </c>
    </row>
    <row r="1010" spans="1:9" x14ac:dyDescent="0.15">
      <c r="A1010" s="142" t="s">
        <v>717</v>
      </c>
      <c r="B1010" s="142" t="s">
        <v>718</v>
      </c>
      <c r="C1010" s="142">
        <v>5201</v>
      </c>
      <c r="D1010" s="142">
        <v>93</v>
      </c>
      <c r="E1010" s="142">
        <v>28</v>
      </c>
      <c r="F1010" s="142" t="s">
        <v>944</v>
      </c>
      <c r="G1010" s="142" t="s">
        <v>25</v>
      </c>
      <c r="H1010" s="142">
        <v>404</v>
      </c>
      <c r="I1010" s="137" t="s">
        <v>356</v>
      </c>
    </row>
    <row r="1011" spans="1:9" x14ac:dyDescent="0.15">
      <c r="A1011" s="142" t="s">
        <v>91</v>
      </c>
      <c r="B1011" s="142" t="s">
        <v>92</v>
      </c>
      <c r="C1011" s="142">
        <v>5171</v>
      </c>
      <c r="D1011" s="142">
        <v>145</v>
      </c>
      <c r="E1011" s="142">
        <v>29</v>
      </c>
      <c r="F1011" s="142" t="s">
        <v>944</v>
      </c>
      <c r="G1011" s="142" t="s">
        <v>25</v>
      </c>
      <c r="H1011" s="142">
        <v>367.2</v>
      </c>
      <c r="I1011" s="137" t="s">
        <v>357</v>
      </c>
    </row>
    <row r="1012" spans="1:9" x14ac:dyDescent="0.15">
      <c r="A1012" s="142" t="s">
        <v>343</v>
      </c>
      <c r="B1012" s="142" t="s">
        <v>129</v>
      </c>
      <c r="C1012" s="142">
        <v>3893</v>
      </c>
      <c r="D1012" s="142">
        <v>32</v>
      </c>
      <c r="E1012" s="142">
        <v>30</v>
      </c>
      <c r="F1012" s="142" t="s">
        <v>944</v>
      </c>
      <c r="G1012" s="142" t="s">
        <v>25</v>
      </c>
      <c r="H1012" s="142">
        <v>250.4</v>
      </c>
      <c r="I1012" s="137" t="s">
        <v>356</v>
      </c>
    </row>
    <row r="1013" spans="1:9" x14ac:dyDescent="0.15">
      <c r="A1013" s="142" t="s">
        <v>833</v>
      </c>
      <c r="B1013" s="142" t="s">
        <v>834</v>
      </c>
      <c r="C1013" s="142">
        <v>3842</v>
      </c>
      <c r="D1013" s="142">
        <v>54</v>
      </c>
      <c r="E1013" s="142">
        <v>31</v>
      </c>
      <c r="F1013" s="142" t="s">
        <v>944</v>
      </c>
      <c r="G1013" s="142" t="s">
        <v>25</v>
      </c>
      <c r="H1013" s="142">
        <v>37</v>
      </c>
      <c r="I1013" s="137" t="s">
        <v>357</v>
      </c>
    </row>
    <row r="1014" spans="1:9" x14ac:dyDescent="0.15">
      <c r="A1014" s="142" t="s">
        <v>249</v>
      </c>
      <c r="B1014" s="142" t="s">
        <v>250</v>
      </c>
      <c r="C1014" s="142">
        <v>3759</v>
      </c>
      <c r="D1014" s="142">
        <v>25</v>
      </c>
      <c r="E1014" s="142">
        <v>32</v>
      </c>
      <c r="F1014" s="142" t="s">
        <v>944</v>
      </c>
      <c r="G1014" s="142" t="s">
        <v>25</v>
      </c>
      <c r="H1014" s="142">
        <v>248</v>
      </c>
      <c r="I1014" s="137" t="s">
        <v>356</v>
      </c>
    </row>
    <row r="1015" spans="1:9" x14ac:dyDescent="0.15">
      <c r="A1015" s="142" t="s">
        <v>113</v>
      </c>
      <c r="B1015" s="142" t="s">
        <v>114</v>
      </c>
      <c r="C1015" s="142">
        <v>3694</v>
      </c>
      <c r="D1015" s="142">
        <v>26</v>
      </c>
      <c r="E1015" s="142">
        <v>33</v>
      </c>
      <c r="F1015" s="142" t="s">
        <v>944</v>
      </c>
      <c r="G1015" s="142" t="s">
        <v>25</v>
      </c>
      <c r="H1015" s="142">
        <v>391.9</v>
      </c>
      <c r="I1015" s="137" t="s">
        <v>356</v>
      </c>
    </row>
    <row r="1016" spans="1:9" x14ac:dyDescent="0.15">
      <c r="A1016" s="142" t="s">
        <v>702</v>
      </c>
      <c r="B1016" s="142" t="s">
        <v>959</v>
      </c>
      <c r="C1016" s="142">
        <v>3597</v>
      </c>
      <c r="D1016" s="142">
        <v>17</v>
      </c>
      <c r="E1016" s="142">
        <v>34</v>
      </c>
      <c r="F1016" s="142" t="s">
        <v>944</v>
      </c>
      <c r="G1016" s="142" t="s">
        <v>25</v>
      </c>
      <c r="H1016" s="142">
        <v>301.89999999999998</v>
      </c>
      <c r="I1016" s="137" t="s">
        <v>356</v>
      </c>
    </row>
    <row r="1017" spans="1:9" x14ac:dyDescent="0.15">
      <c r="A1017" s="142" t="s">
        <v>628</v>
      </c>
      <c r="B1017" s="142" t="s">
        <v>107</v>
      </c>
      <c r="C1017" s="142">
        <v>3596</v>
      </c>
      <c r="D1017" s="142">
        <v>60</v>
      </c>
      <c r="E1017" s="142">
        <v>35</v>
      </c>
      <c r="F1017" s="142" t="s">
        <v>944</v>
      </c>
      <c r="G1017" s="142" t="s">
        <v>25</v>
      </c>
      <c r="H1017" s="142">
        <v>147</v>
      </c>
      <c r="I1017" s="137" t="s">
        <v>357</v>
      </c>
    </row>
    <row r="1018" spans="1:9" x14ac:dyDescent="0.15">
      <c r="A1018" s="142" t="s">
        <v>708</v>
      </c>
      <c r="B1018" s="142" t="s">
        <v>709</v>
      </c>
      <c r="C1018" s="142">
        <v>3510</v>
      </c>
      <c r="D1018" s="142">
        <v>24</v>
      </c>
      <c r="E1018" s="142">
        <v>36</v>
      </c>
      <c r="F1018" s="142" t="s">
        <v>944</v>
      </c>
      <c r="G1018" s="142" t="s">
        <v>25</v>
      </c>
      <c r="H1018" s="142">
        <v>243</v>
      </c>
      <c r="I1018" s="137" t="s">
        <v>356</v>
      </c>
    </row>
    <row r="1019" spans="1:9" x14ac:dyDescent="0.15">
      <c r="A1019" s="142" t="s">
        <v>387</v>
      </c>
      <c r="B1019" s="142" t="s">
        <v>388</v>
      </c>
      <c r="C1019" s="142">
        <v>3472</v>
      </c>
      <c r="D1019" s="142">
        <v>9</v>
      </c>
      <c r="E1019" s="142">
        <v>37</v>
      </c>
      <c r="F1019" s="142" t="s">
        <v>944</v>
      </c>
      <c r="G1019" s="142" t="s">
        <v>25</v>
      </c>
      <c r="H1019" s="142">
        <v>127</v>
      </c>
      <c r="I1019" s="137" t="s">
        <v>356</v>
      </c>
    </row>
    <row r="1020" spans="1:9" x14ac:dyDescent="0.15">
      <c r="A1020" s="142" t="s">
        <v>323</v>
      </c>
      <c r="B1020" s="142" t="s">
        <v>324</v>
      </c>
      <c r="C1020" s="142">
        <v>3224</v>
      </c>
      <c r="D1020" s="142">
        <v>32</v>
      </c>
      <c r="E1020" s="142">
        <v>38</v>
      </c>
      <c r="F1020" s="142" t="s">
        <v>944</v>
      </c>
      <c r="G1020" s="142" t="s">
        <v>25</v>
      </c>
      <c r="H1020" s="142">
        <v>260.27</v>
      </c>
      <c r="I1020" s="137" t="s">
        <v>356</v>
      </c>
    </row>
    <row r="1021" spans="1:9" x14ac:dyDescent="0.15">
      <c r="A1021" s="142" t="s">
        <v>23</v>
      </c>
      <c r="B1021" s="142" t="s">
        <v>24</v>
      </c>
      <c r="C1021" s="142">
        <v>2982</v>
      </c>
      <c r="D1021" s="142">
        <v>26</v>
      </c>
      <c r="E1021" s="142">
        <v>39</v>
      </c>
      <c r="F1021" s="142" t="s">
        <v>944</v>
      </c>
      <c r="G1021" s="142" t="s">
        <v>25</v>
      </c>
      <c r="H1021" s="142">
        <v>759.4</v>
      </c>
      <c r="I1021" s="137" t="s">
        <v>357</v>
      </c>
    </row>
    <row r="1022" spans="1:9" x14ac:dyDescent="0.15">
      <c r="A1022" s="142" t="s">
        <v>52</v>
      </c>
      <c r="B1022" s="142" t="s">
        <v>53</v>
      </c>
      <c r="C1022" s="142">
        <v>2927</v>
      </c>
      <c r="D1022" s="142">
        <v>1</v>
      </c>
      <c r="E1022" s="142">
        <v>40</v>
      </c>
      <c r="F1022" s="142" t="s">
        <v>944</v>
      </c>
      <c r="G1022" s="142" t="s">
        <v>25</v>
      </c>
      <c r="H1022" s="142">
        <v>251.1</v>
      </c>
      <c r="I1022" s="137" t="s">
        <v>356</v>
      </c>
    </row>
    <row r="1023" spans="1:9" x14ac:dyDescent="0.15">
      <c r="A1023" s="142" t="s">
        <v>50</v>
      </c>
      <c r="B1023" s="142" t="s">
        <v>51</v>
      </c>
      <c r="C1023" s="142">
        <v>2900</v>
      </c>
      <c r="D1023" s="142">
        <v>22</v>
      </c>
      <c r="E1023" s="142">
        <v>41</v>
      </c>
      <c r="F1023" s="142" t="s">
        <v>944</v>
      </c>
      <c r="G1023" s="142" t="s">
        <v>25</v>
      </c>
      <c r="H1023" s="142">
        <v>381.7</v>
      </c>
      <c r="I1023" s="137" t="s">
        <v>356</v>
      </c>
    </row>
    <row r="1024" spans="1:9" x14ac:dyDescent="0.15">
      <c r="A1024" s="142" t="s">
        <v>729</v>
      </c>
      <c r="B1024" s="142" t="s">
        <v>730</v>
      </c>
      <c r="C1024" s="142">
        <v>2800</v>
      </c>
      <c r="D1024" s="142">
        <v>6</v>
      </c>
      <c r="E1024" s="142">
        <v>42</v>
      </c>
      <c r="F1024" s="142" t="s">
        <v>944</v>
      </c>
      <c r="G1024" s="142" t="s">
        <v>25</v>
      </c>
      <c r="H1024" s="142">
        <v>66</v>
      </c>
      <c r="I1024" s="137" t="s">
        <v>356</v>
      </c>
    </row>
    <row r="1025" spans="1:9" x14ac:dyDescent="0.15">
      <c r="A1025" s="142" t="s">
        <v>647</v>
      </c>
      <c r="B1025" s="142" t="s">
        <v>648</v>
      </c>
      <c r="C1025" s="142">
        <v>2691</v>
      </c>
      <c r="D1025" s="142">
        <v>14</v>
      </c>
      <c r="E1025" s="142">
        <v>43</v>
      </c>
      <c r="F1025" s="142" t="s">
        <v>944</v>
      </c>
      <c r="G1025" s="142" t="s">
        <v>25</v>
      </c>
      <c r="H1025" s="142">
        <v>37</v>
      </c>
      <c r="I1025" s="137" t="s">
        <v>357</v>
      </c>
    </row>
    <row r="1026" spans="1:9" x14ac:dyDescent="0.15">
      <c r="A1026" s="142" t="s">
        <v>110</v>
      </c>
      <c r="B1026" s="142" t="s">
        <v>111</v>
      </c>
      <c r="C1026" s="142">
        <v>2498</v>
      </c>
      <c r="D1026" s="142">
        <v>92</v>
      </c>
      <c r="E1026" s="142">
        <v>44</v>
      </c>
      <c r="F1026" s="142" t="s">
        <v>944</v>
      </c>
      <c r="G1026" s="142" t="s">
        <v>25</v>
      </c>
      <c r="H1026" s="142">
        <v>76</v>
      </c>
      <c r="I1026" s="137" t="s">
        <v>357</v>
      </c>
    </row>
    <row r="1027" spans="1:9" x14ac:dyDescent="0.15">
      <c r="A1027" s="142" t="s">
        <v>459</v>
      </c>
      <c r="B1027" s="142" t="s">
        <v>460</v>
      </c>
      <c r="C1027" s="142">
        <v>2469</v>
      </c>
      <c r="D1027" s="142">
        <v>14</v>
      </c>
      <c r="E1027" s="142">
        <v>45</v>
      </c>
      <c r="F1027" s="142" t="s">
        <v>944</v>
      </c>
      <c r="G1027" s="142" t="s">
        <v>25</v>
      </c>
      <c r="H1027" s="142">
        <v>266.39999999999998</v>
      </c>
      <c r="I1027" s="137" t="s">
        <v>356</v>
      </c>
    </row>
    <row r="1028" spans="1:9" x14ac:dyDescent="0.15">
      <c r="A1028" s="142" t="s">
        <v>83</v>
      </c>
      <c r="B1028" s="142" t="s">
        <v>84</v>
      </c>
      <c r="C1028" s="142">
        <v>2450</v>
      </c>
      <c r="D1028" s="142">
        <v>36</v>
      </c>
      <c r="E1028" s="142">
        <v>46</v>
      </c>
      <c r="F1028" s="142" t="s">
        <v>944</v>
      </c>
      <c r="G1028" s="142" t="s">
        <v>25</v>
      </c>
      <c r="H1028" s="142">
        <v>326.7</v>
      </c>
      <c r="I1028" s="137" t="s">
        <v>356</v>
      </c>
    </row>
    <row r="1029" spans="1:9" x14ac:dyDescent="0.15">
      <c r="A1029" s="142" t="s">
        <v>614</v>
      </c>
      <c r="B1029" s="142" t="s">
        <v>615</v>
      </c>
      <c r="C1029" s="142">
        <v>2414</v>
      </c>
      <c r="D1029" s="142">
        <v>20</v>
      </c>
      <c r="E1029" s="142">
        <v>47</v>
      </c>
      <c r="F1029" s="142" t="s">
        <v>944</v>
      </c>
      <c r="G1029" s="142" t="s">
        <v>25</v>
      </c>
      <c r="H1029" s="142">
        <v>262</v>
      </c>
      <c r="I1029" s="137" t="s">
        <v>356</v>
      </c>
    </row>
    <row r="1030" spans="1:9" x14ac:dyDescent="0.15">
      <c r="A1030" s="142" t="s">
        <v>280</v>
      </c>
      <c r="B1030" s="142" t="s">
        <v>281</v>
      </c>
      <c r="C1030" s="142">
        <v>2403</v>
      </c>
      <c r="D1030" s="142">
        <v>44</v>
      </c>
      <c r="E1030" s="142">
        <v>48</v>
      </c>
      <c r="F1030" s="142" t="s">
        <v>944</v>
      </c>
      <c r="G1030" s="142" t="s">
        <v>25</v>
      </c>
      <c r="H1030" s="142">
        <v>89.2</v>
      </c>
      <c r="I1030" s="137" t="s">
        <v>357</v>
      </c>
    </row>
    <row r="1031" spans="1:9" x14ac:dyDescent="0.15">
      <c r="A1031" s="142" t="s">
        <v>368</v>
      </c>
      <c r="B1031" s="142" t="s">
        <v>641</v>
      </c>
      <c r="C1031" s="142">
        <v>2240</v>
      </c>
      <c r="D1031" s="142">
        <v>14</v>
      </c>
      <c r="E1031" s="142">
        <v>49</v>
      </c>
      <c r="F1031" s="142" t="s">
        <v>944</v>
      </c>
      <c r="G1031" s="142" t="s">
        <v>25</v>
      </c>
      <c r="H1031" s="142">
        <v>354.1</v>
      </c>
      <c r="I1031" s="137" t="s">
        <v>356</v>
      </c>
    </row>
    <row r="1032" spans="1:9" x14ac:dyDescent="0.15">
      <c r="A1032" s="142" t="s">
        <v>314</v>
      </c>
      <c r="B1032" s="142" t="s">
        <v>315</v>
      </c>
      <c r="C1032" s="142">
        <v>2202</v>
      </c>
      <c r="D1032" s="142">
        <v>144</v>
      </c>
      <c r="E1032" s="142">
        <v>50</v>
      </c>
      <c r="F1032" s="142" t="s">
        <v>944</v>
      </c>
      <c r="G1032" s="142" t="s">
        <v>25</v>
      </c>
      <c r="H1032" s="142">
        <v>42.2</v>
      </c>
      <c r="I1032" s="137" t="s">
        <v>357</v>
      </c>
    </row>
    <row r="1033" spans="1:9" x14ac:dyDescent="0.15">
      <c r="A1033" s="142" t="s">
        <v>600</v>
      </c>
      <c r="B1033" s="142" t="s">
        <v>598</v>
      </c>
      <c r="C1033" s="142">
        <v>2187</v>
      </c>
      <c r="D1033" s="142">
        <v>81</v>
      </c>
      <c r="E1033" s="142">
        <v>51</v>
      </c>
      <c r="F1033" s="142" t="s">
        <v>944</v>
      </c>
      <c r="G1033" s="142" t="s">
        <v>25</v>
      </c>
      <c r="H1033" s="142">
        <v>155.80000000000001</v>
      </c>
      <c r="I1033" s="137" t="s">
        <v>357</v>
      </c>
    </row>
    <row r="1034" spans="1:9" x14ac:dyDescent="0.15">
      <c r="A1034" s="142" t="s">
        <v>48</v>
      </c>
      <c r="B1034" s="142" t="s">
        <v>49</v>
      </c>
      <c r="C1034" s="142">
        <v>2078</v>
      </c>
      <c r="D1034" s="142">
        <v>10</v>
      </c>
      <c r="E1034" s="142">
        <v>52</v>
      </c>
      <c r="F1034" s="142" t="s">
        <v>944</v>
      </c>
      <c r="G1034" s="142" t="s">
        <v>25</v>
      </c>
      <c r="H1034" s="142">
        <v>372</v>
      </c>
      <c r="I1034" s="137" t="s">
        <v>356</v>
      </c>
    </row>
    <row r="1035" spans="1:9" x14ac:dyDescent="0.15">
      <c r="A1035" s="142" t="s">
        <v>780</v>
      </c>
      <c r="B1035" s="142" t="s">
        <v>781</v>
      </c>
      <c r="C1035" s="142">
        <v>1959</v>
      </c>
      <c r="D1035" s="142">
        <v>17</v>
      </c>
      <c r="E1035" s="142">
        <v>53</v>
      </c>
      <c r="F1035" s="142" t="s">
        <v>944</v>
      </c>
      <c r="G1035" s="142" t="s">
        <v>25</v>
      </c>
      <c r="H1035" s="142">
        <v>692.2</v>
      </c>
      <c r="I1035" s="137" t="s">
        <v>356</v>
      </c>
    </row>
    <row r="1036" spans="1:9" x14ac:dyDescent="0.15">
      <c r="A1036" s="142" t="s">
        <v>348</v>
      </c>
      <c r="B1036" s="142" t="s">
        <v>349</v>
      </c>
      <c r="C1036" s="142">
        <v>1752</v>
      </c>
      <c r="D1036" s="142">
        <v>34</v>
      </c>
      <c r="E1036" s="142">
        <v>54</v>
      </c>
      <c r="F1036" s="142" t="s">
        <v>944</v>
      </c>
      <c r="G1036" s="142" t="s">
        <v>25</v>
      </c>
      <c r="H1036" s="142">
        <v>164</v>
      </c>
      <c r="I1036" s="137" t="s">
        <v>357</v>
      </c>
    </row>
    <row r="1037" spans="1:9" x14ac:dyDescent="0.15">
      <c r="A1037" s="142" t="s">
        <v>451</v>
      </c>
      <c r="B1037" s="142" t="s">
        <v>452</v>
      </c>
      <c r="C1037" s="142">
        <v>1530</v>
      </c>
      <c r="D1037" s="142">
        <v>37</v>
      </c>
      <c r="E1037" s="142">
        <v>55</v>
      </c>
      <c r="F1037" s="142" t="s">
        <v>944</v>
      </c>
      <c r="G1037" s="142" t="s">
        <v>25</v>
      </c>
      <c r="H1037" s="142">
        <v>167.9</v>
      </c>
      <c r="I1037" s="137" t="s">
        <v>357</v>
      </c>
    </row>
    <row r="1038" spans="1:9" x14ac:dyDescent="0.15">
      <c r="A1038" s="142" t="s">
        <v>276</v>
      </c>
      <c r="B1038" s="142" t="s">
        <v>277</v>
      </c>
      <c r="C1038" s="142">
        <v>1345.5</v>
      </c>
      <c r="D1038" s="142">
        <v>23</v>
      </c>
      <c r="E1038" s="142">
        <v>56</v>
      </c>
      <c r="F1038" s="142" t="s">
        <v>944</v>
      </c>
      <c r="G1038" s="142" t="s">
        <v>25</v>
      </c>
      <c r="H1038" s="142">
        <v>92.2</v>
      </c>
      <c r="I1038" s="137" t="s">
        <v>357</v>
      </c>
    </row>
    <row r="1039" spans="1:9" x14ac:dyDescent="0.15">
      <c r="A1039" s="142" t="s">
        <v>634</v>
      </c>
      <c r="B1039" s="142" t="s">
        <v>635</v>
      </c>
      <c r="C1039" s="142">
        <v>1278.3</v>
      </c>
      <c r="D1039" s="142">
        <v>57</v>
      </c>
      <c r="E1039" s="142">
        <v>57</v>
      </c>
      <c r="F1039" s="142" t="s">
        <v>944</v>
      </c>
      <c r="G1039" s="142" t="s">
        <v>25</v>
      </c>
      <c r="H1039" s="142">
        <v>40.5</v>
      </c>
      <c r="I1039" s="137" t="s">
        <v>357</v>
      </c>
    </row>
    <row r="1040" spans="1:9" x14ac:dyDescent="0.15">
      <c r="A1040" s="142" t="s">
        <v>167</v>
      </c>
      <c r="B1040" s="142" t="s">
        <v>168</v>
      </c>
      <c r="C1040" s="142">
        <v>1258</v>
      </c>
      <c r="D1040" s="142">
        <v>14</v>
      </c>
      <c r="E1040" s="142">
        <v>58</v>
      </c>
      <c r="F1040" s="142" t="s">
        <v>944</v>
      </c>
      <c r="G1040" s="142" t="s">
        <v>25</v>
      </c>
      <c r="H1040" s="142">
        <v>203.7</v>
      </c>
      <c r="I1040" s="137" t="s">
        <v>356</v>
      </c>
    </row>
    <row r="1041" spans="1:9" x14ac:dyDescent="0.15">
      <c r="A1041" s="142" t="s">
        <v>668</v>
      </c>
      <c r="B1041" s="142" t="s">
        <v>669</v>
      </c>
      <c r="C1041" s="142">
        <v>1213</v>
      </c>
      <c r="D1041" s="142">
        <v>18</v>
      </c>
      <c r="E1041" s="142">
        <v>59</v>
      </c>
      <c r="F1041" s="142" t="s">
        <v>944</v>
      </c>
      <c r="G1041" s="142" t="s">
        <v>25</v>
      </c>
      <c r="H1041" s="142">
        <v>80</v>
      </c>
      <c r="I1041" s="137" t="s">
        <v>357</v>
      </c>
    </row>
    <row r="1042" spans="1:9" x14ac:dyDescent="0.15">
      <c r="A1042" s="142" t="s">
        <v>208</v>
      </c>
      <c r="B1042" s="142" t="s">
        <v>950</v>
      </c>
      <c r="C1042" s="142">
        <v>986</v>
      </c>
      <c r="D1042" s="142">
        <v>1</v>
      </c>
      <c r="E1042" s="142">
        <v>60</v>
      </c>
      <c r="F1042" s="142" t="s">
        <v>944</v>
      </c>
      <c r="G1042" s="142" t="s">
        <v>25</v>
      </c>
      <c r="H1042" s="142">
        <v>67.8</v>
      </c>
      <c r="I1042" s="137" t="s">
        <v>357</v>
      </c>
    </row>
    <row r="1043" spans="1:9" x14ac:dyDescent="0.15">
      <c r="A1043" s="142" t="s">
        <v>626</v>
      </c>
      <c r="B1043" s="142" t="s">
        <v>627</v>
      </c>
      <c r="C1043" s="142">
        <v>957</v>
      </c>
      <c r="D1043" s="142">
        <v>12</v>
      </c>
      <c r="E1043" s="142">
        <v>61</v>
      </c>
      <c r="F1043" s="142" t="s">
        <v>944</v>
      </c>
      <c r="G1043" s="142" t="s">
        <v>25</v>
      </c>
      <c r="H1043" s="142">
        <v>238.5</v>
      </c>
      <c r="I1043" s="137" t="s">
        <v>356</v>
      </c>
    </row>
    <row r="1044" spans="1:9" x14ac:dyDescent="0.15">
      <c r="A1044" s="142" t="s">
        <v>875</v>
      </c>
      <c r="B1044" s="142" t="s">
        <v>876</v>
      </c>
      <c r="C1044" s="142">
        <v>765</v>
      </c>
      <c r="D1044" s="142">
        <v>35</v>
      </c>
      <c r="E1044" s="142">
        <v>62</v>
      </c>
      <c r="F1044" s="142" t="s">
        <v>944</v>
      </c>
      <c r="G1044" s="142" t="s">
        <v>25</v>
      </c>
      <c r="H1044" s="142">
        <v>55.3</v>
      </c>
      <c r="I1044" s="137" t="s">
        <v>357</v>
      </c>
    </row>
    <row r="1045" spans="1:9" x14ac:dyDescent="0.15">
      <c r="A1045" s="142" t="s">
        <v>737</v>
      </c>
      <c r="B1045" s="142" t="s">
        <v>738</v>
      </c>
      <c r="C1045" s="142">
        <v>682.2</v>
      </c>
      <c r="D1045" s="142">
        <v>22</v>
      </c>
      <c r="E1045" s="142">
        <v>63</v>
      </c>
      <c r="F1045" s="142" t="s">
        <v>944</v>
      </c>
      <c r="G1045" s="142" t="s">
        <v>25</v>
      </c>
      <c r="H1045" s="142">
        <v>26</v>
      </c>
      <c r="I1045" s="137" t="s">
        <v>357</v>
      </c>
    </row>
    <row r="1046" spans="1:9" x14ac:dyDescent="0.15">
      <c r="A1046" s="142" t="s">
        <v>87</v>
      </c>
      <c r="B1046" s="142" t="s">
        <v>88</v>
      </c>
      <c r="C1046" s="142">
        <v>673</v>
      </c>
      <c r="D1046" s="142">
        <v>48</v>
      </c>
      <c r="E1046" s="142">
        <v>64</v>
      </c>
      <c r="F1046" s="142" t="s">
        <v>944</v>
      </c>
      <c r="G1046" s="142" t="s">
        <v>25</v>
      </c>
      <c r="H1046" s="142">
        <v>44.2</v>
      </c>
      <c r="I1046" s="137" t="s">
        <v>357</v>
      </c>
    </row>
    <row r="1047" spans="1:9" x14ac:dyDescent="0.15">
      <c r="A1047" s="142" t="s">
        <v>344</v>
      </c>
      <c r="B1047" s="142" t="s">
        <v>345</v>
      </c>
      <c r="C1047" s="142">
        <v>672</v>
      </c>
      <c r="D1047" s="142">
        <v>1</v>
      </c>
      <c r="E1047" s="142">
        <v>65</v>
      </c>
      <c r="F1047" s="142" t="s">
        <v>944</v>
      </c>
      <c r="G1047" s="142" t="s">
        <v>25</v>
      </c>
      <c r="H1047" s="142">
        <v>26</v>
      </c>
      <c r="I1047" s="137" t="s">
        <v>357</v>
      </c>
    </row>
    <row r="1048" spans="1:9" x14ac:dyDescent="0.15">
      <c r="A1048" s="142" t="s">
        <v>80</v>
      </c>
      <c r="B1048" s="142" t="s">
        <v>81</v>
      </c>
      <c r="C1048" s="142">
        <v>647</v>
      </c>
      <c r="D1048" s="142">
        <v>7</v>
      </c>
      <c r="E1048" s="142">
        <v>66</v>
      </c>
      <c r="F1048" s="142" t="s">
        <v>944</v>
      </c>
      <c r="G1048" s="142" t="s">
        <v>25</v>
      </c>
      <c r="H1048" s="142">
        <v>88.82</v>
      </c>
      <c r="I1048" s="137" t="s">
        <v>357</v>
      </c>
    </row>
    <row r="1049" spans="1:9" x14ac:dyDescent="0.15">
      <c r="A1049" s="142" t="s">
        <v>822</v>
      </c>
      <c r="B1049" s="142" t="s">
        <v>118</v>
      </c>
      <c r="C1049" s="142">
        <v>592</v>
      </c>
      <c r="D1049" s="142">
        <v>2</v>
      </c>
      <c r="E1049" s="142">
        <v>67</v>
      </c>
      <c r="F1049" s="142" t="s">
        <v>944</v>
      </c>
      <c r="G1049" s="142" t="s">
        <v>25</v>
      </c>
      <c r="H1049" s="142">
        <v>79.400000000000006</v>
      </c>
      <c r="I1049" s="137" t="s">
        <v>357</v>
      </c>
    </row>
    <row r="1050" spans="1:9" x14ac:dyDescent="0.15">
      <c r="A1050" s="142" t="s">
        <v>562</v>
      </c>
      <c r="B1050" s="142" t="s">
        <v>561</v>
      </c>
      <c r="C1050" s="142">
        <v>572</v>
      </c>
      <c r="D1050" s="142">
        <v>37</v>
      </c>
      <c r="E1050" s="142">
        <v>68</v>
      </c>
      <c r="F1050" s="142" t="s">
        <v>944</v>
      </c>
      <c r="G1050" s="142" t="s">
        <v>25</v>
      </c>
      <c r="H1050" s="142">
        <v>35.4</v>
      </c>
      <c r="I1050" s="137" t="s">
        <v>357</v>
      </c>
    </row>
    <row r="1051" spans="1:9" x14ac:dyDescent="0.15">
      <c r="A1051" s="142" t="s">
        <v>659</v>
      </c>
      <c r="B1051" s="142" t="s">
        <v>714</v>
      </c>
      <c r="C1051" s="142">
        <v>570</v>
      </c>
      <c r="D1051" s="142">
        <v>17</v>
      </c>
      <c r="E1051" s="142">
        <v>69</v>
      </c>
      <c r="F1051" s="142" t="s">
        <v>944</v>
      </c>
      <c r="G1051" s="142" t="s">
        <v>25</v>
      </c>
      <c r="H1051" s="142">
        <v>90</v>
      </c>
      <c r="I1051" s="137" t="s">
        <v>357</v>
      </c>
    </row>
    <row r="1052" spans="1:9" x14ac:dyDescent="0.15">
      <c r="A1052" s="142" t="s">
        <v>39</v>
      </c>
      <c r="B1052" s="142" t="s">
        <v>40</v>
      </c>
      <c r="C1052" s="142">
        <v>420</v>
      </c>
      <c r="D1052" s="142">
        <v>28</v>
      </c>
      <c r="E1052" s="142">
        <v>70</v>
      </c>
      <c r="F1052" s="142" t="s">
        <v>944</v>
      </c>
      <c r="G1052" s="142" t="s">
        <v>25</v>
      </c>
      <c r="H1052" s="142">
        <v>15</v>
      </c>
      <c r="I1052" s="137" t="s">
        <v>357</v>
      </c>
    </row>
    <row r="1053" spans="1:9" x14ac:dyDescent="0.15">
      <c r="A1053" s="142" t="s">
        <v>254</v>
      </c>
      <c r="B1053" s="142" t="s">
        <v>255</v>
      </c>
      <c r="C1053" s="142">
        <v>384</v>
      </c>
      <c r="D1053" s="142">
        <v>3</v>
      </c>
      <c r="E1053" s="142">
        <v>71</v>
      </c>
      <c r="F1053" s="142" t="s">
        <v>944</v>
      </c>
      <c r="G1053" s="142" t="s">
        <v>25</v>
      </c>
      <c r="H1053" s="142">
        <v>43.3</v>
      </c>
      <c r="I1053" s="137" t="s">
        <v>357</v>
      </c>
    </row>
    <row r="1054" spans="1:9" x14ac:dyDescent="0.15">
      <c r="A1054" s="142" t="s">
        <v>285</v>
      </c>
      <c r="B1054" s="142" t="s">
        <v>286</v>
      </c>
      <c r="C1054" s="142">
        <v>325</v>
      </c>
      <c r="D1054" s="142">
        <v>9</v>
      </c>
      <c r="E1054" s="142">
        <v>72</v>
      </c>
      <c r="F1054" s="142" t="s">
        <v>944</v>
      </c>
      <c r="G1054" s="142" t="s">
        <v>25</v>
      </c>
      <c r="H1054" s="142">
        <v>106.9</v>
      </c>
      <c r="I1054" s="137" t="s">
        <v>357</v>
      </c>
    </row>
    <row r="1055" spans="1:9" x14ac:dyDescent="0.15">
      <c r="A1055" s="142" t="s">
        <v>855</v>
      </c>
      <c r="B1055" s="142" t="s">
        <v>856</v>
      </c>
      <c r="C1055" s="142">
        <v>267</v>
      </c>
      <c r="D1055" s="142">
        <v>25</v>
      </c>
      <c r="E1055" s="142">
        <v>73</v>
      </c>
      <c r="F1055" s="142" t="s">
        <v>944</v>
      </c>
      <c r="G1055" s="142" t="s">
        <v>25</v>
      </c>
      <c r="H1055" s="142">
        <v>13</v>
      </c>
      <c r="I1055" s="137" t="s">
        <v>357</v>
      </c>
    </row>
    <row r="1056" spans="1:9" x14ac:dyDescent="0.15">
      <c r="A1056" s="142" t="s">
        <v>741</v>
      </c>
      <c r="B1056" s="142" t="s">
        <v>742</v>
      </c>
      <c r="C1056" s="142">
        <v>250</v>
      </c>
      <c r="D1056" s="142">
        <v>25</v>
      </c>
      <c r="E1056" s="142">
        <v>74</v>
      </c>
      <c r="F1056" s="142" t="s">
        <v>944</v>
      </c>
      <c r="G1056" s="142" t="s">
        <v>25</v>
      </c>
      <c r="H1056" s="142">
        <v>12.6</v>
      </c>
      <c r="I1056" s="137" t="s">
        <v>357</v>
      </c>
    </row>
    <row r="1057" spans="1:9" x14ac:dyDescent="0.15">
      <c r="A1057" s="142" t="s">
        <v>392</v>
      </c>
      <c r="B1057" s="142" t="s">
        <v>393</v>
      </c>
      <c r="C1057" s="142">
        <v>248</v>
      </c>
      <c r="D1057" s="142">
        <v>21</v>
      </c>
      <c r="E1057" s="142">
        <v>75</v>
      </c>
      <c r="F1057" s="142" t="s">
        <v>944</v>
      </c>
      <c r="G1057" s="142" t="s">
        <v>25</v>
      </c>
      <c r="H1057" s="142">
        <v>32.200000000000003</v>
      </c>
      <c r="I1057" s="137" t="s">
        <v>357</v>
      </c>
    </row>
    <row r="1058" spans="1:9" x14ac:dyDescent="0.15">
      <c r="A1058" s="142" t="s">
        <v>101</v>
      </c>
      <c r="B1058" s="142" t="s">
        <v>102</v>
      </c>
      <c r="C1058" s="142">
        <v>234</v>
      </c>
      <c r="D1058" s="142">
        <v>6</v>
      </c>
      <c r="E1058" s="142">
        <v>76</v>
      </c>
      <c r="F1058" s="142" t="s">
        <v>944</v>
      </c>
      <c r="G1058" s="142" t="s">
        <v>25</v>
      </c>
      <c r="H1058" s="142">
        <v>35</v>
      </c>
      <c r="I1058" s="137" t="s">
        <v>357</v>
      </c>
    </row>
    <row r="1059" spans="1:9" x14ac:dyDescent="0.15">
      <c r="A1059" s="142" t="s">
        <v>611</v>
      </c>
      <c r="B1059" s="142" t="s">
        <v>612</v>
      </c>
      <c r="C1059" s="142">
        <v>226</v>
      </c>
      <c r="D1059" s="142">
        <v>4</v>
      </c>
      <c r="E1059" s="142">
        <v>77</v>
      </c>
      <c r="F1059" s="142" t="s">
        <v>944</v>
      </c>
      <c r="G1059" s="142" t="s">
        <v>25</v>
      </c>
      <c r="H1059" s="142">
        <v>217</v>
      </c>
      <c r="I1059" s="137" t="s">
        <v>357</v>
      </c>
    </row>
    <row r="1060" spans="1:9" x14ac:dyDescent="0.15">
      <c r="A1060" s="142" t="s">
        <v>849</v>
      </c>
      <c r="B1060" s="142" t="s">
        <v>850</v>
      </c>
      <c r="C1060" s="142">
        <v>211.6</v>
      </c>
      <c r="D1060" s="142">
        <v>19</v>
      </c>
      <c r="E1060" s="142">
        <v>78</v>
      </c>
      <c r="F1060" s="142" t="s">
        <v>944</v>
      </c>
      <c r="G1060" s="142" t="s">
        <v>25</v>
      </c>
      <c r="H1060" s="142">
        <v>6</v>
      </c>
      <c r="I1060" s="137" t="s">
        <v>357</v>
      </c>
    </row>
    <row r="1061" spans="1:9" x14ac:dyDescent="0.15">
      <c r="A1061" s="142" t="s">
        <v>800</v>
      </c>
      <c r="B1061" s="142" t="s">
        <v>801</v>
      </c>
      <c r="C1061" s="142">
        <v>25</v>
      </c>
      <c r="D1061" s="142">
        <v>1</v>
      </c>
      <c r="E1061" s="142">
        <v>79</v>
      </c>
      <c r="F1061" s="142" t="s">
        <v>944</v>
      </c>
      <c r="G1061" s="142" t="s">
        <v>25</v>
      </c>
      <c r="H1061" s="142">
        <v>100.4</v>
      </c>
      <c r="I1061" s="137" t="s">
        <v>357</v>
      </c>
    </row>
    <row r="1062" spans="1:9" x14ac:dyDescent="0.15">
      <c r="A1062" s="142" t="s">
        <v>2182</v>
      </c>
      <c r="B1062" s="142" t="s">
        <v>2183</v>
      </c>
      <c r="C1062" s="142">
        <v>0</v>
      </c>
      <c r="D1062" s="142">
        <v>0</v>
      </c>
      <c r="E1062" s="142">
        <v>80</v>
      </c>
      <c r="F1062" s="142" t="s">
        <v>944</v>
      </c>
      <c r="G1062" s="142" t="s">
        <v>25</v>
      </c>
      <c r="H1062" s="142">
        <v>90.9</v>
      </c>
      <c r="I1062" s="137" t="s">
        <v>357</v>
      </c>
    </row>
    <row r="1063" spans="1:9" x14ac:dyDescent="0.15">
      <c r="A1063" s="142" t="s">
        <v>2184</v>
      </c>
      <c r="B1063" s="142" t="s">
        <v>2185</v>
      </c>
      <c r="C1063" s="142">
        <v>0</v>
      </c>
      <c r="D1063" s="142">
        <v>0</v>
      </c>
      <c r="E1063" s="142">
        <v>80</v>
      </c>
      <c r="F1063" s="142" t="s">
        <v>944</v>
      </c>
      <c r="G1063" s="142" t="s">
        <v>25</v>
      </c>
      <c r="H1063" s="142">
        <v>4</v>
      </c>
      <c r="I1063" s="137" t="e">
        <v>#N/A</v>
      </c>
    </row>
    <row r="1064" spans="1:9" x14ac:dyDescent="0.15">
      <c r="A1064" s="142" t="s">
        <v>2186</v>
      </c>
      <c r="B1064" s="142" t="s">
        <v>35</v>
      </c>
      <c r="C1064" s="142">
        <v>0</v>
      </c>
      <c r="D1064" s="142">
        <v>0</v>
      </c>
      <c r="E1064" s="142">
        <v>80</v>
      </c>
      <c r="F1064" s="142" t="s">
        <v>944</v>
      </c>
      <c r="G1064" s="142" t="s">
        <v>25</v>
      </c>
      <c r="H1064" s="142">
        <v>26</v>
      </c>
      <c r="I1064" s="137" t="s">
        <v>357</v>
      </c>
    </row>
    <row r="1065" spans="1:9" x14ac:dyDescent="0.15">
      <c r="A1065" s="142" t="s">
        <v>266</v>
      </c>
      <c r="B1065" s="142" t="s">
        <v>949</v>
      </c>
      <c r="C1065" s="142">
        <v>0</v>
      </c>
      <c r="D1065" s="142">
        <v>0</v>
      </c>
      <c r="E1065" s="142">
        <v>80</v>
      </c>
      <c r="F1065" s="142" t="s">
        <v>944</v>
      </c>
      <c r="G1065" s="142" t="s">
        <v>25</v>
      </c>
      <c r="H1065" s="142">
        <v>26</v>
      </c>
      <c r="I1065" s="137" t="s">
        <v>357</v>
      </c>
    </row>
    <row r="1066" spans="1:9" x14ac:dyDescent="0.15">
      <c r="A1066" s="142" t="s">
        <v>2187</v>
      </c>
      <c r="B1066" s="142" t="s">
        <v>2188</v>
      </c>
      <c r="C1066" s="142">
        <v>0</v>
      </c>
      <c r="D1066" s="142">
        <v>0</v>
      </c>
      <c r="E1066" s="142">
        <v>80</v>
      </c>
      <c r="F1066" s="142" t="s">
        <v>944</v>
      </c>
      <c r="G1066" s="142" t="s">
        <v>25</v>
      </c>
      <c r="H1066" s="142">
        <v>364</v>
      </c>
      <c r="I1066" s="137" t="e">
        <v>#N/A</v>
      </c>
    </row>
    <row r="1067" spans="1:9" x14ac:dyDescent="0.15">
      <c r="A1067" s="142" t="s">
        <v>2189</v>
      </c>
      <c r="B1067" s="142" t="s">
        <v>2190</v>
      </c>
      <c r="C1067" s="142">
        <v>0</v>
      </c>
      <c r="D1067" s="142">
        <v>0</v>
      </c>
      <c r="E1067" s="142">
        <v>80</v>
      </c>
      <c r="F1067" s="142" t="s">
        <v>944</v>
      </c>
      <c r="G1067" s="142" t="s">
        <v>25</v>
      </c>
      <c r="H1067" s="142">
        <v>627.9</v>
      </c>
      <c r="I1067" s="137" t="s">
        <v>356</v>
      </c>
    </row>
    <row r="1068" spans="1:9" x14ac:dyDescent="0.15">
      <c r="A1068" s="142" t="s">
        <v>2191</v>
      </c>
      <c r="B1068" s="142" t="s">
        <v>42</v>
      </c>
      <c r="C1068" s="142">
        <v>0</v>
      </c>
      <c r="D1068" s="142">
        <v>0</v>
      </c>
      <c r="E1068" s="142">
        <v>80</v>
      </c>
      <c r="F1068" s="142" t="s">
        <v>944</v>
      </c>
      <c r="G1068" s="142" t="s">
        <v>25</v>
      </c>
      <c r="H1068" s="142">
        <v>379.55</v>
      </c>
      <c r="I1068" s="137" t="s">
        <v>356</v>
      </c>
    </row>
    <row r="1069" spans="1:9" x14ac:dyDescent="0.15">
      <c r="A1069" s="142" t="s">
        <v>857</v>
      </c>
      <c r="B1069" s="142" t="s">
        <v>42</v>
      </c>
      <c r="C1069" s="142">
        <v>0</v>
      </c>
      <c r="D1069" s="142">
        <v>0</v>
      </c>
      <c r="E1069" s="142">
        <v>80</v>
      </c>
      <c r="F1069" s="142" t="s">
        <v>944</v>
      </c>
      <c r="G1069" s="142" t="s">
        <v>25</v>
      </c>
      <c r="H1069" s="142">
        <v>339.55</v>
      </c>
      <c r="I1069" s="137" t="s">
        <v>356</v>
      </c>
    </row>
    <row r="1070" spans="1:9" x14ac:dyDescent="0.15">
      <c r="A1070" s="142" t="s">
        <v>2192</v>
      </c>
      <c r="B1070" s="142" t="s">
        <v>2193</v>
      </c>
      <c r="C1070" s="142">
        <v>0</v>
      </c>
      <c r="D1070" s="142">
        <v>0</v>
      </c>
      <c r="E1070" s="142">
        <v>80</v>
      </c>
      <c r="F1070" s="142" t="s">
        <v>944</v>
      </c>
      <c r="G1070" s="142" t="s">
        <v>25</v>
      </c>
      <c r="H1070" s="142">
        <v>311.89999999999998</v>
      </c>
      <c r="I1070" s="137" t="s">
        <v>357</v>
      </c>
    </row>
    <row r="1071" spans="1:9" x14ac:dyDescent="0.15">
      <c r="A1071" s="142" t="s">
        <v>2194</v>
      </c>
      <c r="B1071" s="142" t="s">
        <v>2195</v>
      </c>
      <c r="C1071" s="142">
        <v>0</v>
      </c>
      <c r="D1071" s="142">
        <v>0</v>
      </c>
      <c r="E1071" s="142">
        <v>80</v>
      </c>
      <c r="F1071" s="142" t="s">
        <v>944</v>
      </c>
      <c r="G1071" s="142" t="s">
        <v>25</v>
      </c>
      <c r="H1071" s="142">
        <v>311.89999999999998</v>
      </c>
      <c r="I1071" s="137" t="s">
        <v>357</v>
      </c>
    </row>
    <row r="1072" spans="1:9" x14ac:dyDescent="0.15">
      <c r="A1072" s="142" t="s">
        <v>2196</v>
      </c>
      <c r="B1072" s="142" t="s">
        <v>2197</v>
      </c>
      <c r="C1072" s="142">
        <v>0</v>
      </c>
      <c r="D1072" s="142">
        <v>0</v>
      </c>
      <c r="E1072" s="142">
        <v>80</v>
      </c>
      <c r="F1072" s="142" t="s">
        <v>944</v>
      </c>
      <c r="G1072" s="142" t="s">
        <v>25</v>
      </c>
      <c r="H1072" s="142">
        <v>55.3</v>
      </c>
      <c r="I1072" s="137" t="s">
        <v>357</v>
      </c>
    </row>
    <row r="1073" spans="1:9" x14ac:dyDescent="0.15">
      <c r="A1073" s="142" t="s">
        <v>2198</v>
      </c>
      <c r="B1073" s="142" t="s">
        <v>2199</v>
      </c>
      <c r="C1073" s="142">
        <v>0</v>
      </c>
      <c r="D1073" s="142">
        <v>0</v>
      </c>
      <c r="E1073" s="142">
        <v>80</v>
      </c>
      <c r="F1073" s="142" t="s">
        <v>944</v>
      </c>
      <c r="G1073" s="142" t="s">
        <v>25</v>
      </c>
      <c r="H1073" s="142">
        <v>12.9</v>
      </c>
      <c r="I1073" s="137" t="s">
        <v>357</v>
      </c>
    </row>
    <row r="1074" spans="1:9" x14ac:dyDescent="0.15">
      <c r="A1074" s="142" t="s">
        <v>2200</v>
      </c>
      <c r="B1074" s="142" t="s">
        <v>2201</v>
      </c>
      <c r="C1074" s="142">
        <v>0</v>
      </c>
      <c r="D1074" s="142">
        <v>0</v>
      </c>
      <c r="E1074" s="142">
        <v>80</v>
      </c>
      <c r="F1074" s="142" t="s">
        <v>944</v>
      </c>
      <c r="G1074" s="142" t="s">
        <v>25</v>
      </c>
      <c r="H1074" s="142">
        <v>12.9</v>
      </c>
      <c r="I1074" s="137" t="s">
        <v>357</v>
      </c>
    </row>
    <row r="1075" spans="1:9" x14ac:dyDescent="0.15">
      <c r="A1075" s="142" t="s">
        <v>2202</v>
      </c>
      <c r="B1075" s="142" t="s">
        <v>2203</v>
      </c>
      <c r="C1075" s="142">
        <v>0</v>
      </c>
      <c r="D1075" s="142">
        <v>0</v>
      </c>
      <c r="E1075" s="142">
        <v>80</v>
      </c>
      <c r="F1075" s="142" t="s">
        <v>944</v>
      </c>
      <c r="G1075" s="142" t="s">
        <v>25</v>
      </c>
      <c r="H1075" s="142">
        <v>55.3</v>
      </c>
      <c r="I1075" s="137" t="s">
        <v>357</v>
      </c>
    </row>
    <row r="1076" spans="1:9" x14ac:dyDescent="0.15">
      <c r="A1076" s="142" t="s">
        <v>2204</v>
      </c>
      <c r="B1076" s="142" t="s">
        <v>2205</v>
      </c>
      <c r="C1076" s="142">
        <v>0</v>
      </c>
      <c r="D1076" s="142">
        <v>0</v>
      </c>
      <c r="E1076" s="142">
        <v>80</v>
      </c>
      <c r="F1076" s="142" t="s">
        <v>944</v>
      </c>
      <c r="G1076" s="142" t="s">
        <v>25</v>
      </c>
      <c r="H1076" s="142">
        <v>55.3</v>
      </c>
      <c r="I1076" s="137" t="s">
        <v>357</v>
      </c>
    </row>
    <row r="1077" spans="1:9" x14ac:dyDescent="0.15">
      <c r="A1077" s="142" t="s">
        <v>2206</v>
      </c>
      <c r="B1077" s="142" t="s">
        <v>2207</v>
      </c>
      <c r="C1077" s="142">
        <v>0</v>
      </c>
      <c r="D1077" s="142">
        <v>0</v>
      </c>
      <c r="E1077" s="142">
        <v>80</v>
      </c>
      <c r="F1077" s="142" t="s">
        <v>944</v>
      </c>
      <c r="G1077" s="142" t="s">
        <v>25</v>
      </c>
      <c r="H1077" s="142">
        <v>70.8</v>
      </c>
      <c r="I1077" s="137" t="s">
        <v>357</v>
      </c>
    </row>
    <row r="1078" spans="1:9" x14ac:dyDescent="0.15">
      <c r="A1078" s="142" t="s">
        <v>2208</v>
      </c>
      <c r="B1078" s="142" t="s">
        <v>2209</v>
      </c>
      <c r="C1078" s="142">
        <v>0</v>
      </c>
      <c r="D1078" s="142">
        <v>0</v>
      </c>
      <c r="E1078" s="142">
        <v>80</v>
      </c>
      <c r="F1078" s="142" t="s">
        <v>944</v>
      </c>
      <c r="G1078" s="142" t="s">
        <v>25</v>
      </c>
      <c r="H1078" s="142">
        <v>1157</v>
      </c>
      <c r="I1078" s="137" t="s">
        <v>356</v>
      </c>
    </row>
    <row r="1079" spans="1:9" x14ac:dyDescent="0.15">
      <c r="A1079" s="142" t="s">
        <v>2210</v>
      </c>
      <c r="B1079" s="142" t="s">
        <v>2211</v>
      </c>
      <c r="C1079" s="142">
        <v>0</v>
      </c>
      <c r="D1079" s="142">
        <v>0</v>
      </c>
      <c r="E1079" s="142">
        <v>80</v>
      </c>
      <c r="F1079" s="142" t="s">
        <v>944</v>
      </c>
      <c r="G1079" s="142" t="s">
        <v>25</v>
      </c>
      <c r="H1079" s="142">
        <v>126.3</v>
      </c>
      <c r="I1079" s="137" t="s">
        <v>357</v>
      </c>
    </row>
    <row r="1080" spans="1:9" x14ac:dyDescent="0.15">
      <c r="A1080" s="142" t="s">
        <v>2212</v>
      </c>
      <c r="B1080" s="142" t="s">
        <v>2213</v>
      </c>
      <c r="C1080" s="142">
        <v>0</v>
      </c>
      <c r="D1080" s="142">
        <v>0</v>
      </c>
      <c r="E1080" s="142">
        <v>80</v>
      </c>
      <c r="F1080" s="142" t="s">
        <v>944</v>
      </c>
      <c r="G1080" s="142" t="s">
        <v>25</v>
      </c>
      <c r="H1080" s="142">
        <v>127</v>
      </c>
      <c r="I1080" s="137" t="s">
        <v>356</v>
      </c>
    </row>
    <row r="1081" spans="1:9" x14ac:dyDescent="0.15">
      <c r="A1081" s="142" t="s">
        <v>247</v>
      </c>
      <c r="B1081" s="142" t="s">
        <v>248</v>
      </c>
      <c r="C1081" s="142">
        <v>0</v>
      </c>
      <c r="D1081" s="142">
        <v>0</v>
      </c>
      <c r="E1081" s="142">
        <v>80</v>
      </c>
      <c r="F1081" s="142" t="s">
        <v>944</v>
      </c>
      <c r="G1081" s="142" t="s">
        <v>25</v>
      </c>
      <c r="H1081" s="142">
        <v>250.6</v>
      </c>
      <c r="I1081" s="137" t="s">
        <v>356</v>
      </c>
    </row>
    <row r="1082" spans="1:9" x14ac:dyDescent="0.15">
      <c r="A1082" s="142" t="s">
        <v>2214</v>
      </c>
      <c r="B1082" s="142" t="s">
        <v>2215</v>
      </c>
      <c r="C1082" s="142">
        <v>0</v>
      </c>
      <c r="D1082" s="142">
        <v>0</v>
      </c>
      <c r="E1082" s="142">
        <v>80</v>
      </c>
      <c r="F1082" s="142" t="s">
        <v>944</v>
      </c>
      <c r="G1082" s="142" t="s">
        <v>25</v>
      </c>
      <c r="H1082" s="142">
        <v>25</v>
      </c>
      <c r="I1082" s="137" t="s">
        <v>357</v>
      </c>
    </row>
    <row r="1083" spans="1:9" x14ac:dyDescent="0.15">
      <c r="A1083" s="142" t="s">
        <v>2216</v>
      </c>
      <c r="B1083" s="142" t="s">
        <v>2217</v>
      </c>
      <c r="C1083" s="142">
        <v>0</v>
      </c>
      <c r="D1083" s="142">
        <v>0</v>
      </c>
      <c r="E1083" s="142">
        <v>80</v>
      </c>
      <c r="F1083" s="142" t="s">
        <v>944</v>
      </c>
      <c r="G1083" s="142" t="s">
        <v>25</v>
      </c>
      <c r="H1083" s="142">
        <v>15</v>
      </c>
      <c r="I1083" s="137" t="s">
        <v>357</v>
      </c>
    </row>
    <row r="1084" spans="1:9" x14ac:dyDescent="0.15">
      <c r="A1084" s="142" t="s">
        <v>54</v>
      </c>
      <c r="B1084" s="142" t="s">
        <v>55</v>
      </c>
      <c r="C1084" s="142">
        <v>0</v>
      </c>
      <c r="D1084" s="142">
        <v>0</v>
      </c>
      <c r="E1084" s="142">
        <v>80</v>
      </c>
      <c r="F1084" s="142" t="s">
        <v>944</v>
      </c>
      <c r="G1084" s="142" t="s">
        <v>25</v>
      </c>
      <c r="H1084" s="142">
        <v>134</v>
      </c>
      <c r="I1084" s="137" t="s">
        <v>357</v>
      </c>
    </row>
    <row r="1085" spans="1:9" x14ac:dyDescent="0.15">
      <c r="A1085" s="142" t="s">
        <v>2218</v>
      </c>
      <c r="B1085" s="142" t="s">
        <v>2219</v>
      </c>
      <c r="C1085" s="142">
        <v>0</v>
      </c>
      <c r="D1085" s="142">
        <v>0</v>
      </c>
      <c r="E1085" s="142">
        <v>80</v>
      </c>
      <c r="F1085" s="142" t="s">
        <v>944</v>
      </c>
      <c r="G1085" s="142" t="s">
        <v>25</v>
      </c>
      <c r="H1085" s="142">
        <v>130.5</v>
      </c>
      <c r="I1085" s="137" t="s">
        <v>357</v>
      </c>
    </row>
    <row r="1086" spans="1:9" x14ac:dyDescent="0.15">
      <c r="A1086" s="142" t="s">
        <v>2220</v>
      </c>
      <c r="B1086" s="142" t="s">
        <v>35</v>
      </c>
      <c r="C1086" s="142">
        <v>0</v>
      </c>
      <c r="D1086" s="142">
        <v>0</v>
      </c>
      <c r="E1086" s="142">
        <v>80</v>
      </c>
      <c r="F1086" s="142" t="s">
        <v>944</v>
      </c>
      <c r="G1086" s="142" t="s">
        <v>25</v>
      </c>
      <c r="H1086" s="142">
        <v>39.6</v>
      </c>
      <c r="I1086" s="137" t="s">
        <v>357</v>
      </c>
    </row>
    <row r="1087" spans="1:9" x14ac:dyDescent="0.15">
      <c r="A1087" s="142" t="s">
        <v>2221</v>
      </c>
      <c r="B1087" s="142" t="s">
        <v>2222</v>
      </c>
      <c r="C1087" s="142">
        <v>0</v>
      </c>
      <c r="D1087" s="142">
        <v>0</v>
      </c>
      <c r="E1087" s="142">
        <v>80</v>
      </c>
      <c r="F1087" s="142" t="s">
        <v>944</v>
      </c>
      <c r="G1087" s="142" t="s">
        <v>25</v>
      </c>
      <c r="H1087" s="142">
        <v>11.2</v>
      </c>
      <c r="I1087" s="137" t="s">
        <v>357</v>
      </c>
    </row>
    <row r="1088" spans="1:9" x14ac:dyDescent="0.15">
      <c r="A1088" s="142" t="s">
        <v>2223</v>
      </c>
      <c r="B1088" s="142" t="s">
        <v>2224</v>
      </c>
      <c r="C1088" s="142">
        <v>0</v>
      </c>
      <c r="D1088" s="142">
        <v>0</v>
      </c>
      <c r="E1088" s="142">
        <v>80</v>
      </c>
      <c r="F1088" s="142" t="s">
        <v>944</v>
      </c>
      <c r="G1088" s="142" t="s">
        <v>25</v>
      </c>
      <c r="H1088" s="142">
        <v>115.9</v>
      </c>
      <c r="I1088" s="137" t="s">
        <v>357</v>
      </c>
    </row>
    <row r="1089" spans="1:9" x14ac:dyDescent="0.15">
      <c r="A1089" s="142" t="s">
        <v>2225</v>
      </c>
      <c r="B1089" s="142" t="s">
        <v>2226</v>
      </c>
      <c r="C1089" s="142">
        <v>0</v>
      </c>
      <c r="D1089" s="142">
        <v>0</v>
      </c>
      <c r="E1089" s="142">
        <v>80</v>
      </c>
      <c r="F1089" s="142" t="s">
        <v>944</v>
      </c>
      <c r="G1089" s="142" t="s">
        <v>25</v>
      </c>
      <c r="H1089" s="142">
        <v>116.94</v>
      </c>
      <c r="I1089" s="137" t="s">
        <v>357</v>
      </c>
    </row>
    <row r="1090" spans="1:9" x14ac:dyDescent="0.15">
      <c r="A1090" s="142" t="s">
        <v>2227</v>
      </c>
      <c r="B1090" s="142" t="s">
        <v>2228</v>
      </c>
      <c r="C1090" s="142">
        <v>0</v>
      </c>
      <c r="D1090" s="142">
        <v>0</v>
      </c>
      <c r="E1090" s="142">
        <v>80</v>
      </c>
      <c r="F1090" s="142" t="s">
        <v>944</v>
      </c>
      <c r="G1090" s="142" t="s">
        <v>25</v>
      </c>
      <c r="H1090" s="142">
        <v>1176.5</v>
      </c>
      <c r="I1090" s="137" t="s">
        <v>356</v>
      </c>
    </row>
    <row r="1091" spans="1:9" x14ac:dyDescent="0.15">
      <c r="A1091" s="142" t="s">
        <v>2229</v>
      </c>
      <c r="B1091" s="142" t="s">
        <v>2230</v>
      </c>
      <c r="C1091" s="142">
        <v>0</v>
      </c>
      <c r="D1091" s="142">
        <v>0</v>
      </c>
      <c r="E1091" s="142">
        <v>80</v>
      </c>
      <c r="F1091" s="142" t="s">
        <v>944</v>
      </c>
      <c r="G1091" s="142" t="s">
        <v>25</v>
      </c>
      <c r="H1091" s="142">
        <v>65.2</v>
      </c>
      <c r="I1091" s="137" t="s">
        <v>357</v>
      </c>
    </row>
    <row r="1092" spans="1:9" x14ac:dyDescent="0.15">
      <c r="A1092" s="142" t="s">
        <v>2231</v>
      </c>
      <c r="B1092" s="142" t="s">
        <v>2232</v>
      </c>
      <c r="C1092" s="142">
        <v>0</v>
      </c>
      <c r="D1092" s="142">
        <v>0</v>
      </c>
      <c r="E1092" s="142">
        <v>80</v>
      </c>
      <c r="F1092" s="142" t="s">
        <v>944</v>
      </c>
      <c r="G1092" s="142" t="s">
        <v>25</v>
      </c>
      <c r="H1092" s="142">
        <v>570</v>
      </c>
      <c r="I1092" s="137" t="s">
        <v>356</v>
      </c>
    </row>
    <row r="1093" spans="1:9" x14ac:dyDescent="0.15">
      <c r="A1093" s="142" t="s">
        <v>2233</v>
      </c>
      <c r="B1093" s="142" t="s">
        <v>2234</v>
      </c>
      <c r="C1093" s="142">
        <v>0</v>
      </c>
      <c r="D1093" s="142">
        <v>0</v>
      </c>
      <c r="E1093" s="142">
        <v>80</v>
      </c>
      <c r="F1093" s="142" t="s">
        <v>944</v>
      </c>
      <c r="G1093" s="142" t="s">
        <v>25</v>
      </c>
      <c r="H1093" s="142">
        <v>334.7</v>
      </c>
      <c r="I1093" s="137" t="s">
        <v>356</v>
      </c>
    </row>
    <row r="1094" spans="1:9" x14ac:dyDescent="0.15">
      <c r="A1094" s="142" t="s">
        <v>2235</v>
      </c>
      <c r="B1094" s="142" t="s">
        <v>2236</v>
      </c>
      <c r="C1094" s="142">
        <v>0</v>
      </c>
      <c r="D1094" s="142">
        <v>0</v>
      </c>
      <c r="E1094" s="142">
        <v>80</v>
      </c>
      <c r="F1094" s="142" t="s">
        <v>944</v>
      </c>
      <c r="G1094" s="142" t="s">
        <v>25</v>
      </c>
      <c r="H1094" s="142">
        <v>460</v>
      </c>
      <c r="I1094" s="137" t="s">
        <v>356</v>
      </c>
    </row>
    <row r="1095" spans="1:9" x14ac:dyDescent="0.15">
      <c r="A1095" s="142" t="s">
        <v>2237</v>
      </c>
      <c r="B1095" s="142" t="s">
        <v>2238</v>
      </c>
      <c r="C1095" s="142">
        <v>0</v>
      </c>
      <c r="D1095" s="142">
        <v>0</v>
      </c>
      <c r="E1095" s="142">
        <v>80</v>
      </c>
      <c r="F1095" s="142" t="s">
        <v>944</v>
      </c>
      <c r="G1095" s="142" t="s">
        <v>25</v>
      </c>
      <c r="H1095" s="142">
        <v>103.2</v>
      </c>
      <c r="I1095" s="137" t="s">
        <v>356</v>
      </c>
    </row>
    <row r="1096" spans="1:9" x14ac:dyDescent="0.15">
      <c r="A1096" s="142" t="s">
        <v>2239</v>
      </c>
      <c r="B1096" s="142" t="s">
        <v>2240</v>
      </c>
      <c r="C1096" s="142">
        <v>0</v>
      </c>
      <c r="D1096" s="142">
        <v>0</v>
      </c>
      <c r="E1096" s="142">
        <v>80</v>
      </c>
      <c r="F1096" s="142" t="s">
        <v>944</v>
      </c>
      <c r="G1096" s="142" t="s">
        <v>25</v>
      </c>
      <c r="H1096" s="142">
        <v>343.2</v>
      </c>
      <c r="I1096" s="137" t="s">
        <v>356</v>
      </c>
    </row>
    <row r="1097" spans="1:9" x14ac:dyDescent="0.15">
      <c r="A1097" s="142" t="s">
        <v>2241</v>
      </c>
      <c r="B1097" s="142" t="s">
        <v>2242</v>
      </c>
      <c r="C1097" s="142">
        <v>0</v>
      </c>
      <c r="D1097" s="142">
        <v>0</v>
      </c>
      <c r="E1097" s="142">
        <v>80</v>
      </c>
      <c r="F1097" s="142" t="s">
        <v>944</v>
      </c>
      <c r="G1097" s="142" t="s">
        <v>25</v>
      </c>
      <c r="H1097" s="142">
        <v>375.5</v>
      </c>
      <c r="I1097" s="137" t="s">
        <v>357</v>
      </c>
    </row>
    <row r="1098" spans="1:9" x14ac:dyDescent="0.15">
      <c r="A1098" s="142" t="s">
        <v>2243</v>
      </c>
      <c r="B1098" s="142" t="s">
        <v>2244</v>
      </c>
      <c r="C1098" s="142">
        <v>0</v>
      </c>
      <c r="D1098" s="142">
        <v>0</v>
      </c>
      <c r="E1098" s="142">
        <v>80</v>
      </c>
      <c r="F1098" s="142" t="s">
        <v>944</v>
      </c>
      <c r="G1098" s="142" t="s">
        <v>25</v>
      </c>
      <c r="H1098" s="142">
        <v>282.10000000000002</v>
      </c>
      <c r="I1098" s="137" t="s">
        <v>356</v>
      </c>
    </row>
    <row r="1099" spans="1:9" x14ac:dyDescent="0.15">
      <c r="A1099" s="142" t="s">
        <v>2245</v>
      </c>
      <c r="B1099" s="142" t="s">
        <v>2246</v>
      </c>
      <c r="C1099" s="142">
        <v>0</v>
      </c>
      <c r="D1099" s="142">
        <v>0</v>
      </c>
      <c r="E1099" s="142">
        <v>80</v>
      </c>
      <c r="F1099" s="142" t="s">
        <v>944</v>
      </c>
      <c r="G1099" s="142" t="s">
        <v>25</v>
      </c>
      <c r="H1099" s="142">
        <v>260.27</v>
      </c>
      <c r="I1099" s="137" t="s">
        <v>356</v>
      </c>
    </row>
    <row r="1100" spans="1:9" x14ac:dyDescent="0.15">
      <c r="A1100" s="142" t="s">
        <v>2247</v>
      </c>
      <c r="B1100" s="142" t="s">
        <v>2248</v>
      </c>
      <c r="C1100" s="142">
        <v>0</v>
      </c>
      <c r="D1100" s="142">
        <v>0</v>
      </c>
      <c r="E1100" s="142">
        <v>80</v>
      </c>
      <c r="F1100" s="142" t="s">
        <v>944</v>
      </c>
      <c r="G1100" s="142" t="s">
        <v>25</v>
      </c>
      <c r="H1100" s="142">
        <v>135.6</v>
      </c>
      <c r="I1100" s="137" t="s">
        <v>356</v>
      </c>
    </row>
    <row r="1101" spans="1:9" x14ac:dyDescent="0.15">
      <c r="A1101" s="142" t="s">
        <v>2249</v>
      </c>
      <c r="B1101" s="142" t="s">
        <v>2250</v>
      </c>
      <c r="C1101" s="142">
        <v>0</v>
      </c>
      <c r="D1101" s="142">
        <v>0</v>
      </c>
      <c r="E1101" s="142">
        <v>80</v>
      </c>
      <c r="F1101" s="142" t="s">
        <v>944</v>
      </c>
      <c r="G1101" s="142" t="s">
        <v>25</v>
      </c>
      <c r="H1101" s="142">
        <v>143.80000000000001</v>
      </c>
      <c r="I1101" s="137" t="s">
        <v>357</v>
      </c>
    </row>
    <row r="1102" spans="1:9" x14ac:dyDescent="0.15">
      <c r="A1102" s="142" t="s">
        <v>2251</v>
      </c>
      <c r="B1102" s="142" t="s">
        <v>2252</v>
      </c>
      <c r="C1102" s="142">
        <v>0</v>
      </c>
      <c r="D1102" s="142">
        <v>0</v>
      </c>
      <c r="E1102" s="142">
        <v>80</v>
      </c>
      <c r="F1102" s="142" t="s">
        <v>944</v>
      </c>
      <c r="G1102" s="142" t="s">
        <v>25</v>
      </c>
      <c r="H1102" s="142">
        <v>96.7</v>
      </c>
      <c r="I1102" s="137" t="s">
        <v>357</v>
      </c>
    </row>
    <row r="1103" spans="1:9" x14ac:dyDescent="0.15">
      <c r="A1103" s="142" t="s">
        <v>2253</v>
      </c>
      <c r="B1103" s="142" t="s">
        <v>2254</v>
      </c>
      <c r="C1103" s="142">
        <v>0</v>
      </c>
      <c r="D1103" s="142">
        <v>0</v>
      </c>
      <c r="E1103" s="142">
        <v>80</v>
      </c>
      <c r="F1103" s="142" t="s">
        <v>944</v>
      </c>
      <c r="G1103" s="142" t="s">
        <v>25</v>
      </c>
      <c r="H1103" s="142">
        <v>699.8</v>
      </c>
      <c r="I1103" s="137" t="s">
        <v>356</v>
      </c>
    </row>
    <row r="1104" spans="1:9" x14ac:dyDescent="0.15">
      <c r="A1104" s="142" t="s">
        <v>2255</v>
      </c>
      <c r="B1104" s="142" t="s">
        <v>88</v>
      </c>
      <c r="C1104" s="142">
        <v>0</v>
      </c>
      <c r="D1104" s="142">
        <v>0</v>
      </c>
      <c r="E1104" s="142">
        <v>80</v>
      </c>
      <c r="F1104" s="142" t="s">
        <v>944</v>
      </c>
      <c r="G1104" s="142" t="s">
        <v>25</v>
      </c>
      <c r="H1104" s="142">
        <v>44.52</v>
      </c>
      <c r="I1104" s="137" t="s">
        <v>357</v>
      </c>
    </row>
    <row r="1105" spans="1:9" x14ac:dyDescent="0.15">
      <c r="A1105" s="142" t="s">
        <v>2256</v>
      </c>
      <c r="B1105" s="142" t="s">
        <v>2257</v>
      </c>
      <c r="C1105" s="142">
        <v>0</v>
      </c>
      <c r="D1105" s="142">
        <v>0</v>
      </c>
      <c r="E1105" s="142">
        <v>80</v>
      </c>
      <c r="F1105" s="142" t="s">
        <v>944</v>
      </c>
      <c r="G1105" s="142" t="s">
        <v>25</v>
      </c>
      <c r="H1105" s="142">
        <v>24.1</v>
      </c>
      <c r="I1105" s="137" t="s">
        <v>357</v>
      </c>
    </row>
    <row r="1106" spans="1:9" x14ac:dyDescent="0.15">
      <c r="A1106" s="142" t="s">
        <v>2258</v>
      </c>
      <c r="B1106" s="142" t="s">
        <v>2259</v>
      </c>
      <c r="C1106" s="142">
        <v>0</v>
      </c>
      <c r="D1106" s="142">
        <v>0</v>
      </c>
      <c r="E1106" s="142">
        <v>80</v>
      </c>
      <c r="F1106" s="142" t="s">
        <v>944</v>
      </c>
      <c r="G1106" s="142" t="s">
        <v>25</v>
      </c>
      <c r="H1106" s="142">
        <v>236.5</v>
      </c>
      <c r="I1106" s="137" t="s">
        <v>356</v>
      </c>
    </row>
    <row r="1107" spans="1:9" x14ac:dyDescent="0.15">
      <c r="A1107" s="142" t="s">
        <v>2260</v>
      </c>
      <c r="B1107" s="142" t="s">
        <v>82</v>
      </c>
      <c r="C1107" s="142">
        <v>0</v>
      </c>
      <c r="D1107" s="142">
        <v>0</v>
      </c>
      <c r="E1107" s="142">
        <v>80</v>
      </c>
      <c r="F1107" s="142" t="s">
        <v>944</v>
      </c>
      <c r="G1107" s="142" t="s">
        <v>25</v>
      </c>
      <c r="H1107" s="142">
        <v>237</v>
      </c>
      <c r="I1107" s="137" t="s">
        <v>356</v>
      </c>
    </row>
    <row r="1108" spans="1:9" x14ac:dyDescent="0.15">
      <c r="A1108" s="142" t="s">
        <v>2261</v>
      </c>
      <c r="B1108" s="142" t="s">
        <v>84</v>
      </c>
      <c r="C1108" s="142">
        <v>0</v>
      </c>
      <c r="D1108" s="142">
        <v>0</v>
      </c>
      <c r="E1108" s="142">
        <v>80</v>
      </c>
      <c r="F1108" s="142" t="s">
        <v>944</v>
      </c>
      <c r="G1108" s="142" t="s">
        <v>25</v>
      </c>
      <c r="H1108" s="142">
        <v>326.7</v>
      </c>
      <c r="I1108" s="137" t="s">
        <v>3253</v>
      </c>
    </row>
    <row r="1109" spans="1:9" x14ac:dyDescent="0.15">
      <c r="A1109" s="142" t="s">
        <v>2262</v>
      </c>
      <c r="B1109" s="142" t="s">
        <v>2263</v>
      </c>
      <c r="C1109" s="142">
        <v>0</v>
      </c>
      <c r="D1109" s="142">
        <v>0</v>
      </c>
      <c r="E1109" s="142">
        <v>80</v>
      </c>
      <c r="F1109" s="142" t="s">
        <v>944</v>
      </c>
      <c r="G1109" s="142" t="s">
        <v>25</v>
      </c>
      <c r="H1109" s="142">
        <v>683</v>
      </c>
      <c r="I1109" s="137" t="s">
        <v>356</v>
      </c>
    </row>
    <row r="1110" spans="1:9" x14ac:dyDescent="0.15">
      <c r="A1110" s="142" t="s">
        <v>2264</v>
      </c>
      <c r="B1110" s="142" t="s">
        <v>2265</v>
      </c>
      <c r="C1110" s="142">
        <v>0</v>
      </c>
      <c r="D1110" s="142">
        <v>0</v>
      </c>
      <c r="E1110" s="142">
        <v>80</v>
      </c>
      <c r="F1110" s="142" t="s">
        <v>944</v>
      </c>
      <c r="G1110" s="142" t="s">
        <v>25</v>
      </c>
      <c r="H1110" s="142">
        <v>44.2</v>
      </c>
      <c r="I1110" s="137" t="s">
        <v>357</v>
      </c>
    </row>
    <row r="1111" spans="1:9" x14ac:dyDescent="0.15">
      <c r="A1111" s="142" t="s">
        <v>2266</v>
      </c>
      <c r="B1111" s="142" t="s">
        <v>2248</v>
      </c>
      <c r="C1111" s="142">
        <v>0</v>
      </c>
      <c r="D1111" s="142">
        <v>0</v>
      </c>
      <c r="E1111" s="142">
        <v>80</v>
      </c>
      <c r="F1111" s="142" t="s">
        <v>944</v>
      </c>
      <c r="G1111" s="142" t="s">
        <v>25</v>
      </c>
      <c r="H1111" s="142">
        <v>84.7</v>
      </c>
      <c r="I1111" s="137" t="s">
        <v>357</v>
      </c>
    </row>
    <row r="1112" spans="1:9" x14ac:dyDescent="0.15">
      <c r="A1112" s="142" t="s">
        <v>2267</v>
      </c>
      <c r="B1112" s="142" t="s">
        <v>2268</v>
      </c>
      <c r="C1112" s="142">
        <v>0</v>
      </c>
      <c r="D1112" s="142">
        <v>0</v>
      </c>
      <c r="E1112" s="142">
        <v>80</v>
      </c>
      <c r="F1112" s="142" t="s">
        <v>944</v>
      </c>
      <c r="G1112" s="142" t="s">
        <v>25</v>
      </c>
      <c r="H1112" s="142">
        <v>83.4</v>
      </c>
      <c r="I1112" s="137" t="s">
        <v>357</v>
      </c>
    </row>
    <row r="1113" spans="1:9" x14ac:dyDescent="0.15">
      <c r="A1113" s="142" t="s">
        <v>2269</v>
      </c>
      <c r="B1113" s="142" t="s">
        <v>2270</v>
      </c>
      <c r="C1113" s="142">
        <v>0</v>
      </c>
      <c r="D1113" s="142">
        <v>0</v>
      </c>
      <c r="E1113" s="142">
        <v>80</v>
      </c>
      <c r="F1113" s="142" t="s">
        <v>944</v>
      </c>
      <c r="G1113" s="142" t="s">
        <v>25</v>
      </c>
      <c r="H1113" s="142">
        <v>271.60000000000002</v>
      </c>
      <c r="I1113" s="137" t="s">
        <v>357</v>
      </c>
    </row>
    <row r="1114" spans="1:9" x14ac:dyDescent="0.15">
      <c r="A1114" s="142" t="s">
        <v>2271</v>
      </c>
      <c r="B1114" s="142" t="s">
        <v>2272</v>
      </c>
      <c r="C1114" s="142">
        <v>0</v>
      </c>
      <c r="D1114" s="142">
        <v>0</v>
      </c>
      <c r="E1114" s="142">
        <v>80</v>
      </c>
      <c r="F1114" s="142" t="s">
        <v>944</v>
      </c>
      <c r="G1114" s="142" t="s">
        <v>25</v>
      </c>
      <c r="H1114" s="142">
        <v>69.7</v>
      </c>
      <c r="I1114" s="137" t="s">
        <v>357</v>
      </c>
    </row>
    <row r="1115" spans="1:9" x14ac:dyDescent="0.15">
      <c r="A1115" s="142" t="s">
        <v>2273</v>
      </c>
      <c r="B1115" s="142" t="s">
        <v>2274</v>
      </c>
      <c r="C1115" s="142">
        <v>0</v>
      </c>
      <c r="D1115" s="142">
        <v>0</v>
      </c>
      <c r="E1115" s="142">
        <v>80</v>
      </c>
      <c r="F1115" s="142" t="s">
        <v>944</v>
      </c>
      <c r="G1115" s="142" t="s">
        <v>25</v>
      </c>
      <c r="H1115" s="142">
        <v>35.5</v>
      </c>
      <c r="I1115" s="137" t="s">
        <v>357</v>
      </c>
    </row>
    <row r="1116" spans="1:9" x14ac:dyDescent="0.15">
      <c r="A1116" s="142" t="s">
        <v>2275</v>
      </c>
      <c r="B1116" s="142" t="s">
        <v>100</v>
      </c>
      <c r="C1116" s="142">
        <v>0</v>
      </c>
      <c r="D1116" s="142">
        <v>0</v>
      </c>
      <c r="E1116" s="142">
        <v>80</v>
      </c>
      <c r="F1116" s="142" t="s">
        <v>944</v>
      </c>
      <c r="G1116" s="142" t="s">
        <v>25</v>
      </c>
      <c r="H1116" s="142">
        <v>35.5</v>
      </c>
      <c r="I1116" s="137" t="s">
        <v>357</v>
      </c>
    </row>
    <row r="1117" spans="1:9" x14ac:dyDescent="0.15">
      <c r="A1117" s="142" t="s">
        <v>466</v>
      </c>
      <c r="B1117" s="142" t="s">
        <v>951</v>
      </c>
      <c r="C1117" s="142">
        <v>0</v>
      </c>
      <c r="D1117" s="142">
        <v>0</v>
      </c>
      <c r="E1117" s="142">
        <v>80</v>
      </c>
      <c r="F1117" s="142" t="s">
        <v>944</v>
      </c>
      <c r="G1117" s="142" t="s">
        <v>25</v>
      </c>
      <c r="H1117" s="142">
        <v>35</v>
      </c>
      <c r="I1117" s="137" t="s">
        <v>357</v>
      </c>
    </row>
    <row r="1118" spans="1:9" x14ac:dyDescent="0.15">
      <c r="A1118" s="142" t="s">
        <v>2276</v>
      </c>
      <c r="B1118" s="142" t="s">
        <v>2277</v>
      </c>
      <c r="C1118" s="142">
        <v>0</v>
      </c>
      <c r="D1118" s="142">
        <v>0</v>
      </c>
      <c r="E1118" s="142">
        <v>80</v>
      </c>
      <c r="F1118" s="142" t="s">
        <v>944</v>
      </c>
      <c r="G1118" s="142" t="s">
        <v>25</v>
      </c>
      <c r="H1118" s="142">
        <v>69</v>
      </c>
      <c r="I1118" s="137" t="s">
        <v>357</v>
      </c>
    </row>
    <row r="1119" spans="1:9" x14ac:dyDescent="0.15">
      <c r="A1119" s="142" t="s">
        <v>2278</v>
      </c>
      <c r="B1119" s="142" t="s">
        <v>2277</v>
      </c>
      <c r="C1119" s="142">
        <v>0</v>
      </c>
      <c r="D1119" s="142">
        <v>0</v>
      </c>
      <c r="E1119" s="142">
        <v>80</v>
      </c>
      <c r="F1119" s="142" t="s">
        <v>944</v>
      </c>
      <c r="G1119" s="142" t="s">
        <v>25</v>
      </c>
      <c r="H1119" s="142">
        <v>182.2</v>
      </c>
      <c r="I1119" s="137" t="s">
        <v>357</v>
      </c>
    </row>
    <row r="1120" spans="1:9" x14ac:dyDescent="0.15">
      <c r="A1120" s="142" t="s">
        <v>2279</v>
      </c>
      <c r="B1120" s="142" t="s">
        <v>2280</v>
      </c>
      <c r="C1120" s="142">
        <v>0</v>
      </c>
      <c r="D1120" s="142">
        <v>0</v>
      </c>
      <c r="E1120" s="142">
        <v>80</v>
      </c>
      <c r="F1120" s="142" t="s">
        <v>944</v>
      </c>
      <c r="G1120" s="142" t="s">
        <v>25</v>
      </c>
      <c r="H1120" s="142">
        <v>113.2</v>
      </c>
      <c r="I1120" s="137" t="s">
        <v>357</v>
      </c>
    </row>
    <row r="1121" spans="1:9" x14ac:dyDescent="0.15">
      <c r="A1121" s="142" t="s">
        <v>2281</v>
      </c>
      <c r="B1121" s="142" t="s">
        <v>2282</v>
      </c>
      <c r="C1121" s="142">
        <v>0</v>
      </c>
      <c r="D1121" s="142">
        <v>0</v>
      </c>
      <c r="E1121" s="142">
        <v>80</v>
      </c>
      <c r="F1121" s="142" t="s">
        <v>944</v>
      </c>
      <c r="G1121" s="142" t="s">
        <v>25</v>
      </c>
      <c r="H1121" s="142">
        <v>191.9</v>
      </c>
      <c r="I1121" s="137" t="s">
        <v>357</v>
      </c>
    </row>
    <row r="1122" spans="1:9" x14ac:dyDescent="0.15">
      <c r="A1122" s="142" t="s">
        <v>2283</v>
      </c>
      <c r="B1122" s="142" t="s">
        <v>2284</v>
      </c>
      <c r="C1122" s="142">
        <v>0</v>
      </c>
      <c r="D1122" s="142">
        <v>0</v>
      </c>
      <c r="E1122" s="142">
        <v>80</v>
      </c>
      <c r="F1122" s="142" t="s">
        <v>944</v>
      </c>
      <c r="G1122" s="142" t="s">
        <v>25</v>
      </c>
      <c r="H1122" s="142">
        <v>28</v>
      </c>
      <c r="I1122" s="137" t="s">
        <v>357</v>
      </c>
    </row>
    <row r="1123" spans="1:9" x14ac:dyDescent="0.15">
      <c r="A1123" s="142" t="s">
        <v>2285</v>
      </c>
      <c r="B1123" s="142" t="s">
        <v>2286</v>
      </c>
      <c r="C1123" s="142">
        <v>0</v>
      </c>
      <c r="D1123" s="142">
        <v>0</v>
      </c>
      <c r="E1123" s="142">
        <v>80</v>
      </c>
      <c r="F1123" s="142" t="s">
        <v>944</v>
      </c>
      <c r="G1123" s="142" t="s">
        <v>25</v>
      </c>
      <c r="H1123" s="142">
        <v>28</v>
      </c>
      <c r="I1123" s="137" t="s">
        <v>357</v>
      </c>
    </row>
    <row r="1124" spans="1:9" x14ac:dyDescent="0.15">
      <c r="A1124" s="142" t="s">
        <v>2287</v>
      </c>
      <c r="B1124" s="142" t="s">
        <v>107</v>
      </c>
      <c r="C1124" s="142">
        <v>0</v>
      </c>
      <c r="D1124" s="142">
        <v>0</v>
      </c>
      <c r="E1124" s="142">
        <v>80</v>
      </c>
      <c r="F1124" s="142" t="s">
        <v>944</v>
      </c>
      <c r="G1124" s="142" t="s">
        <v>25</v>
      </c>
      <c r="H1124" s="142">
        <v>165.9</v>
      </c>
      <c r="I1124" s="137" t="s">
        <v>357</v>
      </c>
    </row>
    <row r="1125" spans="1:9" x14ac:dyDescent="0.15">
      <c r="A1125" s="142" t="s">
        <v>2288</v>
      </c>
      <c r="B1125" s="142" t="s">
        <v>2289</v>
      </c>
      <c r="C1125" s="142">
        <v>0</v>
      </c>
      <c r="D1125" s="142">
        <v>0</v>
      </c>
      <c r="E1125" s="142">
        <v>80</v>
      </c>
      <c r="F1125" s="142" t="s">
        <v>944</v>
      </c>
      <c r="G1125" s="142" t="s">
        <v>25</v>
      </c>
      <c r="H1125" s="142">
        <v>168.1</v>
      </c>
      <c r="I1125" s="137" t="s">
        <v>357</v>
      </c>
    </row>
    <row r="1126" spans="1:9" x14ac:dyDescent="0.15">
      <c r="A1126" s="142" t="s">
        <v>2290</v>
      </c>
      <c r="B1126" s="142" t="s">
        <v>561</v>
      </c>
      <c r="C1126" s="142">
        <v>0</v>
      </c>
      <c r="D1126" s="142">
        <v>0</v>
      </c>
      <c r="E1126" s="142">
        <v>80</v>
      </c>
      <c r="F1126" s="142" t="s">
        <v>944</v>
      </c>
      <c r="G1126" s="142" t="s">
        <v>25</v>
      </c>
      <c r="H1126" s="142">
        <v>40</v>
      </c>
      <c r="I1126" s="137" t="s">
        <v>357</v>
      </c>
    </row>
    <row r="1127" spans="1:9" x14ac:dyDescent="0.15">
      <c r="A1127" s="142" t="s">
        <v>2291</v>
      </c>
      <c r="B1127" s="142" t="s">
        <v>2292</v>
      </c>
      <c r="C1127" s="142">
        <v>0</v>
      </c>
      <c r="D1127" s="142">
        <v>0</v>
      </c>
      <c r="E1127" s="142">
        <v>80</v>
      </c>
      <c r="F1127" s="142" t="s">
        <v>944</v>
      </c>
      <c r="G1127" s="142" t="s">
        <v>25</v>
      </c>
      <c r="H1127" s="142">
        <v>50.1</v>
      </c>
      <c r="I1127" s="137" t="s">
        <v>357</v>
      </c>
    </row>
    <row r="1128" spans="1:9" x14ac:dyDescent="0.15">
      <c r="A1128" s="142" t="s">
        <v>2293</v>
      </c>
      <c r="B1128" s="142" t="s">
        <v>2294</v>
      </c>
      <c r="C1128" s="142">
        <v>0</v>
      </c>
      <c r="D1128" s="142">
        <v>0</v>
      </c>
      <c r="E1128" s="142">
        <v>80</v>
      </c>
      <c r="F1128" s="142" t="s">
        <v>944</v>
      </c>
      <c r="G1128" s="142" t="s">
        <v>25</v>
      </c>
      <c r="H1128" s="142">
        <v>37</v>
      </c>
      <c r="I1128" s="137" t="s">
        <v>357</v>
      </c>
    </row>
    <row r="1129" spans="1:9" x14ac:dyDescent="0.15">
      <c r="A1129" s="142" t="s">
        <v>2295</v>
      </c>
      <c r="B1129" s="142" t="s">
        <v>2296</v>
      </c>
      <c r="C1129" s="142">
        <v>0</v>
      </c>
      <c r="D1129" s="142">
        <v>0</v>
      </c>
      <c r="E1129" s="142">
        <v>80</v>
      </c>
      <c r="F1129" s="142" t="s">
        <v>944</v>
      </c>
      <c r="G1129" s="142" t="s">
        <v>25</v>
      </c>
      <c r="H1129" s="142">
        <v>36.700000000000003</v>
      </c>
      <c r="I1129" s="137" t="s">
        <v>357</v>
      </c>
    </row>
    <row r="1130" spans="1:9" x14ac:dyDescent="0.15">
      <c r="A1130" s="142" t="s">
        <v>2297</v>
      </c>
      <c r="B1130" s="142" t="s">
        <v>2298</v>
      </c>
      <c r="C1130" s="142">
        <v>0</v>
      </c>
      <c r="D1130" s="142">
        <v>0</v>
      </c>
      <c r="E1130" s="142">
        <v>80</v>
      </c>
      <c r="F1130" s="142" t="s">
        <v>944</v>
      </c>
      <c r="G1130" s="142" t="s">
        <v>25</v>
      </c>
      <c r="H1130" s="142">
        <v>330.1</v>
      </c>
      <c r="I1130" s="137" t="s">
        <v>356</v>
      </c>
    </row>
    <row r="1131" spans="1:9" x14ac:dyDescent="0.15">
      <c r="A1131" s="142" t="s">
        <v>2299</v>
      </c>
      <c r="B1131" s="142" t="s">
        <v>118</v>
      </c>
      <c r="C1131" s="142">
        <v>0</v>
      </c>
      <c r="D1131" s="142">
        <v>0</v>
      </c>
      <c r="E1131" s="142">
        <v>80</v>
      </c>
      <c r="F1131" s="142" t="s">
        <v>944</v>
      </c>
      <c r="G1131" s="142" t="s">
        <v>25</v>
      </c>
      <c r="H1131" s="142">
        <v>79.400000000000006</v>
      </c>
      <c r="I1131" s="137" t="s">
        <v>357</v>
      </c>
    </row>
    <row r="1132" spans="1:9" x14ac:dyDescent="0.15">
      <c r="A1132" s="142" t="s">
        <v>2300</v>
      </c>
      <c r="B1132" s="142" t="s">
        <v>2201</v>
      </c>
      <c r="C1132" s="142">
        <v>0</v>
      </c>
      <c r="D1132" s="142">
        <v>0</v>
      </c>
      <c r="E1132" s="142">
        <v>80</v>
      </c>
      <c r="F1132" s="142" t="s">
        <v>944</v>
      </c>
      <c r="G1132" s="142" t="s">
        <v>25</v>
      </c>
      <c r="H1132" s="142">
        <v>27.9</v>
      </c>
      <c r="I1132" s="137" t="s">
        <v>357</v>
      </c>
    </row>
    <row r="1133" spans="1:9" x14ac:dyDescent="0.15">
      <c r="A1133" s="142" t="s">
        <v>2301</v>
      </c>
      <c r="B1133" s="142" t="s">
        <v>2302</v>
      </c>
      <c r="C1133" s="142">
        <v>0</v>
      </c>
      <c r="D1133" s="142">
        <v>0</v>
      </c>
      <c r="E1133" s="142">
        <v>80</v>
      </c>
      <c r="F1133" s="142" t="s">
        <v>944</v>
      </c>
      <c r="G1133" s="142" t="s">
        <v>25</v>
      </c>
      <c r="H1133" s="142">
        <v>194</v>
      </c>
      <c r="I1133" s="137" t="s">
        <v>356</v>
      </c>
    </row>
    <row r="1134" spans="1:9" x14ac:dyDescent="0.15">
      <c r="A1134" s="142" t="s">
        <v>123</v>
      </c>
      <c r="B1134" s="142" t="s">
        <v>124</v>
      </c>
      <c r="C1134" s="142">
        <v>0</v>
      </c>
      <c r="D1134" s="142">
        <v>0</v>
      </c>
      <c r="E1134" s="142">
        <v>80</v>
      </c>
      <c r="F1134" s="142" t="s">
        <v>944</v>
      </c>
      <c r="G1134" s="142" t="s">
        <v>25</v>
      </c>
      <c r="H1134" s="142">
        <v>422.2</v>
      </c>
      <c r="I1134" s="137" t="s">
        <v>356</v>
      </c>
    </row>
    <row r="1135" spans="1:9" x14ac:dyDescent="0.15">
      <c r="A1135" s="142" t="s">
        <v>2303</v>
      </c>
      <c r="B1135" s="142" t="s">
        <v>129</v>
      </c>
      <c r="C1135" s="142">
        <v>0</v>
      </c>
      <c r="D1135" s="142">
        <v>0</v>
      </c>
      <c r="E1135" s="142">
        <v>80</v>
      </c>
      <c r="F1135" s="142" t="s">
        <v>944</v>
      </c>
      <c r="G1135" s="142" t="s">
        <v>25</v>
      </c>
      <c r="H1135" s="142">
        <v>291.3</v>
      </c>
      <c r="I1135" s="137" t="s">
        <v>356</v>
      </c>
    </row>
    <row r="1136" spans="1:9" x14ac:dyDescent="0.15">
      <c r="A1136" s="142" t="s">
        <v>2304</v>
      </c>
      <c r="B1136" s="142" t="s">
        <v>2305</v>
      </c>
      <c r="C1136" s="142">
        <v>0</v>
      </c>
      <c r="D1136" s="142">
        <v>0</v>
      </c>
      <c r="E1136" s="142">
        <v>80</v>
      </c>
      <c r="F1136" s="142" t="s">
        <v>944</v>
      </c>
      <c r="G1136" s="142" t="s">
        <v>25</v>
      </c>
      <c r="H1136" s="142">
        <v>266.39999999999998</v>
      </c>
      <c r="I1136" s="137" t="s">
        <v>356</v>
      </c>
    </row>
    <row r="1137" spans="1:9" x14ac:dyDescent="0.15">
      <c r="A1137" s="142" t="s">
        <v>2306</v>
      </c>
      <c r="B1137" s="142" t="s">
        <v>2307</v>
      </c>
      <c r="C1137" s="142">
        <v>0</v>
      </c>
      <c r="D1137" s="142">
        <v>0</v>
      </c>
      <c r="E1137" s="142">
        <v>80</v>
      </c>
      <c r="F1137" s="142" t="s">
        <v>944</v>
      </c>
      <c r="G1137" s="142" t="s">
        <v>25</v>
      </c>
      <c r="H1137" s="142">
        <v>294</v>
      </c>
      <c r="I1137" s="137" t="s">
        <v>356</v>
      </c>
    </row>
    <row r="1138" spans="1:9" x14ac:dyDescent="0.15">
      <c r="A1138" s="142" t="s">
        <v>2308</v>
      </c>
      <c r="B1138" s="142" t="s">
        <v>2309</v>
      </c>
      <c r="C1138" s="142">
        <v>0</v>
      </c>
      <c r="D1138" s="142">
        <v>0</v>
      </c>
      <c r="E1138" s="142">
        <v>80</v>
      </c>
      <c r="F1138" s="142" t="s">
        <v>944</v>
      </c>
      <c r="G1138" s="142" t="s">
        <v>25</v>
      </c>
      <c r="H1138" s="142">
        <v>242.6</v>
      </c>
      <c r="I1138" s="137" t="s">
        <v>356</v>
      </c>
    </row>
    <row r="1139" spans="1:9" x14ac:dyDescent="0.15">
      <c r="A1139" s="142" t="s">
        <v>2310</v>
      </c>
      <c r="B1139" s="142" t="s">
        <v>2311</v>
      </c>
      <c r="C1139" s="142">
        <v>0</v>
      </c>
      <c r="D1139" s="142">
        <v>0</v>
      </c>
      <c r="E1139" s="142">
        <v>80</v>
      </c>
      <c r="F1139" s="142" t="s">
        <v>944</v>
      </c>
      <c r="G1139" s="142" t="s">
        <v>25</v>
      </c>
      <c r="H1139" s="142">
        <v>597.29999999999995</v>
      </c>
      <c r="I1139" s="137" t="s">
        <v>356</v>
      </c>
    </row>
    <row r="1140" spans="1:9" x14ac:dyDescent="0.15">
      <c r="A1140" s="142" t="s">
        <v>2312</v>
      </c>
      <c r="B1140" s="142" t="s">
        <v>2313</v>
      </c>
      <c r="C1140" s="142">
        <v>0</v>
      </c>
      <c r="D1140" s="142">
        <v>0</v>
      </c>
      <c r="E1140" s="142">
        <v>80</v>
      </c>
      <c r="F1140" s="142" t="s">
        <v>944</v>
      </c>
      <c r="G1140" s="142" t="s">
        <v>25</v>
      </c>
      <c r="H1140" s="142">
        <v>11.9</v>
      </c>
      <c r="I1140" s="137" t="e">
        <v>#N/A</v>
      </c>
    </row>
    <row r="1141" spans="1:9" x14ac:dyDescent="0.15">
      <c r="A1141" s="142" t="s">
        <v>2314</v>
      </c>
      <c r="B1141" s="142" t="s">
        <v>2315</v>
      </c>
      <c r="C1141" s="142">
        <v>0</v>
      </c>
      <c r="D1141" s="142">
        <v>0</v>
      </c>
      <c r="E1141" s="142">
        <v>80</v>
      </c>
      <c r="F1141" s="142" t="s">
        <v>944</v>
      </c>
      <c r="G1141" s="142" t="s">
        <v>25</v>
      </c>
      <c r="H1141" s="142">
        <v>13.6</v>
      </c>
      <c r="I1141" s="137" t="s">
        <v>357</v>
      </c>
    </row>
    <row r="1142" spans="1:9" x14ac:dyDescent="0.15">
      <c r="A1142" s="142" t="s">
        <v>2316</v>
      </c>
      <c r="B1142" s="142" t="s">
        <v>2317</v>
      </c>
      <c r="C1142" s="142">
        <v>0</v>
      </c>
      <c r="D1142" s="142">
        <v>0</v>
      </c>
      <c r="E1142" s="142">
        <v>80</v>
      </c>
      <c r="F1142" s="142" t="s">
        <v>944</v>
      </c>
      <c r="G1142" s="142" t="s">
        <v>203</v>
      </c>
      <c r="H1142" s="142">
        <v>32</v>
      </c>
      <c r="I1142" s="137" t="s">
        <v>353</v>
      </c>
    </row>
    <row r="1143" spans="1:9" x14ac:dyDescent="0.15">
      <c r="A1143" s="142" t="s">
        <v>2318</v>
      </c>
      <c r="B1143" s="142" t="s">
        <v>1198</v>
      </c>
      <c r="C1143" s="142">
        <v>0</v>
      </c>
      <c r="D1143" s="142">
        <v>0</v>
      </c>
      <c r="E1143" s="142">
        <v>80</v>
      </c>
      <c r="F1143" s="142" t="s">
        <v>944</v>
      </c>
      <c r="G1143" s="142" t="s">
        <v>25</v>
      </c>
      <c r="H1143" s="142">
        <v>42.1</v>
      </c>
      <c r="I1143" s="137" t="s">
        <v>357</v>
      </c>
    </row>
    <row r="1144" spans="1:9" x14ac:dyDescent="0.15">
      <c r="A1144" s="142" t="s">
        <v>2319</v>
      </c>
      <c r="B1144" s="142" t="s">
        <v>2320</v>
      </c>
      <c r="C1144" s="142">
        <v>0</v>
      </c>
      <c r="D1144" s="142">
        <v>0</v>
      </c>
      <c r="E1144" s="142">
        <v>80</v>
      </c>
      <c r="F1144" s="142" t="s">
        <v>944</v>
      </c>
      <c r="G1144" s="142" t="s">
        <v>25</v>
      </c>
      <c r="H1144" s="142">
        <v>107.9</v>
      </c>
      <c r="I1144" s="137" t="s">
        <v>357</v>
      </c>
    </row>
    <row r="1145" spans="1:9" x14ac:dyDescent="0.15">
      <c r="A1145" s="142" t="s">
        <v>2321</v>
      </c>
      <c r="B1145" s="142" t="s">
        <v>2322</v>
      </c>
      <c r="C1145" s="142">
        <v>0</v>
      </c>
      <c r="D1145" s="142">
        <v>0</v>
      </c>
      <c r="E1145" s="142">
        <v>80</v>
      </c>
      <c r="F1145" s="142" t="s">
        <v>944</v>
      </c>
      <c r="G1145" s="142" t="s">
        <v>25</v>
      </c>
      <c r="H1145" s="142">
        <v>225.3</v>
      </c>
      <c r="I1145" s="137" t="s">
        <v>357</v>
      </c>
    </row>
    <row r="1146" spans="1:9" x14ac:dyDescent="0.15">
      <c r="A1146" s="142" t="s">
        <v>2323</v>
      </c>
      <c r="B1146" s="142" t="s">
        <v>2324</v>
      </c>
      <c r="C1146" s="142">
        <v>0</v>
      </c>
      <c r="D1146" s="142">
        <v>0</v>
      </c>
      <c r="E1146" s="142">
        <v>80</v>
      </c>
      <c r="F1146" s="142" t="s">
        <v>944</v>
      </c>
      <c r="G1146" s="142" t="s">
        <v>25</v>
      </c>
      <c r="H1146" s="142">
        <v>117.4</v>
      </c>
      <c r="I1146" s="137" t="s">
        <v>357</v>
      </c>
    </row>
    <row r="1147" spans="1:9" x14ac:dyDescent="0.15">
      <c r="A1147" s="142" t="s">
        <v>2325</v>
      </c>
      <c r="B1147" s="142" t="s">
        <v>2326</v>
      </c>
      <c r="C1147" s="142">
        <v>0</v>
      </c>
      <c r="D1147" s="142">
        <v>0</v>
      </c>
      <c r="E1147" s="142">
        <v>80</v>
      </c>
      <c r="F1147" s="142" t="s">
        <v>944</v>
      </c>
      <c r="G1147" s="142" t="s">
        <v>25</v>
      </c>
      <c r="H1147" s="142">
        <v>106.5</v>
      </c>
      <c r="I1147" s="137" t="s">
        <v>357</v>
      </c>
    </row>
    <row r="1148" spans="1:9" x14ac:dyDescent="0.15">
      <c r="A1148" s="142" t="s">
        <v>2327</v>
      </c>
      <c r="B1148" s="142" t="s">
        <v>2328</v>
      </c>
      <c r="C1148" s="142">
        <v>0</v>
      </c>
      <c r="D1148" s="142">
        <v>0</v>
      </c>
      <c r="E1148" s="142">
        <v>80</v>
      </c>
      <c r="F1148" s="142" t="s">
        <v>944</v>
      </c>
      <c r="G1148" s="142" t="s">
        <v>25</v>
      </c>
      <c r="H1148" s="142">
        <v>59.1</v>
      </c>
      <c r="I1148" s="137" t="s">
        <v>357</v>
      </c>
    </row>
    <row r="1149" spans="1:9" x14ac:dyDescent="0.15">
      <c r="A1149" s="142" t="s">
        <v>2329</v>
      </c>
      <c r="B1149" s="142" t="s">
        <v>2286</v>
      </c>
      <c r="C1149" s="142">
        <v>0</v>
      </c>
      <c r="D1149" s="142">
        <v>0</v>
      </c>
      <c r="E1149" s="142">
        <v>80</v>
      </c>
      <c r="F1149" s="142" t="s">
        <v>944</v>
      </c>
      <c r="G1149" s="142" t="s">
        <v>25</v>
      </c>
      <c r="H1149" s="142">
        <v>20.8</v>
      </c>
      <c r="I1149" s="137" t="s">
        <v>357</v>
      </c>
    </row>
    <row r="1150" spans="1:9" x14ac:dyDescent="0.15">
      <c r="A1150" s="142" t="s">
        <v>2330</v>
      </c>
      <c r="B1150" s="142" t="s">
        <v>2331</v>
      </c>
      <c r="C1150" s="142">
        <v>0</v>
      </c>
      <c r="D1150" s="142">
        <v>0</v>
      </c>
      <c r="E1150" s="142">
        <v>80</v>
      </c>
      <c r="F1150" s="142" t="s">
        <v>944</v>
      </c>
      <c r="G1150" s="142" t="s">
        <v>25</v>
      </c>
      <c r="H1150" s="142">
        <v>61.2</v>
      </c>
      <c r="I1150" s="137" t="s">
        <v>357</v>
      </c>
    </row>
    <row r="1151" spans="1:9" x14ac:dyDescent="0.15">
      <c r="A1151" s="142" t="s">
        <v>618</v>
      </c>
      <c r="B1151" s="142" t="s">
        <v>2332</v>
      </c>
      <c r="C1151" s="142">
        <v>0</v>
      </c>
      <c r="D1151" s="142">
        <v>0</v>
      </c>
      <c r="E1151" s="142">
        <v>80</v>
      </c>
      <c r="F1151" s="142" t="s">
        <v>944</v>
      </c>
      <c r="G1151" s="142" t="s">
        <v>25</v>
      </c>
      <c r="H1151" s="142">
        <v>65</v>
      </c>
      <c r="I1151" s="137" t="s">
        <v>357</v>
      </c>
    </row>
    <row r="1152" spans="1:9" x14ac:dyDescent="0.15">
      <c r="A1152" s="142" t="s">
        <v>703</v>
      </c>
      <c r="B1152" s="142" t="s">
        <v>704</v>
      </c>
      <c r="C1152" s="142">
        <v>0</v>
      </c>
      <c r="D1152" s="142">
        <v>0</v>
      </c>
      <c r="E1152" s="142">
        <v>80</v>
      </c>
      <c r="F1152" s="142" t="s">
        <v>944</v>
      </c>
      <c r="G1152" s="142" t="s">
        <v>25</v>
      </c>
      <c r="H1152" s="142">
        <v>185</v>
      </c>
      <c r="I1152" s="137" t="s">
        <v>357</v>
      </c>
    </row>
    <row r="1153" spans="1:9" x14ac:dyDescent="0.15">
      <c r="A1153" s="142" t="s">
        <v>2333</v>
      </c>
      <c r="B1153" s="142" t="s">
        <v>2334</v>
      </c>
      <c r="C1153" s="142">
        <v>0</v>
      </c>
      <c r="D1153" s="142">
        <v>0</v>
      </c>
      <c r="E1153" s="142">
        <v>80</v>
      </c>
      <c r="F1153" s="142" t="s">
        <v>944</v>
      </c>
      <c r="G1153" s="142" t="s">
        <v>25</v>
      </c>
      <c r="H1153" s="142">
        <v>170</v>
      </c>
      <c r="I1153" s="137" t="s">
        <v>357</v>
      </c>
    </row>
    <row r="1154" spans="1:9" x14ac:dyDescent="0.15">
      <c r="A1154" s="142" t="s">
        <v>2335</v>
      </c>
      <c r="B1154" s="142" t="s">
        <v>2336</v>
      </c>
      <c r="C1154" s="142">
        <v>0</v>
      </c>
      <c r="D1154" s="142">
        <v>0</v>
      </c>
      <c r="E1154" s="142">
        <v>80</v>
      </c>
      <c r="F1154" s="142" t="s">
        <v>944</v>
      </c>
      <c r="G1154" s="142" t="s">
        <v>25</v>
      </c>
      <c r="H1154" s="142">
        <v>52</v>
      </c>
      <c r="I1154" s="137" t="e">
        <v>#N/A</v>
      </c>
    </row>
    <row r="1155" spans="1:9" x14ac:dyDescent="0.15">
      <c r="A1155" s="142" t="s">
        <v>2337</v>
      </c>
      <c r="B1155" s="142" t="s">
        <v>2338</v>
      </c>
      <c r="C1155" s="142">
        <v>0</v>
      </c>
      <c r="D1155" s="142">
        <v>0</v>
      </c>
      <c r="E1155" s="142">
        <v>80</v>
      </c>
      <c r="F1155" s="142" t="s">
        <v>944</v>
      </c>
      <c r="G1155" s="142" t="s">
        <v>25</v>
      </c>
      <c r="H1155" s="142">
        <v>44</v>
      </c>
      <c r="I1155" s="137" t="e">
        <v>#N/A</v>
      </c>
    </row>
    <row r="1156" spans="1:9" x14ac:dyDescent="0.15">
      <c r="A1156" s="142" t="s">
        <v>2339</v>
      </c>
      <c r="B1156" s="142" t="s">
        <v>2340</v>
      </c>
      <c r="C1156" s="142">
        <v>0</v>
      </c>
      <c r="D1156" s="142">
        <v>0</v>
      </c>
      <c r="E1156" s="142">
        <v>80</v>
      </c>
      <c r="F1156" s="142" t="s">
        <v>944</v>
      </c>
      <c r="G1156" s="142" t="s">
        <v>25</v>
      </c>
      <c r="H1156" s="142">
        <v>15</v>
      </c>
      <c r="I1156" s="137" t="s">
        <v>357</v>
      </c>
    </row>
    <row r="1157" spans="1:9" x14ac:dyDescent="0.15">
      <c r="A1157" s="142" t="s">
        <v>2341</v>
      </c>
      <c r="B1157" s="142" t="s">
        <v>2342</v>
      </c>
      <c r="C1157" s="142">
        <v>0</v>
      </c>
      <c r="D1157" s="142">
        <v>0</v>
      </c>
      <c r="E1157" s="142">
        <v>80</v>
      </c>
      <c r="F1157" s="142" t="s">
        <v>944</v>
      </c>
      <c r="G1157" s="142" t="s">
        <v>25</v>
      </c>
      <c r="H1157" s="142">
        <v>15</v>
      </c>
      <c r="I1157" s="137" t="s">
        <v>357</v>
      </c>
    </row>
    <row r="1158" spans="1:9" x14ac:dyDescent="0.15">
      <c r="A1158" s="142" t="s">
        <v>2343</v>
      </c>
      <c r="B1158" s="142" t="s">
        <v>2344</v>
      </c>
      <c r="C1158" s="142">
        <v>0</v>
      </c>
      <c r="D1158" s="142">
        <v>0</v>
      </c>
      <c r="E1158" s="142">
        <v>80</v>
      </c>
      <c r="F1158" s="142" t="s">
        <v>944</v>
      </c>
      <c r="G1158" s="142" t="s">
        <v>25</v>
      </c>
      <c r="H1158" s="142">
        <v>15</v>
      </c>
      <c r="I1158" s="137" t="s">
        <v>357</v>
      </c>
    </row>
    <row r="1159" spans="1:9" x14ac:dyDescent="0.15">
      <c r="A1159" s="142" t="s">
        <v>2345</v>
      </c>
      <c r="B1159" s="142" t="s">
        <v>147</v>
      </c>
      <c r="C1159" s="142">
        <v>0</v>
      </c>
      <c r="D1159" s="142">
        <v>0</v>
      </c>
      <c r="E1159" s="142">
        <v>80</v>
      </c>
      <c r="F1159" s="142" t="s">
        <v>944</v>
      </c>
      <c r="G1159" s="142" t="s">
        <v>25</v>
      </c>
      <c r="H1159" s="142">
        <v>15</v>
      </c>
      <c r="I1159" s="137" t="s">
        <v>357</v>
      </c>
    </row>
    <row r="1160" spans="1:9" x14ac:dyDescent="0.15">
      <c r="A1160" s="142" t="s">
        <v>2346</v>
      </c>
      <c r="B1160" s="142" t="s">
        <v>2347</v>
      </c>
      <c r="C1160" s="142">
        <v>0</v>
      </c>
      <c r="D1160" s="142">
        <v>0</v>
      </c>
      <c r="E1160" s="142">
        <v>80</v>
      </c>
      <c r="F1160" s="142" t="s">
        <v>944</v>
      </c>
      <c r="G1160" s="142" t="s">
        <v>25</v>
      </c>
      <c r="H1160" s="142">
        <v>60</v>
      </c>
      <c r="I1160" s="137" t="s">
        <v>357</v>
      </c>
    </row>
    <row r="1161" spans="1:9" x14ac:dyDescent="0.15">
      <c r="A1161" s="142" t="s">
        <v>2348</v>
      </c>
      <c r="B1161" s="142" t="s">
        <v>2349</v>
      </c>
      <c r="C1161" s="142">
        <v>0</v>
      </c>
      <c r="D1161" s="142">
        <v>0</v>
      </c>
      <c r="E1161" s="142">
        <v>80</v>
      </c>
      <c r="F1161" s="142" t="s">
        <v>944</v>
      </c>
      <c r="G1161" s="142" t="s">
        <v>25</v>
      </c>
      <c r="H1161" s="142">
        <v>60.4</v>
      </c>
      <c r="I1161" s="137" t="s">
        <v>357</v>
      </c>
    </row>
    <row r="1162" spans="1:9" x14ac:dyDescent="0.15">
      <c r="A1162" s="142" t="s">
        <v>2350</v>
      </c>
      <c r="B1162" s="142" t="s">
        <v>147</v>
      </c>
      <c r="C1162" s="142">
        <v>0</v>
      </c>
      <c r="D1162" s="142">
        <v>0</v>
      </c>
      <c r="E1162" s="142">
        <v>80</v>
      </c>
      <c r="F1162" s="142" t="s">
        <v>944</v>
      </c>
      <c r="G1162" s="142" t="s">
        <v>25</v>
      </c>
      <c r="H1162" s="142">
        <v>17</v>
      </c>
      <c r="I1162" s="137" t="s">
        <v>357</v>
      </c>
    </row>
    <row r="1163" spans="1:9" x14ac:dyDescent="0.15">
      <c r="A1163" s="142" t="s">
        <v>2351</v>
      </c>
      <c r="B1163" s="142" t="s">
        <v>2352</v>
      </c>
      <c r="C1163" s="142">
        <v>0</v>
      </c>
      <c r="D1163" s="142">
        <v>0</v>
      </c>
      <c r="E1163" s="142">
        <v>80</v>
      </c>
      <c r="F1163" s="142" t="s">
        <v>944</v>
      </c>
      <c r="G1163" s="142" t="s">
        <v>25</v>
      </c>
      <c r="H1163" s="142">
        <v>281.8</v>
      </c>
      <c r="I1163" s="137" t="s">
        <v>357</v>
      </c>
    </row>
    <row r="1164" spans="1:9" x14ac:dyDescent="0.15">
      <c r="A1164" s="142" t="s">
        <v>2353</v>
      </c>
      <c r="B1164" s="142" t="s">
        <v>2354</v>
      </c>
      <c r="C1164" s="142">
        <v>0</v>
      </c>
      <c r="D1164" s="142">
        <v>0</v>
      </c>
      <c r="E1164" s="142">
        <v>80</v>
      </c>
      <c r="F1164" s="142" t="s">
        <v>944</v>
      </c>
      <c r="G1164" s="142" t="s">
        <v>25</v>
      </c>
      <c r="H1164" s="142">
        <v>204.8</v>
      </c>
      <c r="I1164" s="137" t="s">
        <v>356</v>
      </c>
    </row>
    <row r="1165" spans="1:9" x14ac:dyDescent="0.15">
      <c r="A1165" s="142" t="s">
        <v>72</v>
      </c>
      <c r="B1165" s="142" t="s">
        <v>73</v>
      </c>
      <c r="C1165" s="142">
        <v>5000</v>
      </c>
      <c r="D1165" s="142">
        <v>1</v>
      </c>
      <c r="E1165" s="142">
        <v>1</v>
      </c>
      <c r="F1165" s="142" t="s">
        <v>945</v>
      </c>
      <c r="G1165" s="142" t="s">
        <v>204</v>
      </c>
      <c r="H1165" s="142">
        <v>907.5</v>
      </c>
      <c r="I1165" s="137" t="s">
        <v>355</v>
      </c>
    </row>
    <row r="1166" spans="1:9" x14ac:dyDescent="0.15">
      <c r="A1166" s="142" t="s">
        <v>330</v>
      </c>
      <c r="B1166" s="142" t="s">
        <v>331</v>
      </c>
      <c r="C1166" s="142">
        <v>4600</v>
      </c>
      <c r="D1166" s="142">
        <v>14</v>
      </c>
      <c r="E1166" s="142">
        <v>2</v>
      </c>
      <c r="F1166" s="142" t="s">
        <v>945</v>
      </c>
      <c r="G1166" s="142" t="s">
        <v>204</v>
      </c>
      <c r="H1166" s="142">
        <v>106</v>
      </c>
      <c r="I1166" s="137" t="s">
        <v>355</v>
      </c>
    </row>
    <row r="1167" spans="1:9" x14ac:dyDescent="0.15">
      <c r="A1167" s="142" t="s">
        <v>85</v>
      </c>
      <c r="B1167" s="142" t="s">
        <v>86</v>
      </c>
      <c r="C1167" s="142">
        <v>4403</v>
      </c>
      <c r="D1167" s="142">
        <v>7</v>
      </c>
      <c r="E1167" s="142">
        <v>3</v>
      </c>
      <c r="F1167" s="142" t="s">
        <v>945</v>
      </c>
      <c r="G1167" s="142" t="s">
        <v>204</v>
      </c>
      <c r="H1167" s="142">
        <v>100</v>
      </c>
      <c r="I1167" s="137" t="s">
        <v>355</v>
      </c>
    </row>
    <row r="1168" spans="1:9" x14ac:dyDescent="0.15">
      <c r="A1168" s="142" t="s">
        <v>456</v>
      </c>
      <c r="B1168" s="142" t="s">
        <v>166</v>
      </c>
      <c r="C1168" s="142">
        <v>2900.3</v>
      </c>
      <c r="D1168" s="142">
        <v>85</v>
      </c>
      <c r="E1168" s="142">
        <v>4</v>
      </c>
      <c r="F1168" s="142" t="s">
        <v>945</v>
      </c>
      <c r="G1168" s="143" t="s">
        <v>206</v>
      </c>
      <c r="H1168" s="142">
        <v>101.2</v>
      </c>
      <c r="I1168" s="137" t="s">
        <v>154</v>
      </c>
    </row>
    <row r="1169" spans="1:9" x14ac:dyDescent="0.15">
      <c r="A1169" s="142" t="s">
        <v>237</v>
      </c>
      <c r="B1169" s="142" t="s">
        <v>95</v>
      </c>
      <c r="C1169" s="142">
        <v>2398.4</v>
      </c>
      <c r="D1169" s="142">
        <v>49</v>
      </c>
      <c r="E1169" s="142">
        <v>5</v>
      </c>
      <c r="F1169" s="142" t="s">
        <v>945</v>
      </c>
      <c r="G1169" s="142" t="s">
        <v>204</v>
      </c>
      <c r="H1169" s="142">
        <v>52.8</v>
      </c>
      <c r="I1169" s="137" t="s">
        <v>355</v>
      </c>
    </row>
    <row r="1170" spans="1:9" x14ac:dyDescent="0.15">
      <c r="A1170" s="142" t="s">
        <v>643</v>
      </c>
      <c r="B1170" s="142" t="s">
        <v>28</v>
      </c>
      <c r="C1170" s="142">
        <v>1900</v>
      </c>
      <c r="D1170" s="142">
        <v>5</v>
      </c>
      <c r="E1170" s="142">
        <v>6</v>
      </c>
      <c r="F1170" s="142" t="s">
        <v>945</v>
      </c>
      <c r="G1170" s="142" t="s">
        <v>204</v>
      </c>
      <c r="H1170" s="142">
        <v>49.2</v>
      </c>
      <c r="I1170" s="137" t="s">
        <v>355</v>
      </c>
    </row>
    <row r="1171" spans="1:9" x14ac:dyDescent="0.15">
      <c r="A1171" s="142" t="s">
        <v>847</v>
      </c>
      <c r="B1171" s="142" t="s">
        <v>848</v>
      </c>
      <c r="C1171" s="142">
        <v>489</v>
      </c>
      <c r="D1171" s="142">
        <v>2</v>
      </c>
      <c r="E1171" s="142">
        <v>7</v>
      </c>
      <c r="F1171" s="142" t="s">
        <v>945</v>
      </c>
      <c r="G1171" s="142" t="s">
        <v>204</v>
      </c>
      <c r="H1171" s="142">
        <v>35.200000000000003</v>
      </c>
      <c r="I1171" s="137" t="s">
        <v>355</v>
      </c>
    </row>
    <row r="1172" spans="1:9" x14ac:dyDescent="0.15">
      <c r="A1172" s="142" t="s">
        <v>858</v>
      </c>
      <c r="B1172" s="142" t="s">
        <v>859</v>
      </c>
      <c r="C1172" s="142">
        <v>484</v>
      </c>
      <c r="D1172" s="142">
        <v>2</v>
      </c>
      <c r="E1172" s="142">
        <v>8</v>
      </c>
      <c r="F1172" s="142" t="s">
        <v>945</v>
      </c>
      <c r="G1172" s="142" t="s">
        <v>204</v>
      </c>
      <c r="H1172" s="142">
        <v>40</v>
      </c>
      <c r="I1172" s="137" t="s">
        <v>355</v>
      </c>
    </row>
    <row r="1173" spans="1:9" x14ac:dyDescent="0.15">
      <c r="A1173" s="142" t="s">
        <v>787</v>
      </c>
      <c r="B1173" s="142" t="s">
        <v>342</v>
      </c>
      <c r="C1173" s="142">
        <v>380</v>
      </c>
      <c r="D1173" s="142">
        <v>4</v>
      </c>
      <c r="E1173" s="142">
        <v>9</v>
      </c>
      <c r="F1173" s="142" t="s">
        <v>945</v>
      </c>
      <c r="G1173" s="142" t="s">
        <v>204</v>
      </c>
      <c r="H1173" s="142">
        <v>10</v>
      </c>
      <c r="I1173" s="137" t="s">
        <v>355</v>
      </c>
    </row>
    <row r="1174" spans="1:9" x14ac:dyDescent="0.15">
      <c r="A1174" s="142" t="s">
        <v>26</v>
      </c>
      <c r="B1174" s="142" t="s">
        <v>27</v>
      </c>
      <c r="C1174" s="142">
        <v>376</v>
      </c>
      <c r="D1174" s="142">
        <v>2</v>
      </c>
      <c r="E1174" s="142">
        <v>10</v>
      </c>
      <c r="F1174" s="142" t="s">
        <v>945</v>
      </c>
      <c r="G1174" s="142" t="s">
        <v>203</v>
      </c>
      <c r="H1174" s="142">
        <v>51.5</v>
      </c>
      <c r="I1174" s="137" t="s">
        <v>353</v>
      </c>
    </row>
    <row r="1175" spans="1:9" x14ac:dyDescent="0.15">
      <c r="A1175" s="142" t="s">
        <v>149</v>
      </c>
      <c r="B1175" s="142" t="s">
        <v>150</v>
      </c>
      <c r="C1175" s="142">
        <v>210</v>
      </c>
      <c r="D1175" s="142">
        <v>2</v>
      </c>
      <c r="E1175" s="142">
        <v>11</v>
      </c>
      <c r="F1175" s="142" t="s">
        <v>945</v>
      </c>
      <c r="G1175" s="142" t="s">
        <v>204</v>
      </c>
      <c r="H1175" s="142">
        <v>19.2</v>
      </c>
      <c r="I1175" s="137" t="s">
        <v>355</v>
      </c>
    </row>
    <row r="1176" spans="1:9" x14ac:dyDescent="0.15">
      <c r="A1176" s="142" t="s">
        <v>784</v>
      </c>
      <c r="B1176" s="142" t="s">
        <v>785</v>
      </c>
      <c r="C1176" s="142">
        <v>130</v>
      </c>
      <c r="D1176" s="142">
        <v>2</v>
      </c>
      <c r="E1176" s="142">
        <v>12</v>
      </c>
      <c r="F1176" s="142" t="s">
        <v>945</v>
      </c>
      <c r="G1176" s="143" t="s">
        <v>206</v>
      </c>
      <c r="H1176" s="142">
        <v>40.700000000000003</v>
      </c>
      <c r="I1176" s="137" t="s">
        <v>354</v>
      </c>
    </row>
    <row r="1177" spans="1:9" x14ac:dyDescent="0.15">
      <c r="A1177" s="142" t="s">
        <v>33</v>
      </c>
      <c r="B1177" s="142" t="s">
        <v>34</v>
      </c>
      <c r="C1177" s="142">
        <v>60</v>
      </c>
      <c r="D1177" s="142">
        <v>4</v>
      </c>
      <c r="E1177" s="142">
        <v>13</v>
      </c>
      <c r="F1177" s="142" t="s">
        <v>945</v>
      </c>
      <c r="G1177" s="142" t="s">
        <v>204</v>
      </c>
      <c r="H1177" s="142">
        <v>16.600000000000001</v>
      </c>
      <c r="I1177" s="137" t="s">
        <v>355</v>
      </c>
    </row>
    <row r="1178" spans="1:9" x14ac:dyDescent="0.15">
      <c r="A1178" s="142" t="s">
        <v>2355</v>
      </c>
      <c r="B1178" s="142" t="s">
        <v>2356</v>
      </c>
      <c r="C1178" s="142">
        <v>0</v>
      </c>
      <c r="D1178" s="142">
        <v>0</v>
      </c>
      <c r="E1178" s="142">
        <v>14</v>
      </c>
      <c r="F1178" s="142" t="s">
        <v>945</v>
      </c>
      <c r="G1178" s="142" t="s">
        <v>204</v>
      </c>
      <c r="H1178" s="142">
        <v>86.3</v>
      </c>
      <c r="I1178" s="137" t="s">
        <v>355</v>
      </c>
    </row>
    <row r="1179" spans="1:9" x14ac:dyDescent="0.15">
      <c r="A1179" s="142" t="s">
        <v>2357</v>
      </c>
      <c r="B1179" s="142" t="s">
        <v>2358</v>
      </c>
      <c r="C1179" s="142">
        <v>0</v>
      </c>
      <c r="D1179" s="142">
        <v>0</v>
      </c>
      <c r="E1179" s="142">
        <v>14</v>
      </c>
      <c r="F1179" s="142" t="s">
        <v>945</v>
      </c>
      <c r="G1179" s="142" t="s">
        <v>204</v>
      </c>
      <c r="H1179" s="142">
        <v>15.1</v>
      </c>
      <c r="I1179" s="137" t="s">
        <v>352</v>
      </c>
    </row>
    <row r="1180" spans="1:9" x14ac:dyDescent="0.15">
      <c r="A1180" s="142" t="s">
        <v>2359</v>
      </c>
      <c r="B1180" s="142" t="s">
        <v>2360</v>
      </c>
      <c r="C1180" s="142">
        <v>0</v>
      </c>
      <c r="D1180" s="142">
        <v>0</v>
      </c>
      <c r="E1180" s="142">
        <v>14</v>
      </c>
      <c r="F1180" s="142" t="s">
        <v>945</v>
      </c>
      <c r="G1180" s="143" t="s">
        <v>206</v>
      </c>
      <c r="H1180" s="142">
        <v>13.8</v>
      </c>
      <c r="I1180" s="137" t="s">
        <v>354</v>
      </c>
    </row>
    <row r="1181" spans="1:9" x14ac:dyDescent="0.15">
      <c r="A1181" s="142" t="s">
        <v>2361</v>
      </c>
      <c r="B1181" s="142" t="s">
        <v>2362</v>
      </c>
      <c r="C1181" s="142">
        <v>0</v>
      </c>
      <c r="D1181" s="142">
        <v>0</v>
      </c>
      <c r="E1181" s="142">
        <v>14</v>
      </c>
      <c r="F1181" s="142" t="s">
        <v>945</v>
      </c>
      <c r="G1181" s="142" t="s">
        <v>204</v>
      </c>
      <c r="H1181" s="142">
        <v>10</v>
      </c>
      <c r="I1181" s="137" t="s">
        <v>352</v>
      </c>
    </row>
    <row r="1182" spans="1:9" x14ac:dyDescent="0.15">
      <c r="A1182" s="142" t="s">
        <v>2363</v>
      </c>
      <c r="B1182" s="142" t="s">
        <v>2364</v>
      </c>
      <c r="C1182" s="142">
        <v>0</v>
      </c>
      <c r="D1182" s="142">
        <v>0</v>
      </c>
      <c r="E1182" s="142">
        <v>14</v>
      </c>
      <c r="F1182" s="142" t="s">
        <v>945</v>
      </c>
      <c r="G1182" s="142" t="s">
        <v>204</v>
      </c>
      <c r="H1182" s="142">
        <v>10</v>
      </c>
      <c r="I1182" s="137" t="s">
        <v>355</v>
      </c>
    </row>
    <row r="1183" spans="1:9" x14ac:dyDescent="0.15">
      <c r="A1183" s="142" t="s">
        <v>2365</v>
      </c>
      <c r="B1183" s="142" t="s">
        <v>28</v>
      </c>
      <c r="C1183" s="142">
        <v>0</v>
      </c>
      <c r="D1183" s="142">
        <v>0</v>
      </c>
      <c r="E1183" s="142">
        <v>14</v>
      </c>
      <c r="F1183" s="142" t="s">
        <v>945</v>
      </c>
      <c r="G1183" s="142" t="s">
        <v>204</v>
      </c>
      <c r="H1183" s="142">
        <v>25</v>
      </c>
      <c r="I1183" s="137" t="s">
        <v>355</v>
      </c>
    </row>
    <row r="1184" spans="1:9" x14ac:dyDescent="0.15">
      <c r="A1184" s="142" t="s">
        <v>2534</v>
      </c>
      <c r="B1184" s="142" t="s">
        <v>28</v>
      </c>
      <c r="C1184" s="142">
        <v>0</v>
      </c>
      <c r="D1184" s="142">
        <v>0</v>
      </c>
      <c r="E1184" s="142">
        <v>14</v>
      </c>
      <c r="F1184" s="142" t="s">
        <v>945</v>
      </c>
      <c r="G1184" s="142" t="s">
        <v>204</v>
      </c>
      <c r="H1184" s="142">
        <v>8</v>
      </c>
      <c r="I1184" s="137" t="s">
        <v>355</v>
      </c>
    </row>
    <row r="1185" spans="1:9" x14ac:dyDescent="0.15">
      <c r="A1185" s="142" t="s">
        <v>2366</v>
      </c>
      <c r="B1185" s="142" t="s">
        <v>2367</v>
      </c>
      <c r="C1185" s="142">
        <v>0</v>
      </c>
      <c r="D1185" s="142">
        <v>0</v>
      </c>
      <c r="E1185" s="142">
        <v>14</v>
      </c>
      <c r="F1185" s="142" t="s">
        <v>945</v>
      </c>
      <c r="G1185" s="143" t="s">
        <v>206</v>
      </c>
      <c r="H1185" s="142">
        <v>16</v>
      </c>
      <c r="I1185" s="137" t="s">
        <v>354</v>
      </c>
    </row>
    <row r="1186" spans="1:9" x14ac:dyDescent="0.15">
      <c r="A1186" s="142" t="s">
        <v>2368</v>
      </c>
      <c r="B1186" s="142" t="s">
        <v>2369</v>
      </c>
      <c r="C1186" s="142">
        <v>0</v>
      </c>
      <c r="D1186" s="142">
        <v>0</v>
      </c>
      <c r="E1186" s="142">
        <v>14</v>
      </c>
      <c r="F1186" s="142" t="s">
        <v>945</v>
      </c>
      <c r="G1186" s="143" t="s">
        <v>206</v>
      </c>
      <c r="H1186" s="142">
        <v>16</v>
      </c>
      <c r="I1186" s="137" t="s">
        <v>354</v>
      </c>
    </row>
    <row r="1187" spans="1:9" x14ac:dyDescent="0.15">
      <c r="A1187" s="142" t="s">
        <v>2370</v>
      </c>
      <c r="B1187" s="142" t="s">
        <v>2371</v>
      </c>
      <c r="C1187" s="142">
        <v>0</v>
      </c>
      <c r="D1187" s="142">
        <v>0</v>
      </c>
      <c r="E1187" s="142">
        <v>14</v>
      </c>
      <c r="F1187" s="142" t="s">
        <v>945</v>
      </c>
      <c r="G1187" s="143" t="s">
        <v>206</v>
      </c>
      <c r="H1187" s="142">
        <v>12</v>
      </c>
      <c r="I1187" s="137" t="s">
        <v>354</v>
      </c>
    </row>
    <row r="1188" spans="1:9" x14ac:dyDescent="0.15">
      <c r="A1188" s="142" t="s">
        <v>2372</v>
      </c>
      <c r="B1188" s="142" t="s">
        <v>2373</v>
      </c>
      <c r="C1188" s="142">
        <v>0</v>
      </c>
      <c r="D1188" s="142">
        <v>0</v>
      </c>
      <c r="E1188" s="142">
        <v>14</v>
      </c>
      <c r="F1188" s="142" t="s">
        <v>945</v>
      </c>
      <c r="G1188" s="143" t="s">
        <v>206</v>
      </c>
      <c r="H1188" s="142">
        <v>11.52</v>
      </c>
      <c r="I1188" s="137" t="s">
        <v>354</v>
      </c>
    </row>
    <row r="1189" spans="1:9" x14ac:dyDescent="0.15">
      <c r="A1189" s="142" t="s">
        <v>2374</v>
      </c>
      <c r="B1189" s="142" t="s">
        <v>45</v>
      </c>
      <c r="C1189" s="142">
        <v>0</v>
      </c>
      <c r="D1189" s="142">
        <v>0</v>
      </c>
      <c r="E1189" s="142">
        <v>14</v>
      </c>
      <c r="F1189" s="142" t="s">
        <v>945</v>
      </c>
      <c r="G1189" s="143" t="s">
        <v>206</v>
      </c>
      <c r="H1189" s="142">
        <v>11.52</v>
      </c>
      <c r="I1189" s="137" t="s">
        <v>354</v>
      </c>
    </row>
    <row r="1190" spans="1:9" x14ac:dyDescent="0.15">
      <c r="A1190" s="142" t="s">
        <v>2375</v>
      </c>
      <c r="B1190" s="142" t="s">
        <v>2376</v>
      </c>
      <c r="C1190" s="142">
        <v>0</v>
      </c>
      <c r="D1190" s="142">
        <v>0</v>
      </c>
      <c r="E1190" s="142">
        <v>14</v>
      </c>
      <c r="F1190" s="142" t="s">
        <v>945</v>
      </c>
      <c r="G1190" s="143" t="s">
        <v>206</v>
      </c>
      <c r="H1190" s="142">
        <v>11.52</v>
      </c>
      <c r="I1190" s="137" t="s">
        <v>354</v>
      </c>
    </row>
    <row r="1191" spans="1:9" x14ac:dyDescent="0.15">
      <c r="A1191" s="142" t="s">
        <v>2377</v>
      </c>
      <c r="B1191" s="142" t="s">
        <v>983</v>
      </c>
      <c r="C1191" s="142">
        <v>0</v>
      </c>
      <c r="D1191" s="142">
        <v>0</v>
      </c>
      <c r="E1191" s="142">
        <v>14</v>
      </c>
      <c r="F1191" s="142" t="s">
        <v>945</v>
      </c>
      <c r="G1191" s="143" t="s">
        <v>206</v>
      </c>
      <c r="H1191" s="142">
        <v>11.52</v>
      </c>
      <c r="I1191" s="137" t="s">
        <v>354</v>
      </c>
    </row>
    <row r="1192" spans="1:9" x14ac:dyDescent="0.15">
      <c r="A1192" s="142" t="s">
        <v>2378</v>
      </c>
      <c r="B1192" s="142" t="s">
        <v>2379</v>
      </c>
      <c r="C1192" s="142">
        <v>0</v>
      </c>
      <c r="D1192" s="142">
        <v>0</v>
      </c>
      <c r="E1192" s="142">
        <v>14</v>
      </c>
      <c r="F1192" s="142" t="s">
        <v>945</v>
      </c>
      <c r="G1192" s="142" t="s">
        <v>204</v>
      </c>
      <c r="H1192" s="142">
        <v>25</v>
      </c>
      <c r="I1192" s="137" t="s">
        <v>355</v>
      </c>
    </row>
    <row r="1193" spans="1:9" x14ac:dyDescent="0.15">
      <c r="A1193" s="142" t="s">
        <v>2471</v>
      </c>
      <c r="B1193" s="142" t="s">
        <v>963</v>
      </c>
      <c r="C1193" s="142">
        <v>0</v>
      </c>
      <c r="D1193" s="142">
        <v>0</v>
      </c>
      <c r="E1193" s="142">
        <v>14</v>
      </c>
      <c r="F1193" s="142" t="s">
        <v>945</v>
      </c>
      <c r="G1193" s="143" t="s">
        <v>206</v>
      </c>
      <c r="H1193" s="142">
        <v>14.3</v>
      </c>
      <c r="I1193" s="137" t="s">
        <v>354</v>
      </c>
    </row>
    <row r="1194" spans="1:9" x14ac:dyDescent="0.15">
      <c r="A1194" s="142" t="s">
        <v>2380</v>
      </c>
      <c r="B1194" s="142" t="s">
        <v>2381</v>
      </c>
      <c r="C1194" s="142">
        <v>0</v>
      </c>
      <c r="D1194" s="142">
        <v>0</v>
      </c>
      <c r="E1194" s="142">
        <v>14</v>
      </c>
      <c r="F1194" s="142" t="s">
        <v>945</v>
      </c>
      <c r="G1194" s="142" t="s">
        <v>204</v>
      </c>
      <c r="H1194" s="142">
        <v>16.600000000000001</v>
      </c>
      <c r="I1194" s="137" t="s">
        <v>352</v>
      </c>
    </row>
    <row r="1195" spans="1:9" x14ac:dyDescent="0.15">
      <c r="A1195" s="142" t="s">
        <v>2382</v>
      </c>
      <c r="B1195" s="142" t="s">
        <v>2383</v>
      </c>
      <c r="C1195" s="142">
        <v>0</v>
      </c>
      <c r="D1195" s="142">
        <v>0</v>
      </c>
      <c r="E1195" s="142">
        <v>14</v>
      </c>
      <c r="F1195" s="142" t="s">
        <v>945</v>
      </c>
      <c r="G1195" s="142" t="s">
        <v>204</v>
      </c>
      <c r="H1195" s="142">
        <v>34.4</v>
      </c>
      <c r="I1195" s="137" t="s">
        <v>355</v>
      </c>
    </row>
    <row r="1196" spans="1:9" x14ac:dyDescent="0.15">
      <c r="A1196" s="142" t="s">
        <v>2384</v>
      </c>
      <c r="B1196" s="142" t="s">
        <v>983</v>
      </c>
      <c r="C1196" s="142">
        <v>0</v>
      </c>
      <c r="D1196" s="142">
        <v>0</v>
      </c>
      <c r="E1196" s="142">
        <v>14</v>
      </c>
      <c r="F1196" s="142" t="s">
        <v>945</v>
      </c>
      <c r="G1196" s="143" t="s">
        <v>206</v>
      </c>
      <c r="H1196" s="142">
        <v>20</v>
      </c>
      <c r="I1196" s="137" t="s">
        <v>354</v>
      </c>
    </row>
    <row r="1197" spans="1:9" x14ac:dyDescent="0.15">
      <c r="A1197" s="142" t="s">
        <v>2385</v>
      </c>
      <c r="B1197" s="142" t="s">
        <v>2386</v>
      </c>
      <c r="C1197" s="142">
        <v>0</v>
      </c>
      <c r="D1197" s="142">
        <v>0</v>
      </c>
      <c r="E1197" s="142">
        <v>14</v>
      </c>
      <c r="F1197" s="142" t="s">
        <v>945</v>
      </c>
      <c r="G1197" s="143" t="s">
        <v>206</v>
      </c>
      <c r="H1197" s="142">
        <v>16</v>
      </c>
      <c r="I1197" s="137" t="s">
        <v>354</v>
      </c>
    </row>
    <row r="1198" spans="1:9" x14ac:dyDescent="0.15">
      <c r="A1198" s="142" t="s">
        <v>2387</v>
      </c>
      <c r="B1198" s="142" t="s">
        <v>45</v>
      </c>
      <c r="C1198" s="142">
        <v>0</v>
      </c>
      <c r="D1198" s="142">
        <v>0</v>
      </c>
      <c r="E1198" s="142">
        <v>14</v>
      </c>
      <c r="F1198" s="142" t="s">
        <v>945</v>
      </c>
      <c r="G1198" s="143" t="s">
        <v>206</v>
      </c>
      <c r="H1198" s="142">
        <v>12</v>
      </c>
      <c r="I1198" s="137" t="s">
        <v>354</v>
      </c>
    </row>
    <row r="1199" spans="1:9" x14ac:dyDescent="0.15">
      <c r="A1199" s="142" t="s">
        <v>2388</v>
      </c>
      <c r="B1199" s="142" t="s">
        <v>2389</v>
      </c>
      <c r="C1199" s="142">
        <v>0</v>
      </c>
      <c r="D1199" s="142">
        <v>0</v>
      </c>
      <c r="E1199" s="142">
        <v>14</v>
      </c>
      <c r="F1199" s="142" t="s">
        <v>945</v>
      </c>
      <c r="G1199" s="143" t="s">
        <v>206</v>
      </c>
      <c r="H1199" s="142">
        <v>12</v>
      </c>
      <c r="I1199" s="137" t="s">
        <v>354</v>
      </c>
    </row>
    <row r="1200" spans="1:9" x14ac:dyDescent="0.15">
      <c r="A1200" s="142" t="s">
        <v>2390</v>
      </c>
      <c r="B1200" s="142" t="s">
        <v>2391</v>
      </c>
      <c r="C1200" s="142">
        <v>0</v>
      </c>
      <c r="D1200" s="142">
        <v>0</v>
      </c>
      <c r="E1200" s="142">
        <v>14</v>
      </c>
      <c r="F1200" s="142" t="s">
        <v>945</v>
      </c>
      <c r="G1200" s="142" t="s">
        <v>204</v>
      </c>
      <c r="H1200" s="142">
        <v>230.6</v>
      </c>
      <c r="I1200" s="137" t="s">
        <v>355</v>
      </c>
    </row>
    <row r="1201" spans="1:9" x14ac:dyDescent="0.15">
      <c r="A1201" s="142" t="s">
        <v>2392</v>
      </c>
      <c r="B1201" s="142" t="s">
        <v>2393</v>
      </c>
      <c r="C1201" s="142">
        <v>0</v>
      </c>
      <c r="D1201" s="142">
        <v>0</v>
      </c>
      <c r="E1201" s="142">
        <v>14</v>
      </c>
      <c r="F1201" s="142" t="s">
        <v>945</v>
      </c>
      <c r="G1201" s="142" t="s">
        <v>204</v>
      </c>
      <c r="H1201" s="142">
        <v>100.4</v>
      </c>
      <c r="I1201" s="137" t="s">
        <v>355</v>
      </c>
    </row>
    <row r="1202" spans="1:9" x14ac:dyDescent="0.15">
      <c r="A1202" s="142" t="s">
        <v>2394</v>
      </c>
      <c r="B1202" s="142" t="s">
        <v>2395</v>
      </c>
      <c r="C1202" s="142">
        <v>0</v>
      </c>
      <c r="D1202" s="142">
        <v>0</v>
      </c>
      <c r="E1202" s="142">
        <v>14</v>
      </c>
      <c r="F1202" s="142" t="s">
        <v>945</v>
      </c>
      <c r="G1202" s="143" t="s">
        <v>206</v>
      </c>
      <c r="H1202" s="142">
        <v>12</v>
      </c>
      <c r="I1202" s="137" t="s">
        <v>354</v>
      </c>
    </row>
    <row r="1203" spans="1:9" x14ac:dyDescent="0.15">
      <c r="A1203" s="142" t="s">
        <v>2396</v>
      </c>
      <c r="B1203" s="142" t="s">
        <v>2397</v>
      </c>
      <c r="C1203" s="142">
        <v>0</v>
      </c>
      <c r="D1203" s="142">
        <v>0</v>
      </c>
      <c r="E1203" s="142">
        <v>14</v>
      </c>
      <c r="F1203" s="142" t="s">
        <v>945</v>
      </c>
      <c r="G1203" s="143" t="s">
        <v>206</v>
      </c>
      <c r="H1203" s="142">
        <v>12</v>
      </c>
      <c r="I1203" s="137" t="s">
        <v>354</v>
      </c>
    </row>
    <row r="1204" spans="1:9" x14ac:dyDescent="0.15">
      <c r="A1204" s="142" t="s">
        <v>2398</v>
      </c>
      <c r="B1204" s="142" t="s">
        <v>2399</v>
      </c>
      <c r="C1204" s="142">
        <v>0</v>
      </c>
      <c r="D1204" s="142">
        <v>0</v>
      </c>
      <c r="E1204" s="142">
        <v>14</v>
      </c>
      <c r="F1204" s="142" t="s">
        <v>945</v>
      </c>
      <c r="G1204" s="143" t="s">
        <v>206</v>
      </c>
      <c r="H1204" s="142">
        <v>12</v>
      </c>
      <c r="I1204" s="137" t="s">
        <v>354</v>
      </c>
    </row>
    <row r="1205" spans="1:9" x14ac:dyDescent="0.15">
      <c r="A1205" s="142" t="s">
        <v>2400</v>
      </c>
      <c r="B1205" s="142" t="s">
        <v>2401</v>
      </c>
      <c r="C1205" s="142">
        <v>0</v>
      </c>
      <c r="D1205" s="142">
        <v>0</v>
      </c>
      <c r="E1205" s="142">
        <v>14</v>
      </c>
      <c r="F1205" s="142" t="s">
        <v>945</v>
      </c>
      <c r="G1205" s="143" t="s">
        <v>206</v>
      </c>
      <c r="H1205" s="142">
        <v>12</v>
      </c>
      <c r="I1205" s="137" t="s">
        <v>354</v>
      </c>
    </row>
    <row r="1206" spans="1:9" x14ac:dyDescent="0.15">
      <c r="A1206" s="142" t="s">
        <v>2402</v>
      </c>
      <c r="B1206" s="142" t="s">
        <v>2403</v>
      </c>
      <c r="C1206" s="142">
        <v>0</v>
      </c>
      <c r="D1206" s="142">
        <v>0</v>
      </c>
      <c r="E1206" s="142">
        <v>14</v>
      </c>
      <c r="F1206" s="142" t="s">
        <v>945</v>
      </c>
      <c r="G1206" s="143" t="s">
        <v>206</v>
      </c>
      <c r="H1206" s="142">
        <v>12</v>
      </c>
      <c r="I1206" s="137" t="s">
        <v>354</v>
      </c>
    </row>
    <row r="1207" spans="1:9" x14ac:dyDescent="0.15">
      <c r="A1207" s="142" t="s">
        <v>2404</v>
      </c>
      <c r="B1207" s="142" t="s">
        <v>2405</v>
      </c>
      <c r="C1207" s="142">
        <v>0</v>
      </c>
      <c r="D1207" s="142">
        <v>0</v>
      </c>
      <c r="E1207" s="142">
        <v>14</v>
      </c>
      <c r="F1207" s="142" t="s">
        <v>945</v>
      </c>
      <c r="G1207" s="143" t="s">
        <v>206</v>
      </c>
      <c r="H1207" s="142">
        <v>12</v>
      </c>
      <c r="I1207" s="137" t="s">
        <v>354</v>
      </c>
    </row>
    <row r="1208" spans="1:9" x14ac:dyDescent="0.15">
      <c r="A1208" s="142" t="s">
        <v>2406</v>
      </c>
      <c r="B1208" s="142" t="s">
        <v>2407</v>
      </c>
      <c r="C1208" s="142">
        <v>0</v>
      </c>
      <c r="D1208" s="142">
        <v>0</v>
      </c>
      <c r="E1208" s="142">
        <v>14</v>
      </c>
      <c r="F1208" s="142" t="s">
        <v>945</v>
      </c>
      <c r="G1208" s="143" t="s">
        <v>206</v>
      </c>
      <c r="H1208" s="142">
        <v>13.8</v>
      </c>
      <c r="I1208" s="137" t="s">
        <v>354</v>
      </c>
    </row>
    <row r="1209" spans="1:9" x14ac:dyDescent="0.15">
      <c r="A1209" s="142" t="s">
        <v>2408</v>
      </c>
      <c r="B1209" s="142" t="s">
        <v>2407</v>
      </c>
      <c r="C1209" s="142">
        <v>0</v>
      </c>
      <c r="D1209" s="142">
        <v>0</v>
      </c>
      <c r="E1209" s="142">
        <v>14</v>
      </c>
      <c r="F1209" s="142" t="s">
        <v>945</v>
      </c>
      <c r="G1209" s="143" t="s">
        <v>206</v>
      </c>
      <c r="H1209" s="142">
        <v>13.8</v>
      </c>
      <c r="I1209" s="137" t="s">
        <v>354</v>
      </c>
    </row>
    <row r="1210" spans="1:9" x14ac:dyDescent="0.15">
      <c r="A1210" s="142" t="s">
        <v>2409</v>
      </c>
      <c r="B1210" s="142" t="s">
        <v>2410</v>
      </c>
      <c r="C1210" s="142">
        <v>0</v>
      </c>
      <c r="D1210" s="142">
        <v>0</v>
      </c>
      <c r="E1210" s="142">
        <v>14</v>
      </c>
      <c r="F1210" s="142" t="s">
        <v>945</v>
      </c>
      <c r="G1210" s="143" t="s">
        <v>206</v>
      </c>
      <c r="H1210" s="142">
        <v>16</v>
      </c>
      <c r="I1210" s="137" t="s">
        <v>354</v>
      </c>
    </row>
    <row r="1211" spans="1:9" x14ac:dyDescent="0.15">
      <c r="A1211" s="142" t="s">
        <v>2411</v>
      </c>
      <c r="B1211" s="142" t="s">
        <v>342</v>
      </c>
      <c r="C1211" s="142">
        <v>0</v>
      </c>
      <c r="D1211" s="142">
        <v>0</v>
      </c>
      <c r="E1211" s="142">
        <v>14</v>
      </c>
      <c r="F1211" s="142" t="s">
        <v>945</v>
      </c>
      <c r="G1211" s="142" t="s">
        <v>204</v>
      </c>
      <c r="H1211" s="142">
        <v>11.2</v>
      </c>
      <c r="I1211" s="137" t="s">
        <v>355</v>
      </c>
    </row>
    <row r="1212" spans="1:9" x14ac:dyDescent="0.15">
      <c r="A1212" s="142" t="s">
        <v>774</v>
      </c>
      <c r="B1212" s="142" t="s">
        <v>775</v>
      </c>
      <c r="C1212" s="142">
        <v>0</v>
      </c>
      <c r="D1212" s="142">
        <v>0</v>
      </c>
      <c r="E1212" s="142">
        <v>14</v>
      </c>
      <c r="F1212" s="142" t="s">
        <v>945</v>
      </c>
      <c r="G1212" s="142" t="s">
        <v>203</v>
      </c>
      <c r="H1212" s="142">
        <v>27</v>
      </c>
      <c r="I1212" s="137" t="s">
        <v>353</v>
      </c>
    </row>
    <row r="1213" spans="1:9" x14ac:dyDescent="0.15">
      <c r="A1213" s="142" t="s">
        <v>2412</v>
      </c>
      <c r="B1213" s="142" t="s">
        <v>2413</v>
      </c>
      <c r="C1213" s="142">
        <v>0</v>
      </c>
      <c r="D1213" s="142">
        <v>0</v>
      </c>
      <c r="E1213" s="142">
        <v>14</v>
      </c>
      <c r="F1213" s="142" t="s">
        <v>945</v>
      </c>
      <c r="G1213" s="142" t="s">
        <v>204</v>
      </c>
      <c r="H1213" s="142">
        <v>187.4</v>
      </c>
      <c r="I1213" s="137" t="s">
        <v>155</v>
      </c>
    </row>
    <row r="1214" spans="1:9" x14ac:dyDescent="0.15">
      <c r="A1214" s="142" t="s">
        <v>2414</v>
      </c>
      <c r="B1214" s="142" t="s">
        <v>95</v>
      </c>
      <c r="C1214" s="142">
        <v>0</v>
      </c>
      <c r="D1214" s="142">
        <v>0</v>
      </c>
      <c r="E1214" s="142">
        <v>14</v>
      </c>
      <c r="F1214" s="142" t="s">
        <v>945</v>
      </c>
      <c r="G1214" s="142" t="s">
        <v>204</v>
      </c>
      <c r="H1214" s="142">
        <v>52.8</v>
      </c>
      <c r="I1214" s="137" t="s">
        <v>355</v>
      </c>
    </row>
    <row r="1215" spans="1:9" x14ac:dyDescent="0.15">
      <c r="A1215" s="142" t="s">
        <v>2415</v>
      </c>
      <c r="B1215" s="142" t="s">
        <v>2416</v>
      </c>
      <c r="C1215" s="142">
        <v>0</v>
      </c>
      <c r="D1215" s="142">
        <v>0</v>
      </c>
      <c r="E1215" s="142">
        <v>14</v>
      </c>
      <c r="F1215" s="142" t="s">
        <v>945</v>
      </c>
      <c r="G1215" s="142" t="s">
        <v>203</v>
      </c>
      <c r="H1215" s="142">
        <v>71.3</v>
      </c>
      <c r="I1215" s="137" t="s">
        <v>353</v>
      </c>
    </row>
    <row r="1216" spans="1:9" x14ac:dyDescent="0.15">
      <c r="A1216" s="142" t="s">
        <v>2417</v>
      </c>
      <c r="B1216" s="142" t="s">
        <v>2418</v>
      </c>
      <c r="C1216" s="142">
        <v>0</v>
      </c>
      <c r="D1216" s="142">
        <v>0</v>
      </c>
      <c r="E1216" s="142">
        <v>14</v>
      </c>
      <c r="F1216" s="142" t="s">
        <v>945</v>
      </c>
      <c r="G1216" s="142" t="s">
        <v>204</v>
      </c>
      <c r="H1216" s="142">
        <v>69.7</v>
      </c>
      <c r="I1216" s="137" t="s">
        <v>155</v>
      </c>
    </row>
    <row r="1217" spans="1:9" x14ac:dyDescent="0.15">
      <c r="A1217" s="142" t="s">
        <v>2419</v>
      </c>
      <c r="B1217" s="142" t="s">
        <v>2420</v>
      </c>
      <c r="C1217" s="142">
        <v>0</v>
      </c>
      <c r="D1217" s="142">
        <v>0</v>
      </c>
      <c r="E1217" s="142">
        <v>14</v>
      </c>
      <c r="F1217" s="142" t="s">
        <v>945</v>
      </c>
      <c r="G1217" s="142" t="s">
        <v>204</v>
      </c>
      <c r="H1217" s="142">
        <v>10</v>
      </c>
      <c r="I1217" s="137" t="s">
        <v>355</v>
      </c>
    </row>
    <row r="1218" spans="1:9" x14ac:dyDescent="0.15">
      <c r="A1218" s="142" t="s">
        <v>2421</v>
      </c>
      <c r="B1218" s="142" t="s">
        <v>2092</v>
      </c>
      <c r="C1218" s="142">
        <v>0</v>
      </c>
      <c r="D1218" s="142">
        <v>0</v>
      </c>
      <c r="E1218" s="142">
        <v>14</v>
      </c>
      <c r="F1218" s="142" t="s">
        <v>945</v>
      </c>
      <c r="G1218" s="142" t="s">
        <v>204</v>
      </c>
      <c r="H1218" s="142">
        <v>35</v>
      </c>
      <c r="I1218" s="137" t="e">
        <v>#N/A</v>
      </c>
    </row>
    <row r="1219" spans="1:9" x14ac:dyDescent="0.15">
      <c r="A1219" s="142" t="s">
        <v>2422</v>
      </c>
      <c r="B1219" s="142" t="s">
        <v>2393</v>
      </c>
      <c r="C1219" s="142">
        <v>0</v>
      </c>
      <c r="D1219" s="142">
        <v>0</v>
      </c>
      <c r="E1219" s="142">
        <v>14</v>
      </c>
      <c r="F1219" s="142" t="s">
        <v>945</v>
      </c>
      <c r="G1219" s="142" t="s">
        <v>204</v>
      </c>
      <c r="H1219" s="142">
        <v>100.4</v>
      </c>
      <c r="I1219" s="137" t="s">
        <v>355</v>
      </c>
    </row>
    <row r="1220" spans="1:9" x14ac:dyDescent="0.15">
      <c r="A1220" s="142" t="s">
        <v>2423</v>
      </c>
      <c r="B1220" s="142" t="s">
        <v>2424</v>
      </c>
      <c r="C1220" s="142">
        <v>0</v>
      </c>
      <c r="D1220" s="142">
        <v>0</v>
      </c>
      <c r="E1220" s="142">
        <v>14</v>
      </c>
      <c r="F1220" s="142" t="s">
        <v>945</v>
      </c>
      <c r="G1220" s="142" t="s">
        <v>204</v>
      </c>
      <c r="H1220" s="142">
        <v>160</v>
      </c>
      <c r="I1220" s="137" t="s">
        <v>155</v>
      </c>
    </row>
    <row r="1221" spans="1:9" x14ac:dyDescent="0.15">
      <c r="A1221" s="142" t="s">
        <v>2425</v>
      </c>
      <c r="B1221" s="142" t="s">
        <v>2426</v>
      </c>
      <c r="C1221" s="142">
        <v>0</v>
      </c>
      <c r="D1221" s="142">
        <v>0</v>
      </c>
      <c r="E1221" s="142">
        <v>14</v>
      </c>
      <c r="F1221" s="142" t="s">
        <v>945</v>
      </c>
      <c r="G1221" s="142" t="s">
        <v>204</v>
      </c>
      <c r="H1221" s="142">
        <v>2.5</v>
      </c>
      <c r="I1221" s="137" t="e">
        <v>#N/A</v>
      </c>
    </row>
    <row r="1222" spans="1:9" x14ac:dyDescent="0.15">
      <c r="A1222" s="142" t="s">
        <v>2427</v>
      </c>
      <c r="B1222" s="142" t="s">
        <v>2428</v>
      </c>
      <c r="C1222" s="142">
        <v>0</v>
      </c>
      <c r="D1222" s="142">
        <v>0</v>
      </c>
      <c r="E1222" s="142">
        <v>14</v>
      </c>
      <c r="F1222" s="142" t="s">
        <v>945</v>
      </c>
      <c r="G1222" s="142" t="s">
        <v>203</v>
      </c>
      <c r="H1222" s="142">
        <v>25</v>
      </c>
      <c r="I1222" s="137" t="s">
        <v>353</v>
      </c>
    </row>
    <row r="1223" spans="1:9" x14ac:dyDescent="0.15">
      <c r="A1223" s="142" t="s">
        <v>762</v>
      </c>
      <c r="B1223" s="142" t="s">
        <v>45</v>
      </c>
      <c r="C1223" s="142">
        <v>0</v>
      </c>
      <c r="D1223" s="142">
        <v>0</v>
      </c>
      <c r="E1223" s="142">
        <v>14</v>
      </c>
      <c r="F1223" s="142" t="s">
        <v>945</v>
      </c>
      <c r="G1223" s="143" t="s">
        <v>206</v>
      </c>
      <c r="H1223" s="142">
        <v>10</v>
      </c>
      <c r="I1223" s="137" t="s">
        <v>354</v>
      </c>
    </row>
    <row r="1224" spans="1:9" x14ac:dyDescent="0.15">
      <c r="A1224" s="142" t="s">
        <v>788</v>
      </c>
      <c r="B1224" s="142" t="s">
        <v>789</v>
      </c>
      <c r="C1224" s="142">
        <v>0</v>
      </c>
      <c r="D1224" s="142">
        <v>0</v>
      </c>
      <c r="E1224" s="142">
        <v>14</v>
      </c>
      <c r="F1224" s="142" t="s">
        <v>945</v>
      </c>
      <c r="G1224" s="143" t="s">
        <v>206</v>
      </c>
      <c r="H1224" s="142">
        <v>10</v>
      </c>
      <c r="I1224" s="137" t="s">
        <v>354</v>
      </c>
    </row>
    <row r="1225" spans="1:9" x14ac:dyDescent="0.15">
      <c r="A1225" s="142" t="s">
        <v>710</v>
      </c>
      <c r="B1225" s="142" t="s">
        <v>711</v>
      </c>
      <c r="C1225" s="142">
        <v>0</v>
      </c>
      <c r="D1225" s="142">
        <v>0</v>
      </c>
      <c r="E1225" s="142">
        <v>14</v>
      </c>
      <c r="F1225" s="142" t="s">
        <v>945</v>
      </c>
      <c r="G1225" s="143" t="s">
        <v>206</v>
      </c>
      <c r="H1225" s="142">
        <v>16.8</v>
      </c>
      <c r="I1225" s="137" t="s">
        <v>354</v>
      </c>
    </row>
    <row r="1226" spans="1:9" x14ac:dyDescent="0.15">
      <c r="A1226" s="142" t="s">
        <v>712</v>
      </c>
      <c r="B1226" s="142" t="s">
        <v>713</v>
      </c>
      <c r="C1226" s="142">
        <v>0</v>
      </c>
      <c r="D1226" s="142">
        <v>0</v>
      </c>
      <c r="E1226" s="142">
        <v>14</v>
      </c>
      <c r="F1226" s="142" t="s">
        <v>945</v>
      </c>
      <c r="G1226" s="143" t="s">
        <v>206</v>
      </c>
      <c r="H1226" s="142">
        <v>16.8</v>
      </c>
      <c r="I1226" s="137" t="s">
        <v>354</v>
      </c>
    </row>
    <row r="1227" spans="1:9" x14ac:dyDescent="0.15">
      <c r="A1227" s="142" t="s">
        <v>2429</v>
      </c>
      <c r="B1227" s="142" t="s">
        <v>2389</v>
      </c>
      <c r="C1227" s="142">
        <v>0</v>
      </c>
      <c r="D1227" s="142">
        <v>0</v>
      </c>
      <c r="E1227" s="142">
        <v>14</v>
      </c>
      <c r="F1227" s="142" t="s">
        <v>945</v>
      </c>
      <c r="G1227" s="143" t="s">
        <v>206</v>
      </c>
      <c r="H1227" s="142">
        <v>10</v>
      </c>
      <c r="I1227" s="137" t="s">
        <v>354</v>
      </c>
    </row>
    <row r="1228" spans="1:9" x14ac:dyDescent="0.15">
      <c r="A1228" s="142" t="s">
        <v>844</v>
      </c>
      <c r="B1228" s="142" t="s">
        <v>288</v>
      </c>
      <c r="C1228" s="142">
        <v>0</v>
      </c>
      <c r="D1228" s="142">
        <v>0</v>
      </c>
      <c r="E1228" s="142">
        <v>14</v>
      </c>
      <c r="F1228" s="142" t="s">
        <v>945</v>
      </c>
      <c r="G1228" s="142" t="s">
        <v>204</v>
      </c>
      <c r="H1228" s="142">
        <v>10</v>
      </c>
      <c r="I1228" s="137" t="s">
        <v>355</v>
      </c>
    </row>
    <row r="1229" spans="1:9" x14ac:dyDescent="0.15">
      <c r="A1229" s="142" t="s">
        <v>2430</v>
      </c>
      <c r="B1229" s="142" t="s">
        <v>2431</v>
      </c>
      <c r="C1229" s="142">
        <v>0</v>
      </c>
      <c r="D1229" s="142">
        <v>0</v>
      </c>
      <c r="E1229" s="142">
        <v>14</v>
      </c>
      <c r="F1229" s="142" t="s">
        <v>945</v>
      </c>
      <c r="G1229" s="142" t="s">
        <v>204</v>
      </c>
      <c r="H1229" s="142">
        <v>50.6</v>
      </c>
      <c r="I1229" s="137" t="s">
        <v>355</v>
      </c>
    </row>
    <row r="1230" spans="1:9" x14ac:dyDescent="0.15">
      <c r="A1230" s="142" t="s">
        <v>2432</v>
      </c>
      <c r="B1230" s="142" t="s">
        <v>2433</v>
      </c>
      <c r="C1230" s="142">
        <v>0</v>
      </c>
      <c r="D1230" s="142">
        <v>0</v>
      </c>
      <c r="E1230" s="142">
        <v>14</v>
      </c>
      <c r="F1230" s="142" t="s">
        <v>945</v>
      </c>
      <c r="G1230" s="142" t="s">
        <v>204</v>
      </c>
      <c r="H1230" s="142">
        <v>134</v>
      </c>
      <c r="I1230" s="137" t="e">
        <v>#N/A</v>
      </c>
    </row>
    <row r="1231" spans="1:9" x14ac:dyDescent="0.15">
      <c r="A1231" s="142" t="s">
        <v>2434</v>
      </c>
      <c r="B1231" s="142" t="s">
        <v>2435</v>
      </c>
      <c r="C1231" s="142">
        <v>0</v>
      </c>
      <c r="D1231" s="142">
        <v>0</v>
      </c>
      <c r="E1231" s="142">
        <v>14</v>
      </c>
      <c r="F1231" s="142" t="s">
        <v>945</v>
      </c>
      <c r="G1231" s="143" t="s">
        <v>206</v>
      </c>
      <c r="H1231" s="142">
        <v>441</v>
      </c>
      <c r="I1231" s="137" t="s">
        <v>354</v>
      </c>
    </row>
    <row r="1232" spans="1:9" x14ac:dyDescent="0.15">
      <c r="A1232" s="142" t="s">
        <v>796</v>
      </c>
      <c r="B1232" s="142" t="s">
        <v>797</v>
      </c>
      <c r="C1232" s="142">
        <v>0</v>
      </c>
      <c r="D1232" s="142">
        <v>0</v>
      </c>
      <c r="E1232" s="142">
        <v>14</v>
      </c>
      <c r="F1232" s="142" t="s">
        <v>945</v>
      </c>
      <c r="G1232" s="143" t="s">
        <v>206</v>
      </c>
      <c r="H1232" s="142">
        <v>848</v>
      </c>
      <c r="I1232" s="137" t="s">
        <v>154</v>
      </c>
    </row>
    <row r="1233" spans="1:9" x14ac:dyDescent="0.15">
      <c r="A1233" s="142" t="s">
        <v>2436</v>
      </c>
      <c r="B1233" s="142" t="s">
        <v>2437</v>
      </c>
      <c r="C1233" s="142">
        <v>0</v>
      </c>
      <c r="D1233" s="142">
        <v>0</v>
      </c>
      <c r="E1233" s="142">
        <v>14</v>
      </c>
      <c r="F1233" s="142" t="s">
        <v>945</v>
      </c>
      <c r="G1233" s="143" t="s">
        <v>206</v>
      </c>
      <c r="H1233" s="142">
        <v>571.20000000000005</v>
      </c>
      <c r="I1233" s="137" t="s">
        <v>154</v>
      </c>
    </row>
    <row r="1234" spans="1:9" x14ac:dyDescent="0.15">
      <c r="A1234" s="142" t="s">
        <v>2438</v>
      </c>
      <c r="B1234" s="142" t="s">
        <v>2439</v>
      </c>
      <c r="C1234" s="142">
        <v>0</v>
      </c>
      <c r="D1234" s="142">
        <v>0</v>
      </c>
      <c r="E1234" s="142">
        <v>14</v>
      </c>
      <c r="F1234" s="142" t="s">
        <v>945</v>
      </c>
      <c r="G1234" s="143" t="s">
        <v>206</v>
      </c>
      <c r="H1234" s="142">
        <v>571.20000000000005</v>
      </c>
      <c r="I1234" s="137" t="s">
        <v>354</v>
      </c>
    </row>
    <row r="1235" spans="1:9" x14ac:dyDescent="0.15">
      <c r="A1235" s="142" t="s">
        <v>309</v>
      </c>
      <c r="B1235" s="142" t="s">
        <v>310</v>
      </c>
      <c r="C1235" s="142">
        <v>0</v>
      </c>
      <c r="D1235" s="142">
        <v>0</v>
      </c>
      <c r="E1235" s="142">
        <v>14</v>
      </c>
      <c r="F1235" s="142" t="s">
        <v>945</v>
      </c>
      <c r="G1235" s="143" t="s">
        <v>206</v>
      </c>
      <c r="H1235" s="142">
        <v>162.4</v>
      </c>
      <c r="I1235" s="137" t="s">
        <v>154</v>
      </c>
    </row>
    <row r="1236" spans="1:9" x14ac:dyDescent="0.15">
      <c r="A1236" s="142" t="s">
        <v>2440</v>
      </c>
      <c r="B1236" s="142" t="s">
        <v>2441</v>
      </c>
      <c r="C1236" s="142">
        <v>0</v>
      </c>
      <c r="D1236" s="142">
        <v>0</v>
      </c>
      <c r="E1236" s="142">
        <v>14</v>
      </c>
      <c r="F1236" s="142" t="s">
        <v>945</v>
      </c>
      <c r="G1236" s="142" t="s">
        <v>203</v>
      </c>
      <c r="H1236" s="142">
        <v>51</v>
      </c>
      <c r="I1236" s="137" t="s">
        <v>353</v>
      </c>
    </row>
    <row r="1237" spans="1:9" x14ac:dyDescent="0.15">
      <c r="A1237" s="142" t="s">
        <v>2442</v>
      </c>
      <c r="B1237" s="142" t="s">
        <v>2443</v>
      </c>
      <c r="C1237" s="142">
        <v>0</v>
      </c>
      <c r="D1237" s="142">
        <v>0</v>
      </c>
      <c r="E1237" s="142">
        <v>14</v>
      </c>
      <c r="F1237" s="142" t="s">
        <v>945</v>
      </c>
      <c r="G1237" s="143" t="s">
        <v>206</v>
      </c>
      <c r="H1237" s="142">
        <v>147.9</v>
      </c>
      <c r="I1237" s="137" t="s">
        <v>354</v>
      </c>
    </row>
    <row r="1238" spans="1:9" x14ac:dyDescent="0.15">
      <c r="A1238" s="142" t="s">
        <v>2444</v>
      </c>
      <c r="B1238" s="142" t="s">
        <v>2445</v>
      </c>
      <c r="C1238" s="142">
        <v>0</v>
      </c>
      <c r="D1238" s="142">
        <v>0</v>
      </c>
      <c r="E1238" s="142">
        <v>14</v>
      </c>
      <c r="F1238" s="142" t="s">
        <v>945</v>
      </c>
      <c r="G1238" s="142" t="s">
        <v>204</v>
      </c>
      <c r="H1238" s="142">
        <v>129.69999999999999</v>
      </c>
      <c r="I1238" s="137" t="s">
        <v>355</v>
      </c>
    </row>
    <row r="1239" spans="1:9" x14ac:dyDescent="0.15">
      <c r="A1239" s="142" t="s">
        <v>2446</v>
      </c>
      <c r="B1239" s="142" t="s">
        <v>2447</v>
      </c>
      <c r="C1239" s="142">
        <v>0</v>
      </c>
      <c r="D1239" s="142">
        <v>0</v>
      </c>
      <c r="E1239" s="142">
        <v>14</v>
      </c>
      <c r="F1239" s="142" t="s">
        <v>945</v>
      </c>
      <c r="G1239" s="142" t="s">
        <v>204</v>
      </c>
      <c r="H1239" s="142">
        <v>47.7</v>
      </c>
      <c r="I1239" s="137" t="s">
        <v>355</v>
      </c>
    </row>
    <row r="1240" spans="1:9" x14ac:dyDescent="0.15">
      <c r="A1240" s="142" t="s">
        <v>2448</v>
      </c>
      <c r="B1240" s="142" t="s">
        <v>2449</v>
      </c>
      <c r="C1240" s="142">
        <v>0</v>
      </c>
      <c r="D1240" s="142">
        <v>0</v>
      </c>
      <c r="E1240" s="142">
        <v>14</v>
      </c>
      <c r="F1240" s="142" t="s">
        <v>945</v>
      </c>
      <c r="G1240" s="143" t="s">
        <v>206</v>
      </c>
      <c r="H1240" s="142">
        <v>55.6</v>
      </c>
      <c r="I1240" s="137" t="s">
        <v>154</v>
      </c>
    </row>
    <row r="1241" spans="1:9" x14ac:dyDescent="0.15">
      <c r="A1241" s="142" t="s">
        <v>2450</v>
      </c>
      <c r="B1241" s="142" t="s">
        <v>2021</v>
      </c>
      <c r="C1241" s="142">
        <v>0</v>
      </c>
      <c r="D1241" s="142">
        <v>0</v>
      </c>
      <c r="E1241" s="142">
        <v>14</v>
      </c>
      <c r="F1241" s="142" t="s">
        <v>945</v>
      </c>
      <c r="G1241" s="142" t="s">
        <v>203</v>
      </c>
      <c r="H1241" s="142">
        <v>32</v>
      </c>
      <c r="I1241" s="137" t="s">
        <v>353</v>
      </c>
    </row>
    <row r="1242" spans="1:9" x14ac:dyDescent="0.15">
      <c r="A1242" s="142" t="s">
        <v>2451</v>
      </c>
      <c r="B1242" s="142" t="s">
        <v>2452</v>
      </c>
      <c r="C1242" s="142">
        <v>0</v>
      </c>
      <c r="D1242" s="142">
        <v>0</v>
      </c>
      <c r="E1242" s="142">
        <v>14</v>
      </c>
      <c r="F1242" s="142" t="s">
        <v>945</v>
      </c>
      <c r="G1242" s="143" t="s">
        <v>206</v>
      </c>
      <c r="H1242" s="142">
        <v>70</v>
      </c>
      <c r="I1242" s="137" t="s">
        <v>154</v>
      </c>
    </row>
    <row r="1243" spans="1:9" x14ac:dyDescent="0.15">
      <c r="A1243" s="142" t="s">
        <v>2453</v>
      </c>
      <c r="B1243" s="142" t="s">
        <v>288</v>
      </c>
      <c r="C1243" s="142">
        <v>0</v>
      </c>
      <c r="D1243" s="142">
        <v>0</v>
      </c>
      <c r="E1243" s="142">
        <v>14</v>
      </c>
      <c r="F1243" s="142" t="s">
        <v>945</v>
      </c>
      <c r="G1243" s="142" t="s">
        <v>204</v>
      </c>
      <c r="H1243" s="142">
        <v>20</v>
      </c>
      <c r="I1243" s="137" t="s">
        <v>355</v>
      </c>
    </row>
    <row r="1244" spans="1:9" x14ac:dyDescent="0.15">
      <c r="A1244" s="142" t="s">
        <v>2454</v>
      </c>
      <c r="B1244" s="142" t="s">
        <v>2455</v>
      </c>
      <c r="C1244" s="142">
        <v>0</v>
      </c>
      <c r="D1244" s="142">
        <v>0</v>
      </c>
      <c r="E1244" s="142">
        <v>14</v>
      </c>
      <c r="F1244" s="142" t="s">
        <v>945</v>
      </c>
      <c r="G1244" s="142" t="s">
        <v>204</v>
      </c>
      <c r="H1244" s="142">
        <v>90</v>
      </c>
      <c r="I1244" s="137" t="s">
        <v>355</v>
      </c>
    </row>
    <row r="1245" spans="1:9" x14ac:dyDescent="0.15">
      <c r="A1245" s="142" t="s">
        <v>332</v>
      </c>
      <c r="B1245" s="142" t="s">
        <v>333</v>
      </c>
      <c r="C1245" s="142">
        <v>0</v>
      </c>
      <c r="D1245" s="142">
        <v>0</v>
      </c>
      <c r="E1245" s="142">
        <v>14</v>
      </c>
      <c r="F1245" s="142" t="s">
        <v>945</v>
      </c>
      <c r="G1245" s="142" t="s">
        <v>204</v>
      </c>
      <c r="H1245" s="142">
        <v>39</v>
      </c>
      <c r="I1245" s="137" t="s">
        <v>355</v>
      </c>
    </row>
    <row r="1246" spans="1:9" x14ac:dyDescent="0.15">
      <c r="A1246" s="142" t="s">
        <v>2456</v>
      </c>
      <c r="B1246" s="142" t="s">
        <v>2457</v>
      </c>
      <c r="C1246" s="142">
        <v>0</v>
      </c>
      <c r="D1246" s="142">
        <v>0</v>
      </c>
      <c r="E1246" s="142">
        <v>14</v>
      </c>
      <c r="F1246" s="142" t="s">
        <v>945</v>
      </c>
      <c r="G1246" s="142" t="s">
        <v>204</v>
      </c>
      <c r="H1246" s="142">
        <v>2</v>
      </c>
      <c r="I1246" s="137" t="e">
        <v>#N/A</v>
      </c>
    </row>
    <row r="1247" spans="1:9" x14ac:dyDescent="0.15">
      <c r="A1247" s="142" t="s">
        <v>350</v>
      </c>
      <c r="B1247" s="142" t="s">
        <v>351</v>
      </c>
      <c r="C1247" s="142">
        <v>0</v>
      </c>
      <c r="D1247" s="142">
        <v>0</v>
      </c>
      <c r="E1247" s="142">
        <v>14</v>
      </c>
      <c r="F1247" s="142" t="s">
        <v>945</v>
      </c>
      <c r="G1247" s="142" t="s">
        <v>204</v>
      </c>
      <c r="H1247" s="142">
        <v>101</v>
      </c>
      <c r="I1247" s="137" t="e">
        <v>#N/A</v>
      </c>
    </row>
    <row r="1248" spans="1:9" x14ac:dyDescent="0.15">
      <c r="A1248" s="142" t="s">
        <v>2458</v>
      </c>
      <c r="B1248" s="142" t="s">
        <v>2426</v>
      </c>
      <c r="C1248" s="142">
        <v>0</v>
      </c>
      <c r="D1248" s="142">
        <v>0</v>
      </c>
      <c r="E1248" s="142">
        <v>14</v>
      </c>
      <c r="F1248" s="142" t="s">
        <v>945</v>
      </c>
      <c r="G1248" s="142" t="s">
        <v>204</v>
      </c>
      <c r="H1248" s="142">
        <v>2.5</v>
      </c>
      <c r="I1248" s="137" t="e">
        <v>#N/A</v>
      </c>
    </row>
    <row r="1249" spans="1:9" x14ac:dyDescent="0.15">
      <c r="A1249" s="142" t="s">
        <v>2459</v>
      </c>
      <c r="B1249" s="142" t="s">
        <v>2457</v>
      </c>
      <c r="C1249" s="142">
        <v>0</v>
      </c>
      <c r="D1249" s="142">
        <v>0</v>
      </c>
      <c r="E1249" s="142">
        <v>14</v>
      </c>
      <c r="F1249" s="142" t="s">
        <v>945</v>
      </c>
      <c r="G1249" s="142" t="s">
        <v>204</v>
      </c>
      <c r="H1249" s="142">
        <v>28</v>
      </c>
      <c r="I1249" s="137" t="e">
        <v>#N/A</v>
      </c>
    </row>
    <row r="1250" spans="1:9" x14ac:dyDescent="0.15">
      <c r="A1250" s="142" t="s">
        <v>472</v>
      </c>
      <c r="B1250" s="142" t="s">
        <v>473</v>
      </c>
      <c r="C1250" s="142">
        <v>0</v>
      </c>
      <c r="D1250" s="142">
        <v>0</v>
      </c>
      <c r="E1250" s="142">
        <v>14</v>
      </c>
      <c r="F1250" s="142" t="s">
        <v>945</v>
      </c>
      <c r="G1250" s="143" t="s">
        <v>206</v>
      </c>
      <c r="H1250" s="142">
        <v>194</v>
      </c>
      <c r="I1250" s="137" t="s">
        <v>354</v>
      </c>
    </row>
    <row r="1251" spans="1:9" x14ac:dyDescent="0.15">
      <c r="A1251" s="142" t="s">
        <v>2460</v>
      </c>
      <c r="B1251" s="142" t="s">
        <v>142</v>
      </c>
      <c r="C1251" s="142">
        <v>0</v>
      </c>
      <c r="D1251" s="142">
        <v>0</v>
      </c>
      <c r="E1251" s="142">
        <v>14</v>
      </c>
      <c r="F1251" s="142" t="s">
        <v>945</v>
      </c>
      <c r="G1251" s="143" t="s">
        <v>206</v>
      </c>
      <c r="H1251" s="142">
        <v>738.5</v>
      </c>
      <c r="I1251" s="137" t="s">
        <v>154</v>
      </c>
    </row>
    <row r="1252" spans="1:9" x14ac:dyDescent="0.15">
      <c r="A1252" s="142" t="s">
        <v>244</v>
      </c>
      <c r="B1252" s="142" t="s">
        <v>965</v>
      </c>
      <c r="C1252" s="142">
        <v>0</v>
      </c>
      <c r="D1252" s="142">
        <v>0</v>
      </c>
      <c r="E1252" s="142">
        <v>14</v>
      </c>
      <c r="F1252" s="142" t="s">
        <v>945</v>
      </c>
      <c r="G1252" s="143" t="s">
        <v>206</v>
      </c>
      <c r="H1252" s="142">
        <v>738.5</v>
      </c>
      <c r="I1252" s="137" t="s">
        <v>154</v>
      </c>
    </row>
    <row r="1253" spans="1:9" x14ac:dyDescent="0.15">
      <c r="A1253" s="142" t="s">
        <v>2461</v>
      </c>
      <c r="B1253" s="142" t="s">
        <v>473</v>
      </c>
      <c r="C1253" s="142">
        <v>0</v>
      </c>
      <c r="D1253" s="142">
        <v>0</v>
      </c>
      <c r="E1253" s="142">
        <v>14</v>
      </c>
      <c r="F1253" s="142" t="s">
        <v>945</v>
      </c>
      <c r="G1253" s="142" t="s">
        <v>204</v>
      </c>
      <c r="H1253" s="142">
        <v>73.5</v>
      </c>
      <c r="I1253" s="137" t="e">
        <v>#N/A</v>
      </c>
    </row>
    <row r="1254" spans="1:9" x14ac:dyDescent="0.15">
      <c r="A1254" s="142" t="s">
        <v>2462</v>
      </c>
      <c r="B1254" s="142" t="s">
        <v>2463</v>
      </c>
      <c r="C1254" s="142">
        <v>0</v>
      </c>
      <c r="D1254" s="142">
        <v>0</v>
      </c>
      <c r="E1254" s="142">
        <v>14</v>
      </c>
      <c r="F1254" s="142" t="s">
        <v>945</v>
      </c>
      <c r="G1254" s="142" t="s">
        <v>204</v>
      </c>
      <c r="H1254" s="142">
        <v>10</v>
      </c>
      <c r="I1254" s="137" t="e">
        <v>#N/A</v>
      </c>
    </row>
    <row r="1255" spans="1:9" x14ac:dyDescent="0.15">
      <c r="A1255" s="142" t="s">
        <v>402</v>
      </c>
      <c r="B1255" s="142" t="s">
        <v>2464</v>
      </c>
      <c r="C1255" s="142">
        <v>0</v>
      </c>
      <c r="D1255" s="142">
        <v>0</v>
      </c>
      <c r="E1255" s="142">
        <v>14</v>
      </c>
      <c r="F1255" s="142" t="s">
        <v>945</v>
      </c>
      <c r="G1255" s="142" t="s">
        <v>204</v>
      </c>
      <c r="H1255" s="142">
        <v>32</v>
      </c>
      <c r="I1255" s="137" t="e">
        <v>#N/A</v>
      </c>
    </row>
    <row r="1256" spans="1:9" x14ac:dyDescent="0.15">
      <c r="A1256" s="142" t="s">
        <v>2465</v>
      </c>
      <c r="B1256" s="142" t="s">
        <v>2466</v>
      </c>
      <c r="C1256" s="142">
        <v>0</v>
      </c>
      <c r="D1256" s="142">
        <v>0</v>
      </c>
      <c r="E1256" s="142">
        <v>14</v>
      </c>
      <c r="F1256" s="142" t="s">
        <v>945</v>
      </c>
      <c r="G1256" s="142" t="s">
        <v>204</v>
      </c>
      <c r="H1256" s="142">
        <v>34.799999999999997</v>
      </c>
      <c r="I1256" s="137" t="s">
        <v>355</v>
      </c>
    </row>
    <row r="1257" spans="1:9" x14ac:dyDescent="0.15">
      <c r="A1257" s="142" t="s">
        <v>2467</v>
      </c>
      <c r="B1257" s="142" t="s">
        <v>2468</v>
      </c>
      <c r="C1257" s="142">
        <v>0</v>
      </c>
      <c r="D1257" s="142">
        <v>0</v>
      </c>
      <c r="E1257" s="142">
        <v>14</v>
      </c>
      <c r="F1257" s="142" t="s">
        <v>945</v>
      </c>
      <c r="G1257" s="142" t="s">
        <v>204</v>
      </c>
      <c r="H1257" s="142">
        <v>57</v>
      </c>
      <c r="I1257" s="137" t="s">
        <v>355</v>
      </c>
    </row>
    <row r="1258" spans="1:9" x14ac:dyDescent="0.15">
      <c r="A1258" s="140" t="s">
        <v>2602</v>
      </c>
      <c r="B1258" s="140" t="s">
        <v>2555</v>
      </c>
      <c r="G1258" s="145" t="s">
        <v>203</v>
      </c>
      <c r="H1258" s="144">
        <v>100</v>
      </c>
      <c r="I1258" s="137" t="s">
        <v>2952</v>
      </c>
    </row>
    <row r="1259" spans="1:9" x14ac:dyDescent="0.15">
      <c r="A1259" s="144" t="s">
        <v>2605</v>
      </c>
      <c r="B1259" s="144" t="s">
        <v>2547</v>
      </c>
      <c r="C1259" s="144">
        <v>0</v>
      </c>
      <c r="D1259" s="144">
        <v>0</v>
      </c>
      <c r="E1259" s="144">
        <v>84</v>
      </c>
      <c r="F1259" s="144" t="s">
        <v>202</v>
      </c>
      <c r="G1259" s="144" t="s">
        <v>203</v>
      </c>
      <c r="H1259" s="144">
        <v>32</v>
      </c>
      <c r="I1259" s="137" t="s">
        <v>153</v>
      </c>
    </row>
    <row r="1260" spans="1:9" x14ac:dyDescent="0.15">
      <c r="A1260" s="142" t="s">
        <v>2606</v>
      </c>
      <c r="B1260" s="142" t="s">
        <v>2607</v>
      </c>
      <c r="C1260" s="142">
        <v>1000</v>
      </c>
      <c r="D1260" s="142">
        <v>6</v>
      </c>
      <c r="E1260" s="142">
        <v>179</v>
      </c>
      <c r="F1260" s="142" t="s">
        <v>202</v>
      </c>
      <c r="G1260" s="142" t="s">
        <v>203</v>
      </c>
      <c r="H1260" s="142">
        <v>12</v>
      </c>
      <c r="I1260" s="137" t="s">
        <v>352</v>
      </c>
    </row>
    <row r="1261" spans="1:9" x14ac:dyDescent="0.15">
      <c r="A1261" s="142" t="s">
        <v>2622</v>
      </c>
      <c r="B1261" s="142" t="s">
        <v>2623</v>
      </c>
      <c r="C1261" s="142">
        <v>856</v>
      </c>
      <c r="D1261" s="142">
        <v>7</v>
      </c>
      <c r="E1261" s="142">
        <v>187</v>
      </c>
      <c r="F1261" s="142" t="s">
        <v>202</v>
      </c>
      <c r="G1261" s="142" t="s">
        <v>203</v>
      </c>
      <c r="H1261" s="142">
        <v>15</v>
      </c>
      <c r="I1261" s="137" t="s">
        <v>152</v>
      </c>
    </row>
    <row r="1262" spans="1:9" x14ac:dyDescent="0.15">
      <c r="A1262" s="142" t="s">
        <v>2612</v>
      </c>
      <c r="B1262" s="142" t="s">
        <v>2613</v>
      </c>
      <c r="C1262" s="142">
        <v>659</v>
      </c>
      <c r="D1262" s="142">
        <v>18</v>
      </c>
      <c r="E1262" s="142">
        <v>195</v>
      </c>
      <c r="F1262" s="142" t="s">
        <v>202</v>
      </c>
      <c r="G1262" s="142" t="s">
        <v>25</v>
      </c>
      <c r="H1262" s="142">
        <v>20</v>
      </c>
      <c r="I1262" s="137" t="s">
        <v>357</v>
      </c>
    </row>
    <row r="1263" spans="1:9" x14ac:dyDescent="0.15">
      <c r="A1263" s="146" t="s">
        <v>2701</v>
      </c>
      <c r="B1263" s="147" t="s">
        <v>2627</v>
      </c>
      <c r="G1263" s="142" t="s">
        <v>203</v>
      </c>
      <c r="H1263" s="144">
        <v>70</v>
      </c>
      <c r="I1263" s="137" t="s">
        <v>353</v>
      </c>
    </row>
    <row r="1264" spans="1:9" x14ac:dyDescent="0.15">
      <c r="A1264" s="146" t="s">
        <v>2772</v>
      </c>
      <c r="B1264" s="146" t="s">
        <v>2773</v>
      </c>
      <c r="G1264" s="142" t="s">
        <v>203</v>
      </c>
      <c r="H1264" s="142">
        <v>20.6</v>
      </c>
      <c r="I1264" s="137" t="s">
        <v>152</v>
      </c>
    </row>
    <row r="1265" spans="1:9" x14ac:dyDescent="0.15">
      <c r="A1265" s="146" t="s">
        <v>2774</v>
      </c>
      <c r="B1265" s="142" t="s">
        <v>1509</v>
      </c>
      <c r="G1265" s="142" t="s">
        <v>203</v>
      </c>
      <c r="H1265" s="144">
        <v>1928</v>
      </c>
      <c r="I1265" s="137" t="s">
        <v>155</v>
      </c>
    </row>
    <row r="1266" spans="1:9" x14ac:dyDescent="0.15">
      <c r="A1266" s="144" t="s">
        <v>2775</v>
      </c>
      <c r="B1266" s="144" t="s">
        <v>2776</v>
      </c>
      <c r="G1266" s="142" t="s">
        <v>203</v>
      </c>
      <c r="H1266" s="144">
        <v>365</v>
      </c>
      <c r="I1266" s="137" t="s">
        <v>153</v>
      </c>
    </row>
    <row r="1267" spans="1:9" x14ac:dyDescent="0.15">
      <c r="A1267" s="144" t="s">
        <v>2777</v>
      </c>
      <c r="B1267" s="144" t="s">
        <v>2778</v>
      </c>
      <c r="G1267" s="142" t="s">
        <v>203</v>
      </c>
      <c r="H1267" s="144">
        <v>20</v>
      </c>
      <c r="I1267" s="137" t="s">
        <v>2952</v>
      </c>
    </row>
    <row r="1268" spans="1:9" x14ac:dyDescent="0.15">
      <c r="A1268" s="144" t="s">
        <v>2702</v>
      </c>
      <c r="B1268" s="144" t="s">
        <v>2779</v>
      </c>
      <c r="G1268" s="142" t="s">
        <v>203</v>
      </c>
      <c r="H1268" s="144">
        <v>15</v>
      </c>
      <c r="I1268" s="137" t="s">
        <v>151</v>
      </c>
    </row>
    <row r="1269" spans="1:9" x14ac:dyDescent="0.15">
      <c r="A1269" s="147" t="s">
        <v>2631</v>
      </c>
      <c r="B1269" s="147" t="s">
        <v>342</v>
      </c>
      <c r="G1269" s="142" t="s">
        <v>204</v>
      </c>
      <c r="H1269" s="144">
        <v>10</v>
      </c>
      <c r="I1269" s="137" t="s">
        <v>355</v>
      </c>
    </row>
    <row r="1270" spans="1:9" x14ac:dyDescent="0.15">
      <c r="A1270" s="142" t="s">
        <v>2573</v>
      </c>
      <c r="B1270" s="142" t="s">
        <v>2574</v>
      </c>
      <c r="G1270" s="142" t="s">
        <v>204</v>
      </c>
      <c r="H1270" s="149">
        <v>12</v>
      </c>
      <c r="I1270" s="137" t="s">
        <v>353</v>
      </c>
    </row>
    <row r="1271" spans="1:9" x14ac:dyDescent="0.15">
      <c r="A1271" s="142" t="s">
        <v>2642</v>
      </c>
      <c r="B1271" s="142" t="s">
        <v>2643</v>
      </c>
      <c r="G1271" s="142" t="s">
        <v>25</v>
      </c>
      <c r="H1271" s="144">
        <v>5</v>
      </c>
      <c r="I1271" s="137" t="s">
        <v>357</v>
      </c>
    </row>
    <row r="1272" spans="1:9" x14ac:dyDescent="0.15">
      <c r="A1272" s="144" t="s">
        <v>2632</v>
      </c>
      <c r="B1272" s="144" t="s">
        <v>1430</v>
      </c>
      <c r="G1272" s="142" t="s">
        <v>203</v>
      </c>
      <c r="H1272" s="144">
        <v>16</v>
      </c>
      <c r="I1272" s="137" t="s">
        <v>352</v>
      </c>
    </row>
    <row r="1273" spans="1:9" x14ac:dyDescent="0.15">
      <c r="A1273" s="144" t="s">
        <v>2620</v>
      </c>
      <c r="B1273" s="144" t="s">
        <v>2621</v>
      </c>
      <c r="G1273" s="142" t="s">
        <v>204</v>
      </c>
      <c r="H1273" s="144">
        <v>18</v>
      </c>
      <c r="I1273" s="137" t="s">
        <v>353</v>
      </c>
    </row>
    <row r="1274" spans="1:9" x14ac:dyDescent="0.15">
      <c r="A1274" s="147" t="s">
        <v>2654</v>
      </c>
      <c r="B1274" s="147" t="s">
        <v>1693</v>
      </c>
      <c r="G1274" s="142" t="s">
        <v>203</v>
      </c>
      <c r="H1274" s="149">
        <v>207</v>
      </c>
      <c r="I1274" s="137" t="s">
        <v>151</v>
      </c>
    </row>
    <row r="1275" spans="1:9" x14ac:dyDescent="0.15">
      <c r="A1275" s="147" t="s">
        <v>2633</v>
      </c>
      <c r="B1275" s="147" t="s">
        <v>957</v>
      </c>
      <c r="G1275" s="142" t="s">
        <v>203</v>
      </c>
      <c r="H1275" s="144">
        <v>130</v>
      </c>
      <c r="I1275" s="137" t="s">
        <v>153</v>
      </c>
    </row>
    <row r="1276" spans="1:9" x14ac:dyDescent="0.15">
      <c r="A1276" s="142" t="s">
        <v>2670</v>
      </c>
      <c r="B1276" s="142" t="s">
        <v>2671</v>
      </c>
      <c r="G1276" s="142" t="s">
        <v>203</v>
      </c>
      <c r="H1276" s="144">
        <v>141.9</v>
      </c>
      <c r="I1276" s="137" t="s">
        <v>152</v>
      </c>
    </row>
    <row r="1277" spans="1:9" x14ac:dyDescent="0.15">
      <c r="A1277" s="142" t="s">
        <v>2667</v>
      </c>
      <c r="B1277" s="142" t="s">
        <v>2656</v>
      </c>
      <c r="G1277" s="142" t="s">
        <v>25</v>
      </c>
      <c r="H1277" s="144">
        <v>25</v>
      </c>
      <c r="I1277" s="137" t="s">
        <v>357</v>
      </c>
    </row>
    <row r="1278" spans="1:9" x14ac:dyDescent="0.15">
      <c r="A1278" s="142" t="s">
        <v>2655</v>
      </c>
      <c r="B1278" s="142" t="s">
        <v>2691</v>
      </c>
      <c r="G1278" s="142" t="s">
        <v>25</v>
      </c>
      <c r="H1278" s="144">
        <v>25</v>
      </c>
      <c r="I1278" s="137" t="s">
        <v>357</v>
      </c>
    </row>
    <row r="1279" spans="1:9" x14ac:dyDescent="0.15">
      <c r="A1279" s="142" t="s">
        <v>2666</v>
      </c>
      <c r="B1279" s="142" t="s">
        <v>1340</v>
      </c>
      <c r="G1279" s="142" t="s">
        <v>203</v>
      </c>
      <c r="H1279" s="144">
        <v>51.5</v>
      </c>
      <c r="I1279" s="137" t="s">
        <v>153</v>
      </c>
    </row>
    <row r="1280" spans="1:9" x14ac:dyDescent="0.15">
      <c r="A1280" s="142" t="s">
        <v>2652</v>
      </c>
      <c r="B1280" s="142" t="s">
        <v>2653</v>
      </c>
      <c r="G1280" s="143" t="s">
        <v>206</v>
      </c>
      <c r="H1280" s="144">
        <v>51</v>
      </c>
      <c r="I1280" s="137" t="s">
        <v>354</v>
      </c>
    </row>
    <row r="1281" spans="1:9" x14ac:dyDescent="0.15">
      <c r="A1281" s="142" t="s">
        <v>2668</v>
      </c>
      <c r="B1281" s="142" t="s">
        <v>2669</v>
      </c>
      <c r="G1281" s="142" t="s">
        <v>203</v>
      </c>
      <c r="H1281" s="144">
        <v>16</v>
      </c>
      <c r="I1281" s="137" t="s">
        <v>352</v>
      </c>
    </row>
    <row r="1282" spans="1:9" x14ac:dyDescent="0.15">
      <c r="A1282" s="142" t="s">
        <v>2629</v>
      </c>
      <c r="B1282" s="142" t="s">
        <v>2630</v>
      </c>
      <c r="G1282" s="142" t="s">
        <v>203</v>
      </c>
      <c r="H1282" s="144">
        <v>135.80000000000001</v>
      </c>
      <c r="I1282" s="137" t="s">
        <v>151</v>
      </c>
    </row>
    <row r="1283" spans="1:9" x14ac:dyDescent="0.15">
      <c r="A1283" s="142" t="s">
        <v>2694</v>
      </c>
      <c r="B1283" s="142" t="s">
        <v>2695</v>
      </c>
      <c r="G1283" s="142" t="s">
        <v>203</v>
      </c>
      <c r="H1283" s="144">
        <v>20</v>
      </c>
      <c r="I1283" s="137" t="s">
        <v>2952</v>
      </c>
    </row>
    <row r="1284" spans="1:9" x14ac:dyDescent="0.15">
      <c r="A1284" s="142" t="s">
        <v>2657</v>
      </c>
      <c r="B1284" s="142" t="s">
        <v>2658</v>
      </c>
      <c r="G1284" s="142" t="s">
        <v>203</v>
      </c>
      <c r="H1284" s="144">
        <v>25</v>
      </c>
      <c r="I1284" s="137" t="s">
        <v>353</v>
      </c>
    </row>
    <row r="1285" spans="1:9" x14ac:dyDescent="0.15">
      <c r="A1285" s="142" t="s">
        <v>2659</v>
      </c>
      <c r="B1285" s="142" t="s">
        <v>269</v>
      </c>
      <c r="G1285" s="142" t="s">
        <v>203</v>
      </c>
      <c r="H1285" s="144">
        <v>50</v>
      </c>
      <c r="I1285" s="137" t="s">
        <v>151</v>
      </c>
    </row>
    <row r="1286" spans="1:9" x14ac:dyDescent="0.15">
      <c r="A1286" s="144" t="s">
        <v>2681</v>
      </c>
      <c r="B1286" s="144" t="s">
        <v>2682</v>
      </c>
      <c r="G1286" s="142" t="s">
        <v>203</v>
      </c>
      <c r="H1286" s="144">
        <v>20</v>
      </c>
      <c r="I1286" s="137" t="s">
        <v>353</v>
      </c>
    </row>
    <row r="1287" spans="1:9" x14ac:dyDescent="0.15">
      <c r="A1287" s="142" t="s">
        <v>2646</v>
      </c>
      <c r="B1287" s="142" t="s">
        <v>2647</v>
      </c>
      <c r="G1287" s="142" t="s">
        <v>204</v>
      </c>
      <c r="H1287" s="144">
        <v>113.9</v>
      </c>
      <c r="I1287" s="137" t="s">
        <v>355</v>
      </c>
    </row>
    <row r="1288" spans="1:9" x14ac:dyDescent="0.15">
      <c r="A1288" s="147" t="s">
        <v>2683</v>
      </c>
      <c r="B1288" s="147" t="s">
        <v>2684</v>
      </c>
      <c r="G1288" s="142" t="s">
        <v>203</v>
      </c>
      <c r="H1288" s="144">
        <v>11.2</v>
      </c>
      <c r="I1288" s="137" t="s">
        <v>352</v>
      </c>
    </row>
    <row r="1289" spans="1:9" x14ac:dyDescent="0.15">
      <c r="A1289" s="147" t="s">
        <v>2719</v>
      </c>
      <c r="B1289" s="147" t="s">
        <v>885</v>
      </c>
      <c r="G1289" s="142" t="s">
        <v>203</v>
      </c>
      <c r="H1289" s="144">
        <v>8</v>
      </c>
      <c r="I1289" s="137" t="s">
        <v>353</v>
      </c>
    </row>
    <row r="1290" spans="1:9" x14ac:dyDescent="0.15">
      <c r="A1290" s="142" t="s">
        <v>2780</v>
      </c>
      <c r="B1290" s="142" t="s">
        <v>2781</v>
      </c>
      <c r="G1290" s="144" t="s">
        <v>2732</v>
      </c>
      <c r="H1290" s="144">
        <v>15</v>
      </c>
      <c r="I1290" s="137" t="s">
        <v>151</v>
      </c>
    </row>
    <row r="1291" spans="1:9" x14ac:dyDescent="0.15">
      <c r="A1291" s="142" t="s">
        <v>2782</v>
      </c>
      <c r="B1291" s="142" t="s">
        <v>2714</v>
      </c>
      <c r="G1291" s="144" t="s">
        <v>2732</v>
      </c>
      <c r="H1291" s="142">
        <v>121</v>
      </c>
      <c r="I1291" s="137" t="s">
        <v>152</v>
      </c>
    </row>
    <row r="1292" spans="1:9" x14ac:dyDescent="0.15">
      <c r="A1292" s="142" t="s">
        <v>2706</v>
      </c>
      <c r="B1292" s="142" t="s">
        <v>2707</v>
      </c>
      <c r="G1292" s="144" t="s">
        <v>2732</v>
      </c>
      <c r="H1292" s="144">
        <v>20</v>
      </c>
      <c r="I1292" s="137" t="s">
        <v>151</v>
      </c>
    </row>
    <row r="1293" spans="1:9" x14ac:dyDescent="0.15">
      <c r="A1293" s="142" t="s">
        <v>2636</v>
      </c>
      <c r="B1293" s="142" t="s">
        <v>2637</v>
      </c>
      <c r="G1293" s="144" t="s">
        <v>2732</v>
      </c>
      <c r="H1293" s="144">
        <v>10</v>
      </c>
      <c r="I1293" s="137" t="s">
        <v>353</v>
      </c>
    </row>
    <row r="1294" spans="1:9" x14ac:dyDescent="0.15">
      <c r="A1294" s="142" t="s">
        <v>2689</v>
      </c>
      <c r="B1294" s="142" t="s">
        <v>2690</v>
      </c>
      <c r="G1294" s="144" t="s">
        <v>2732</v>
      </c>
      <c r="H1294" s="144">
        <v>200</v>
      </c>
      <c r="I1294" s="137" t="s">
        <v>353</v>
      </c>
    </row>
    <row r="1295" spans="1:9" x14ac:dyDescent="0.15">
      <c r="A1295" s="142" t="s">
        <v>316</v>
      </c>
      <c r="B1295" s="142" t="s">
        <v>317</v>
      </c>
      <c r="G1295" s="144" t="s">
        <v>2732</v>
      </c>
      <c r="H1295" s="144">
        <v>119.9</v>
      </c>
      <c r="I1295" s="137" t="s">
        <v>152</v>
      </c>
    </row>
    <row r="1296" spans="1:9" x14ac:dyDescent="0.15">
      <c r="A1296" s="142" t="s">
        <v>2703</v>
      </c>
      <c r="B1296" s="142" t="s">
        <v>2704</v>
      </c>
      <c r="G1296" s="142" t="s">
        <v>25</v>
      </c>
      <c r="H1296" s="140">
        <v>20</v>
      </c>
      <c r="I1296" s="137" t="s">
        <v>357</v>
      </c>
    </row>
    <row r="1297" spans="1:9" x14ac:dyDescent="0.15">
      <c r="A1297" s="142" t="s">
        <v>2705</v>
      </c>
      <c r="B1297" s="142" t="s">
        <v>507</v>
      </c>
      <c r="G1297" s="144" t="s">
        <v>2732</v>
      </c>
      <c r="H1297" s="144">
        <v>20</v>
      </c>
      <c r="I1297" s="137" t="s">
        <v>151</v>
      </c>
    </row>
    <row r="1298" spans="1:9" x14ac:dyDescent="0.15">
      <c r="A1298" s="142" t="s">
        <v>2650</v>
      </c>
      <c r="B1298" s="142" t="s">
        <v>2651</v>
      </c>
      <c r="G1298" s="142" t="s">
        <v>25</v>
      </c>
      <c r="H1298" s="144">
        <v>63</v>
      </c>
      <c r="I1298" s="137" t="s">
        <v>357</v>
      </c>
    </row>
    <row r="1299" spans="1:9" x14ac:dyDescent="0.15">
      <c r="A1299" s="144" t="s">
        <v>2726</v>
      </c>
      <c r="B1299" s="144" t="s">
        <v>2727</v>
      </c>
      <c r="G1299" s="144" t="s">
        <v>2732</v>
      </c>
      <c r="H1299" s="144">
        <v>10</v>
      </c>
      <c r="I1299" s="137" t="s">
        <v>353</v>
      </c>
    </row>
    <row r="1300" spans="1:9" x14ac:dyDescent="0.15">
      <c r="A1300" s="140" t="s">
        <v>2698</v>
      </c>
      <c r="B1300" s="140" t="s">
        <v>2699</v>
      </c>
      <c r="G1300" s="142" t="s">
        <v>25</v>
      </c>
      <c r="H1300" s="140">
        <v>16</v>
      </c>
      <c r="I1300" s="137" t="s">
        <v>357</v>
      </c>
    </row>
    <row r="1301" spans="1:9" x14ac:dyDescent="0.15">
      <c r="A1301" s="140" t="s">
        <v>2746</v>
      </c>
      <c r="B1301" s="140" t="s">
        <v>2747</v>
      </c>
      <c r="G1301" s="144" t="s">
        <v>2732</v>
      </c>
      <c r="H1301" s="140">
        <v>40</v>
      </c>
      <c r="I1301" s="137" t="s">
        <v>2952</v>
      </c>
    </row>
    <row r="1302" spans="1:9" x14ac:dyDescent="0.15">
      <c r="A1302" s="140" t="s">
        <v>2728</v>
      </c>
      <c r="B1302" s="140" t="s">
        <v>2729</v>
      </c>
      <c r="G1302" s="144" t="s">
        <v>2732</v>
      </c>
      <c r="H1302" s="140">
        <v>80.3</v>
      </c>
      <c r="I1302" s="137" t="s">
        <v>153</v>
      </c>
    </row>
    <row r="1303" spans="1:9" x14ac:dyDescent="0.15">
      <c r="A1303" s="140" t="s">
        <v>2708</v>
      </c>
      <c r="B1303" s="140" t="s">
        <v>2709</v>
      </c>
      <c r="G1303" s="142" t="s">
        <v>25</v>
      </c>
      <c r="H1303" s="144">
        <v>23</v>
      </c>
      <c r="I1303" s="137" t="s">
        <v>357</v>
      </c>
    </row>
    <row r="1304" spans="1:9" x14ac:dyDescent="0.15">
      <c r="A1304" s="140" t="s">
        <v>2614</v>
      </c>
      <c r="B1304" s="140" t="s">
        <v>2615</v>
      </c>
      <c r="G1304" s="142" t="s">
        <v>204</v>
      </c>
      <c r="H1304" s="144">
        <v>180</v>
      </c>
      <c r="I1304" s="137" t="s">
        <v>355</v>
      </c>
    </row>
    <row r="1305" spans="1:9" x14ac:dyDescent="0.15">
      <c r="A1305" s="140" t="s">
        <v>2721</v>
      </c>
      <c r="B1305" s="140" t="s">
        <v>2722</v>
      </c>
      <c r="G1305" s="144" t="s">
        <v>2732</v>
      </c>
      <c r="H1305" s="144">
        <v>12</v>
      </c>
      <c r="I1305" s="137" t="s">
        <v>352</v>
      </c>
    </row>
    <row r="1306" spans="1:9" x14ac:dyDescent="0.15">
      <c r="A1306" s="140" t="s">
        <v>2640</v>
      </c>
      <c r="B1306" s="140" t="s">
        <v>2641</v>
      </c>
      <c r="G1306" s="142" t="s">
        <v>25</v>
      </c>
      <c r="H1306" s="144">
        <v>170</v>
      </c>
      <c r="I1306" s="137" t="s">
        <v>356</v>
      </c>
    </row>
    <row r="1307" spans="1:9" x14ac:dyDescent="0.15">
      <c r="A1307" s="144" t="s">
        <v>2738</v>
      </c>
      <c r="B1307" s="144" t="s">
        <v>2739</v>
      </c>
      <c r="G1307" s="152" t="s">
        <v>2783</v>
      </c>
      <c r="H1307" s="144">
        <v>20</v>
      </c>
      <c r="I1307" s="137" t="s">
        <v>354</v>
      </c>
    </row>
    <row r="1308" spans="1:9" x14ac:dyDescent="0.15">
      <c r="A1308" s="140" t="s">
        <v>2686</v>
      </c>
      <c r="B1308" s="140" t="s">
        <v>37</v>
      </c>
      <c r="G1308" s="152" t="s">
        <v>2732</v>
      </c>
      <c r="H1308" s="144">
        <v>15</v>
      </c>
      <c r="I1308" s="137" t="s">
        <v>155</v>
      </c>
    </row>
    <row r="1309" spans="1:9" x14ac:dyDescent="0.15">
      <c r="A1309" s="140" t="s">
        <v>2753</v>
      </c>
      <c r="B1309" s="140" t="s">
        <v>2754</v>
      </c>
      <c r="G1309" s="152" t="s">
        <v>2732</v>
      </c>
      <c r="H1309" s="144">
        <v>20</v>
      </c>
      <c r="I1309" s="137" t="s">
        <v>2952</v>
      </c>
    </row>
    <row r="1310" spans="1:9" x14ac:dyDescent="0.15">
      <c r="A1310" s="140" t="s">
        <v>2715</v>
      </c>
      <c r="B1310" s="140" t="s">
        <v>507</v>
      </c>
      <c r="G1310" s="144" t="s">
        <v>2732</v>
      </c>
      <c r="H1310" s="144">
        <v>15</v>
      </c>
      <c r="I1310" s="137" t="s">
        <v>151</v>
      </c>
    </row>
    <row r="1311" spans="1:9" x14ac:dyDescent="0.15">
      <c r="A1311" s="140" t="s">
        <v>2760</v>
      </c>
      <c r="B1311" s="140" t="s">
        <v>546</v>
      </c>
      <c r="G1311" s="144" t="s">
        <v>2732</v>
      </c>
      <c r="H1311" s="144">
        <v>15</v>
      </c>
      <c r="I1311" s="137" t="s">
        <v>151</v>
      </c>
    </row>
    <row r="1312" spans="1:9" x14ac:dyDescent="0.15">
      <c r="A1312" s="144" t="s">
        <v>2749</v>
      </c>
      <c r="B1312" s="144" t="s">
        <v>2750</v>
      </c>
      <c r="G1312" s="144" t="s">
        <v>2732</v>
      </c>
      <c r="H1312" s="144">
        <v>12</v>
      </c>
      <c r="I1312" s="137" t="s">
        <v>151</v>
      </c>
    </row>
    <row r="1313" spans="1:9" x14ac:dyDescent="0.15">
      <c r="A1313" s="140" t="s">
        <v>2716</v>
      </c>
      <c r="B1313" s="140" t="s">
        <v>2663</v>
      </c>
      <c r="G1313" s="144" t="s">
        <v>2732</v>
      </c>
      <c r="H1313" s="144">
        <v>50</v>
      </c>
      <c r="I1313" s="137" t="s">
        <v>152</v>
      </c>
    </row>
    <row r="1314" spans="1:9" x14ac:dyDescent="0.15">
      <c r="A1314" s="140" t="s">
        <v>2638</v>
      </c>
      <c r="B1314" s="140" t="s">
        <v>2639</v>
      </c>
      <c r="G1314" s="142" t="s">
        <v>25</v>
      </c>
      <c r="H1314" s="144">
        <v>250.4</v>
      </c>
      <c r="I1314" s="137" t="s">
        <v>356</v>
      </c>
    </row>
    <row r="1315" spans="1:9" x14ac:dyDescent="0.15">
      <c r="A1315" s="140" t="s">
        <v>2676</v>
      </c>
      <c r="B1315" s="140" t="s">
        <v>534</v>
      </c>
      <c r="G1315" s="144" t="s">
        <v>2732</v>
      </c>
      <c r="H1315" s="144">
        <v>84</v>
      </c>
      <c r="I1315" s="137" t="s">
        <v>152</v>
      </c>
    </row>
    <row r="1316" spans="1:9" x14ac:dyDescent="0.15">
      <c r="A1316" s="140" t="s">
        <v>2736</v>
      </c>
      <c r="B1316" s="140" t="s">
        <v>2737</v>
      </c>
      <c r="G1316" s="152" t="s">
        <v>2783</v>
      </c>
      <c r="H1316" s="144">
        <v>15</v>
      </c>
      <c r="I1316" s="137" t="s">
        <v>354</v>
      </c>
    </row>
    <row r="1317" spans="1:9" x14ac:dyDescent="0.15">
      <c r="A1317" s="140" t="s">
        <v>2696</v>
      </c>
      <c r="B1317" s="156" t="s">
        <v>2785</v>
      </c>
      <c r="G1317" s="142" t="s">
        <v>204</v>
      </c>
      <c r="H1317" s="144">
        <v>202.7</v>
      </c>
      <c r="I1317" s="137" t="s">
        <v>355</v>
      </c>
    </row>
    <row r="1318" spans="1:9" x14ac:dyDescent="0.15">
      <c r="A1318" s="140" t="s">
        <v>2766</v>
      </c>
      <c r="B1318" s="140" t="s">
        <v>2628</v>
      </c>
      <c r="G1318" s="152" t="s">
        <v>2787</v>
      </c>
      <c r="H1318" s="144">
        <v>15</v>
      </c>
      <c r="I1318" s="137" t="s">
        <v>2952</v>
      </c>
    </row>
    <row r="1319" spans="1:9" ht="14.25" x14ac:dyDescent="0.15">
      <c r="A1319" s="102" t="s">
        <v>2751</v>
      </c>
      <c r="B1319" s="104" t="s">
        <v>2752</v>
      </c>
      <c r="G1319" s="142" t="s">
        <v>25</v>
      </c>
      <c r="H1319" s="144">
        <v>15</v>
      </c>
      <c r="I1319" s="137" t="s">
        <v>357</v>
      </c>
    </row>
    <row r="1320" spans="1:9" x14ac:dyDescent="0.15">
      <c r="A1320" s="140" t="s">
        <v>2687</v>
      </c>
      <c r="B1320" s="140" t="s">
        <v>2688</v>
      </c>
      <c r="G1320" s="152" t="s">
        <v>2787</v>
      </c>
      <c r="H1320" s="144">
        <v>33.700000000000003</v>
      </c>
      <c r="I1320" s="137" t="s">
        <v>151</v>
      </c>
    </row>
    <row r="1321" spans="1:9" x14ac:dyDescent="0.15">
      <c r="A1321" s="140" t="s">
        <v>2767</v>
      </c>
      <c r="B1321" s="140" t="s">
        <v>2768</v>
      </c>
      <c r="G1321" s="152" t="s">
        <v>2787</v>
      </c>
      <c r="H1321" s="144">
        <v>50</v>
      </c>
      <c r="I1321" s="137" t="s">
        <v>2952</v>
      </c>
    </row>
    <row r="1322" spans="1:9" x14ac:dyDescent="0.15">
      <c r="A1322" s="140" t="s">
        <v>2795</v>
      </c>
      <c r="B1322" s="140" t="s">
        <v>2796</v>
      </c>
      <c r="G1322" s="152" t="s">
        <v>2732</v>
      </c>
      <c r="H1322" s="144">
        <v>16</v>
      </c>
      <c r="I1322" s="137" t="s">
        <v>2952</v>
      </c>
    </row>
    <row r="1323" spans="1:9" x14ac:dyDescent="0.15">
      <c r="A1323" s="140" t="s">
        <v>2769</v>
      </c>
      <c r="B1323" s="140" t="s">
        <v>1309</v>
      </c>
      <c r="G1323" s="152" t="s">
        <v>2732</v>
      </c>
      <c r="H1323" s="144">
        <v>40</v>
      </c>
      <c r="I1323" s="137" t="s">
        <v>2952</v>
      </c>
    </row>
    <row r="1324" spans="1:9" x14ac:dyDescent="0.15">
      <c r="A1324" s="140" t="s">
        <v>2788</v>
      </c>
      <c r="B1324" s="140" t="s">
        <v>2789</v>
      </c>
      <c r="G1324" s="142" t="s">
        <v>25</v>
      </c>
      <c r="H1324" s="144">
        <v>5</v>
      </c>
      <c r="I1324" s="137" t="s">
        <v>357</v>
      </c>
    </row>
    <row r="1325" spans="1:9" x14ac:dyDescent="0.15">
      <c r="A1325" s="140" t="s">
        <v>2634</v>
      </c>
      <c r="B1325" s="140" t="s">
        <v>2635</v>
      </c>
      <c r="G1325" s="142" t="s">
        <v>25</v>
      </c>
      <c r="H1325" s="144">
        <v>355</v>
      </c>
      <c r="I1325" s="137" t="s">
        <v>356</v>
      </c>
    </row>
    <row r="1326" spans="1:9" x14ac:dyDescent="0.15">
      <c r="A1326" s="140" t="s">
        <v>2734</v>
      </c>
      <c r="B1326" s="140" t="s">
        <v>2735</v>
      </c>
      <c r="G1326" s="152" t="s">
        <v>2732</v>
      </c>
      <c r="H1326" s="144">
        <v>103</v>
      </c>
      <c r="I1326" s="137" t="s">
        <v>353</v>
      </c>
    </row>
    <row r="1327" spans="1:9" x14ac:dyDescent="0.15">
      <c r="A1327" s="140" t="s">
        <v>2740</v>
      </c>
      <c r="B1327" s="140" t="s">
        <v>2801</v>
      </c>
      <c r="G1327" s="152" t="s">
        <v>2806</v>
      </c>
      <c r="H1327" s="144">
        <v>15</v>
      </c>
      <c r="I1327" s="137" t="s">
        <v>155</v>
      </c>
    </row>
    <row r="1328" spans="1:9" x14ac:dyDescent="0.15">
      <c r="A1328" s="140" t="s">
        <v>2799</v>
      </c>
      <c r="B1328" s="140" t="s">
        <v>2800</v>
      </c>
      <c r="G1328" s="152" t="s">
        <v>2806</v>
      </c>
      <c r="H1328" s="144">
        <v>20</v>
      </c>
      <c r="I1328" s="137" t="s">
        <v>2952</v>
      </c>
    </row>
    <row r="1329" spans="1:9" ht="28.5" x14ac:dyDescent="0.15">
      <c r="A1329" s="35" t="s">
        <v>2790</v>
      </c>
      <c r="B1329" s="35" t="s">
        <v>2791</v>
      </c>
      <c r="G1329" s="152" t="s">
        <v>2732</v>
      </c>
      <c r="H1329" s="144">
        <v>17</v>
      </c>
      <c r="I1329" s="137" t="s">
        <v>352</v>
      </c>
    </row>
    <row r="1330" spans="1:9" ht="14.25" x14ac:dyDescent="0.15">
      <c r="A1330" s="35" t="s">
        <v>2797</v>
      </c>
      <c r="B1330" s="35" t="s">
        <v>2798</v>
      </c>
      <c r="G1330" s="152" t="s">
        <v>2815</v>
      </c>
      <c r="H1330" s="144">
        <v>12</v>
      </c>
      <c r="I1330" s="137" t="s">
        <v>352</v>
      </c>
    </row>
    <row r="1331" spans="1:9" ht="14.25" x14ac:dyDescent="0.15">
      <c r="A1331" s="35" t="s">
        <v>2748</v>
      </c>
      <c r="B1331" s="35" t="s">
        <v>2531</v>
      </c>
      <c r="G1331" s="152" t="s">
        <v>2815</v>
      </c>
      <c r="H1331" s="144">
        <v>10</v>
      </c>
      <c r="I1331" s="137" t="s">
        <v>152</v>
      </c>
    </row>
    <row r="1332" spans="1:9" x14ac:dyDescent="0.15">
      <c r="A1332" s="140" t="s">
        <v>2823</v>
      </c>
      <c r="B1332" s="140" t="s">
        <v>1289</v>
      </c>
      <c r="G1332" s="152" t="s">
        <v>2815</v>
      </c>
      <c r="H1332" s="144">
        <v>10</v>
      </c>
      <c r="I1332" s="137" t="s">
        <v>2952</v>
      </c>
    </row>
    <row r="1333" spans="1:9" x14ac:dyDescent="0.15">
      <c r="A1333" s="140" t="s">
        <v>2824</v>
      </c>
      <c r="B1333" s="140" t="s">
        <v>2825</v>
      </c>
      <c r="G1333" s="152" t="s">
        <v>2815</v>
      </c>
      <c r="H1333" s="144">
        <v>15</v>
      </c>
      <c r="I1333" s="137" t="s">
        <v>2952</v>
      </c>
    </row>
    <row r="1334" spans="1:9" x14ac:dyDescent="0.15">
      <c r="A1334" s="144" t="s">
        <v>2720</v>
      </c>
      <c r="B1334" s="144" t="s">
        <v>134</v>
      </c>
      <c r="G1334" s="144" t="s">
        <v>25</v>
      </c>
      <c r="H1334" s="144">
        <v>80</v>
      </c>
      <c r="I1334" s="137" t="s">
        <v>357</v>
      </c>
    </row>
    <row r="1335" spans="1:9" x14ac:dyDescent="0.15">
      <c r="A1335" s="144" t="s">
        <v>2710</v>
      </c>
      <c r="B1335" s="144" t="s">
        <v>2711</v>
      </c>
      <c r="G1335" s="144" t="s">
        <v>203</v>
      </c>
      <c r="H1335" s="144">
        <v>151.30000000000001</v>
      </c>
      <c r="I1335" s="137" t="s">
        <v>152</v>
      </c>
    </row>
    <row r="1336" spans="1:9" x14ac:dyDescent="0.15">
      <c r="A1336" s="144" t="s">
        <v>2828</v>
      </c>
      <c r="B1336" s="144" t="s">
        <v>1434</v>
      </c>
      <c r="G1336" s="144" t="s">
        <v>203</v>
      </c>
      <c r="H1336" s="144">
        <v>90</v>
      </c>
      <c r="I1336" s="137" t="s">
        <v>2952</v>
      </c>
    </row>
    <row r="1337" spans="1:9" x14ac:dyDescent="0.15">
      <c r="A1337" s="140" t="s">
        <v>2829</v>
      </c>
      <c r="B1337" s="140" t="s">
        <v>749</v>
      </c>
      <c r="G1337" s="144" t="s">
        <v>203</v>
      </c>
      <c r="H1337" s="144">
        <v>12</v>
      </c>
      <c r="I1337" s="137" t="s">
        <v>352</v>
      </c>
    </row>
    <row r="1338" spans="1:9" x14ac:dyDescent="0.15">
      <c r="A1338" s="140" t="s">
        <v>2712</v>
      </c>
      <c r="B1338" s="140" t="s">
        <v>317</v>
      </c>
      <c r="G1338" s="144" t="s">
        <v>203</v>
      </c>
      <c r="H1338" s="144">
        <v>170.7</v>
      </c>
      <c r="I1338" s="137" t="s">
        <v>152</v>
      </c>
    </row>
    <row r="1339" spans="1:9" x14ac:dyDescent="0.15">
      <c r="A1339" s="140" t="s">
        <v>2717</v>
      </c>
      <c r="B1339" s="140" t="s">
        <v>2718</v>
      </c>
      <c r="G1339" s="144" t="s">
        <v>25</v>
      </c>
      <c r="H1339" s="144">
        <v>243</v>
      </c>
      <c r="I1339" s="137" t="s">
        <v>356</v>
      </c>
    </row>
    <row r="1340" spans="1:9" x14ac:dyDescent="0.15">
      <c r="A1340" s="140" t="s">
        <v>2603</v>
      </c>
      <c r="B1340" s="140" t="s">
        <v>2604</v>
      </c>
      <c r="G1340" s="144" t="s">
        <v>25</v>
      </c>
      <c r="H1340" s="144">
        <v>65.2</v>
      </c>
      <c r="I1340" s="137" t="s">
        <v>357</v>
      </c>
    </row>
    <row r="1341" spans="1:9" x14ac:dyDescent="0.15">
      <c r="A1341" s="140" t="s">
        <v>2818</v>
      </c>
      <c r="B1341" s="140" t="s">
        <v>2819</v>
      </c>
      <c r="G1341" s="144" t="s">
        <v>203</v>
      </c>
      <c r="H1341" s="144">
        <v>23</v>
      </c>
      <c r="I1341" s="137" t="s">
        <v>151</v>
      </c>
    </row>
    <row r="1342" spans="1:9" x14ac:dyDescent="0.15">
      <c r="A1342" s="140" t="s">
        <v>2741</v>
      </c>
      <c r="B1342" s="140" t="s">
        <v>2742</v>
      </c>
      <c r="G1342" s="144" t="s">
        <v>203</v>
      </c>
      <c r="H1342" s="144">
        <v>60</v>
      </c>
      <c r="I1342" s="137" t="s">
        <v>153</v>
      </c>
    </row>
    <row r="1343" spans="1:9" x14ac:dyDescent="0.15">
      <c r="A1343" s="140" t="s">
        <v>2844</v>
      </c>
      <c r="B1343" s="140" t="s">
        <v>2845</v>
      </c>
      <c r="G1343" s="152" t="s">
        <v>2846</v>
      </c>
      <c r="H1343" s="144">
        <v>15</v>
      </c>
      <c r="I1343" s="137" t="s">
        <v>357</v>
      </c>
    </row>
    <row r="1344" spans="1:9" x14ac:dyDescent="0.15">
      <c r="A1344" s="140" t="s">
        <v>2743</v>
      </c>
      <c r="B1344" s="140" t="s">
        <v>860</v>
      </c>
      <c r="G1344" s="144" t="s">
        <v>203</v>
      </c>
      <c r="H1344" s="144">
        <v>228.8</v>
      </c>
      <c r="I1344" s="137" t="s">
        <v>153</v>
      </c>
    </row>
    <row r="1345" spans="1:9" x14ac:dyDescent="0.15">
      <c r="A1345" s="140" t="s">
        <v>2755</v>
      </c>
      <c r="B1345" s="140" t="s">
        <v>2756</v>
      </c>
      <c r="G1345" s="152" t="s">
        <v>2846</v>
      </c>
      <c r="H1345" s="144">
        <v>71</v>
      </c>
      <c r="I1345" s="137" t="s">
        <v>357</v>
      </c>
    </row>
    <row r="1346" spans="1:9" x14ac:dyDescent="0.15">
      <c r="A1346" s="140" t="s">
        <v>2811</v>
      </c>
      <c r="B1346" s="140" t="s">
        <v>2812</v>
      </c>
      <c r="G1346" s="152" t="s">
        <v>2863</v>
      </c>
      <c r="H1346" s="157">
        <v>35</v>
      </c>
      <c r="I1346" s="137" t="s">
        <v>352</v>
      </c>
    </row>
    <row r="1347" spans="1:9" x14ac:dyDescent="0.15">
      <c r="A1347" s="140" t="s">
        <v>2679</v>
      </c>
      <c r="B1347" s="140" t="s">
        <v>2680</v>
      </c>
      <c r="G1347" s="152" t="s">
        <v>2863</v>
      </c>
      <c r="H1347" s="144">
        <v>82.2</v>
      </c>
      <c r="I1347" s="137" t="s">
        <v>352</v>
      </c>
    </row>
    <row r="1348" spans="1:9" x14ac:dyDescent="0.15">
      <c r="A1348" s="156" t="s">
        <v>2866</v>
      </c>
      <c r="B1348" s="156" t="s">
        <v>2864</v>
      </c>
      <c r="G1348" s="152" t="s">
        <v>2865</v>
      </c>
      <c r="H1348" s="144">
        <v>3</v>
      </c>
      <c r="I1348" s="137" t="s">
        <v>2952</v>
      </c>
    </row>
    <row r="1349" spans="1:9" x14ac:dyDescent="0.15">
      <c r="A1349" s="140" t="s">
        <v>2855</v>
      </c>
      <c r="B1349" s="140" t="s">
        <v>2856</v>
      </c>
      <c r="G1349" s="152" t="s">
        <v>2865</v>
      </c>
      <c r="H1349" s="144">
        <v>3</v>
      </c>
      <c r="I1349" s="137" t="s">
        <v>2952</v>
      </c>
    </row>
    <row r="1350" spans="1:9" x14ac:dyDescent="0.15">
      <c r="A1350" s="140" t="s">
        <v>2857</v>
      </c>
      <c r="B1350" s="140" t="s">
        <v>2858</v>
      </c>
      <c r="G1350" s="152" t="s">
        <v>2865</v>
      </c>
      <c r="H1350" s="144">
        <v>3</v>
      </c>
      <c r="I1350" s="137" t="s">
        <v>2952</v>
      </c>
    </row>
    <row r="1351" spans="1:9" x14ac:dyDescent="0.15">
      <c r="A1351" s="140" t="s">
        <v>2672</v>
      </c>
      <c r="B1351" s="140" t="s">
        <v>2673</v>
      </c>
      <c r="G1351" s="152" t="s">
        <v>2846</v>
      </c>
      <c r="H1351" s="144">
        <v>238.5</v>
      </c>
      <c r="I1351" s="137" t="s">
        <v>356</v>
      </c>
    </row>
    <row r="1352" spans="1:9" x14ac:dyDescent="0.15">
      <c r="A1352" s="140" t="s">
        <v>2644</v>
      </c>
      <c r="B1352" s="140" t="s">
        <v>2645</v>
      </c>
      <c r="G1352" s="152" t="s">
        <v>2732</v>
      </c>
      <c r="H1352" s="144">
        <v>1300</v>
      </c>
      <c r="I1352" s="137" t="s">
        <v>354</v>
      </c>
    </row>
    <row r="1353" spans="1:9" x14ac:dyDescent="0.15">
      <c r="A1353" s="140" t="s">
        <v>2839</v>
      </c>
      <c r="B1353" s="140" t="s">
        <v>2840</v>
      </c>
      <c r="G1353" s="152" t="s">
        <v>2732</v>
      </c>
      <c r="H1353" s="144">
        <v>16</v>
      </c>
      <c r="I1353" s="137" t="s">
        <v>151</v>
      </c>
    </row>
    <row r="1354" spans="1:9" x14ac:dyDescent="0.15">
      <c r="A1354" s="140" t="s">
        <v>2833</v>
      </c>
      <c r="B1354" s="140" t="s">
        <v>2834</v>
      </c>
      <c r="G1354" s="152" t="s">
        <v>2846</v>
      </c>
      <c r="H1354" s="144">
        <v>6</v>
      </c>
      <c r="I1354" s="137" t="s">
        <v>357</v>
      </c>
    </row>
    <row r="1355" spans="1:9" x14ac:dyDescent="0.15">
      <c r="A1355" s="140" t="s">
        <v>2822</v>
      </c>
      <c r="B1355" s="140" t="s">
        <v>1545</v>
      </c>
      <c r="G1355" s="152" t="s">
        <v>2732</v>
      </c>
      <c r="H1355" s="144">
        <v>106.5</v>
      </c>
      <c r="I1355" s="137" t="s">
        <v>352</v>
      </c>
    </row>
    <row r="1356" spans="1:9" x14ac:dyDescent="0.15">
      <c r="A1356" s="140" t="s">
        <v>2849</v>
      </c>
      <c r="B1356" s="140" t="s">
        <v>2850</v>
      </c>
      <c r="G1356" s="152" t="s">
        <v>2846</v>
      </c>
      <c r="H1356" s="144">
        <v>15</v>
      </c>
      <c r="I1356" s="137" t="s">
        <v>357</v>
      </c>
    </row>
    <row r="1357" spans="1:9" x14ac:dyDescent="0.15">
      <c r="A1357" s="140" t="s">
        <v>2761</v>
      </c>
      <c r="B1357" s="140" t="s">
        <v>2762</v>
      </c>
      <c r="G1357" s="152" t="s">
        <v>2732</v>
      </c>
      <c r="H1357" s="144">
        <v>141</v>
      </c>
      <c r="I1357" s="137" t="s">
        <v>153</v>
      </c>
    </row>
    <row r="1358" spans="1:9" x14ac:dyDescent="0.15">
      <c r="A1358" s="140" t="s">
        <v>2807</v>
      </c>
      <c r="B1358" s="140" t="s">
        <v>2808</v>
      </c>
      <c r="G1358" s="152" t="s">
        <v>2732</v>
      </c>
      <c r="H1358" s="144">
        <v>30</v>
      </c>
      <c r="I1358" s="137" t="s">
        <v>153</v>
      </c>
    </row>
    <row r="1359" spans="1:9" x14ac:dyDescent="0.15">
      <c r="A1359" s="140" t="s">
        <v>2853</v>
      </c>
      <c r="B1359" s="140" t="s">
        <v>2854</v>
      </c>
      <c r="G1359" s="152" t="s">
        <v>2732</v>
      </c>
      <c r="H1359" s="144">
        <v>32</v>
      </c>
      <c r="I1359" s="137" t="s">
        <v>151</v>
      </c>
    </row>
    <row r="1360" spans="1:9" x14ac:dyDescent="0.15">
      <c r="A1360" s="140" t="s">
        <v>2843</v>
      </c>
      <c r="B1360" s="140" t="s">
        <v>70</v>
      </c>
      <c r="G1360" s="152" t="s">
        <v>2732</v>
      </c>
      <c r="H1360" s="144">
        <v>32</v>
      </c>
      <c r="I1360" s="137" t="s">
        <v>151</v>
      </c>
    </row>
    <row r="1361" spans="1:9" x14ac:dyDescent="0.15">
      <c r="A1361" s="140" t="s">
        <v>2820</v>
      </c>
      <c r="B1361" s="140" t="s">
        <v>2821</v>
      </c>
      <c r="G1361" s="152" t="s">
        <v>2732</v>
      </c>
      <c r="H1361" s="144">
        <v>21</v>
      </c>
      <c r="I1361" s="137" t="s">
        <v>151</v>
      </c>
    </row>
    <row r="1362" spans="1:9" x14ac:dyDescent="0.15">
      <c r="A1362" s="140" t="s">
        <v>2792</v>
      </c>
      <c r="B1362" s="140" t="s">
        <v>824</v>
      </c>
      <c r="G1362" s="152" t="s">
        <v>2732</v>
      </c>
      <c r="H1362" s="144">
        <v>30</v>
      </c>
      <c r="I1362" s="137" t="s">
        <v>151</v>
      </c>
    </row>
    <row r="1363" spans="1:9" x14ac:dyDescent="0.15">
      <c r="A1363" s="140" t="s">
        <v>2759</v>
      </c>
      <c r="B1363" s="140" t="s">
        <v>315</v>
      </c>
      <c r="G1363" s="152" t="s">
        <v>2846</v>
      </c>
      <c r="H1363" s="144">
        <v>35</v>
      </c>
      <c r="I1363" s="137" t="s">
        <v>357</v>
      </c>
    </row>
    <row r="1364" spans="1:9" x14ac:dyDescent="0.15">
      <c r="A1364" s="140" t="s">
        <v>2837</v>
      </c>
      <c r="B1364" s="140" t="s">
        <v>2838</v>
      </c>
      <c r="G1364" s="152" t="s">
        <v>2732</v>
      </c>
      <c r="H1364" s="144">
        <v>66</v>
      </c>
      <c r="I1364" s="137" t="s">
        <v>352</v>
      </c>
    </row>
    <row r="1365" spans="1:9" x14ac:dyDescent="0.15">
      <c r="A1365" s="140" t="s">
        <v>2757</v>
      </c>
      <c r="B1365" s="140" t="s">
        <v>2758</v>
      </c>
      <c r="G1365" s="152" t="s">
        <v>2846</v>
      </c>
      <c r="H1365" s="144">
        <v>70.5</v>
      </c>
      <c r="I1365" s="137" t="s">
        <v>357</v>
      </c>
    </row>
    <row r="1366" spans="1:9" x14ac:dyDescent="0.15">
      <c r="A1366" s="140" t="s">
        <v>2763</v>
      </c>
      <c r="B1366" s="140" t="s">
        <v>345</v>
      </c>
      <c r="G1366" s="152" t="s">
        <v>2892</v>
      </c>
      <c r="H1366" s="144">
        <v>35</v>
      </c>
      <c r="I1366" s="137" t="s">
        <v>357</v>
      </c>
    </row>
    <row r="1367" spans="1:9" x14ac:dyDescent="0.15">
      <c r="A1367" s="140" t="s">
        <v>2875</v>
      </c>
      <c r="B1367" s="140" t="s">
        <v>2876</v>
      </c>
      <c r="G1367" s="152" t="s">
        <v>2732</v>
      </c>
      <c r="H1367" s="144">
        <v>9</v>
      </c>
      <c r="I1367" s="137" t="s">
        <v>352</v>
      </c>
    </row>
    <row r="1368" spans="1:9" x14ac:dyDescent="0.15">
      <c r="A1368" s="140" t="s">
        <v>2813</v>
      </c>
      <c r="B1368" s="140" t="s">
        <v>2814</v>
      </c>
      <c r="G1368" s="152" t="s">
        <v>2893</v>
      </c>
      <c r="H1368" s="144">
        <v>67</v>
      </c>
      <c r="I1368" s="137" t="s">
        <v>152</v>
      </c>
    </row>
    <row r="1369" spans="1:9" x14ac:dyDescent="0.15">
      <c r="A1369" s="140" t="s">
        <v>2793</v>
      </c>
      <c r="B1369" s="140" t="s">
        <v>2794</v>
      </c>
      <c r="G1369" s="152" t="s">
        <v>2894</v>
      </c>
      <c r="H1369" s="144">
        <v>248</v>
      </c>
      <c r="I1369" s="137" t="s">
        <v>356</v>
      </c>
    </row>
    <row r="1370" spans="1:9" x14ac:dyDescent="0.15">
      <c r="A1370" s="140" t="s">
        <v>2882</v>
      </c>
      <c r="B1370" s="140" t="s">
        <v>2531</v>
      </c>
      <c r="G1370" s="152" t="s">
        <v>2863</v>
      </c>
      <c r="H1370" s="144">
        <v>10</v>
      </c>
      <c r="I1370" s="137" t="s">
        <v>152</v>
      </c>
    </row>
    <row r="1371" spans="1:9" x14ac:dyDescent="0.15">
      <c r="A1371" s="140" t="s">
        <v>2648</v>
      </c>
      <c r="B1371" s="140" t="s">
        <v>2649</v>
      </c>
      <c r="G1371" s="152" t="s">
        <v>2894</v>
      </c>
      <c r="H1371" s="144">
        <v>375.5</v>
      </c>
      <c r="I1371" s="137" t="s">
        <v>356</v>
      </c>
    </row>
    <row r="1372" spans="1:9" x14ac:dyDescent="0.15">
      <c r="A1372" s="140" t="s">
        <v>2899</v>
      </c>
      <c r="B1372" s="140" t="s">
        <v>2900</v>
      </c>
      <c r="G1372" s="152" t="s">
        <v>2893</v>
      </c>
      <c r="H1372" s="144">
        <v>80</v>
      </c>
      <c r="I1372" s="137" t="s">
        <v>2952</v>
      </c>
    </row>
    <row r="1373" spans="1:9" x14ac:dyDescent="0.15">
      <c r="A1373" s="140" t="s">
        <v>2901</v>
      </c>
      <c r="B1373" s="140" t="s">
        <v>2628</v>
      </c>
      <c r="G1373" s="152" t="s">
        <v>2893</v>
      </c>
      <c r="H1373" s="144">
        <v>15</v>
      </c>
      <c r="I1373" s="137" t="s">
        <v>2952</v>
      </c>
    </row>
    <row r="1374" spans="1:9" x14ac:dyDescent="0.15">
      <c r="A1374" s="140" t="s">
        <v>2902</v>
      </c>
      <c r="B1374" s="140" t="s">
        <v>2903</v>
      </c>
      <c r="G1374" s="152" t="s">
        <v>2893</v>
      </c>
      <c r="H1374" s="144">
        <v>80</v>
      </c>
      <c r="I1374" s="137" t="s">
        <v>2952</v>
      </c>
    </row>
    <row r="1375" spans="1:9" x14ac:dyDescent="0.15">
      <c r="A1375" s="140" t="s">
        <v>2877</v>
      </c>
      <c r="B1375" s="140" t="s">
        <v>2878</v>
      </c>
      <c r="G1375" s="152" t="s">
        <v>2893</v>
      </c>
      <c r="H1375" s="144">
        <v>20</v>
      </c>
      <c r="I1375" s="137" t="s">
        <v>352</v>
      </c>
    </row>
    <row r="1376" spans="1:9" x14ac:dyDescent="0.15">
      <c r="A1376" s="140" t="s">
        <v>2905</v>
      </c>
      <c r="B1376" s="140" t="s">
        <v>2906</v>
      </c>
      <c r="G1376" s="152" t="s">
        <v>2893</v>
      </c>
      <c r="H1376" s="144">
        <v>60</v>
      </c>
      <c r="I1376" s="137" t="s">
        <v>2952</v>
      </c>
    </row>
    <row r="1377" spans="1:9" x14ac:dyDescent="0.15">
      <c r="A1377" s="140" t="s">
        <v>2867</v>
      </c>
      <c r="B1377" s="140" t="s">
        <v>2733</v>
      </c>
      <c r="G1377" s="152" t="s">
        <v>2893</v>
      </c>
      <c r="H1377" s="144">
        <v>99.1</v>
      </c>
      <c r="I1377" s="137" t="s">
        <v>153</v>
      </c>
    </row>
    <row r="1378" spans="1:9" x14ac:dyDescent="0.15">
      <c r="A1378" s="140" t="s">
        <v>2660</v>
      </c>
      <c r="B1378" s="140" t="s">
        <v>2661</v>
      </c>
      <c r="G1378" s="152" t="s">
        <v>2893</v>
      </c>
      <c r="H1378" s="144">
        <v>58</v>
      </c>
      <c r="I1378" s="137" t="s">
        <v>151</v>
      </c>
    </row>
    <row r="1379" spans="1:9" x14ac:dyDescent="0.15">
      <c r="A1379" s="140" t="s">
        <v>2868</v>
      </c>
      <c r="B1379" s="140" t="s">
        <v>2869</v>
      </c>
      <c r="G1379" s="152" t="s">
        <v>2893</v>
      </c>
      <c r="H1379" s="144">
        <v>37</v>
      </c>
      <c r="I1379" s="137" t="s">
        <v>352</v>
      </c>
    </row>
    <row r="1380" spans="1:9" x14ac:dyDescent="0.15">
      <c r="A1380" s="140" t="s">
        <v>2851</v>
      </c>
      <c r="B1380" s="140" t="s">
        <v>2852</v>
      </c>
      <c r="G1380" s="152" t="s">
        <v>2893</v>
      </c>
      <c r="H1380" s="144">
        <v>250.4</v>
      </c>
      <c r="I1380" s="137" t="s">
        <v>153</v>
      </c>
    </row>
    <row r="1381" spans="1:9" x14ac:dyDescent="0.15">
      <c r="A1381" s="140" t="s">
        <v>2888</v>
      </c>
      <c r="B1381" s="140" t="s">
        <v>20</v>
      </c>
      <c r="G1381" s="152" t="s">
        <v>2893</v>
      </c>
      <c r="H1381" s="144">
        <v>6</v>
      </c>
      <c r="I1381" s="137" t="s">
        <v>352</v>
      </c>
    </row>
    <row r="1382" spans="1:9" x14ac:dyDescent="0.15">
      <c r="A1382" s="140" t="s">
        <v>2816</v>
      </c>
      <c r="B1382" s="140" t="s">
        <v>2817</v>
      </c>
      <c r="G1382" s="152" t="s">
        <v>2915</v>
      </c>
      <c r="H1382" s="144">
        <v>91.7</v>
      </c>
      <c r="I1382" s="137" t="s">
        <v>153</v>
      </c>
    </row>
    <row r="1383" spans="1:9" x14ac:dyDescent="0.15">
      <c r="A1383" s="140" t="s">
        <v>2881</v>
      </c>
      <c r="B1383" s="140" t="s">
        <v>2558</v>
      </c>
      <c r="G1383" s="152" t="s">
        <v>2915</v>
      </c>
      <c r="H1383" s="144">
        <v>152.19999999999999</v>
      </c>
      <c r="I1383" s="137" t="s">
        <v>153</v>
      </c>
    </row>
    <row r="1384" spans="1:9" x14ac:dyDescent="0.15">
      <c r="A1384" s="140" t="s">
        <v>2911</v>
      </c>
      <c r="B1384" s="140" t="s">
        <v>2912</v>
      </c>
      <c r="G1384" s="152" t="s">
        <v>2915</v>
      </c>
      <c r="H1384" s="144">
        <v>25</v>
      </c>
      <c r="I1384" s="137" t="s">
        <v>352</v>
      </c>
    </row>
    <row r="1385" spans="1:9" x14ac:dyDescent="0.15">
      <c r="A1385" s="140" t="s">
        <v>2809</v>
      </c>
      <c r="B1385" s="140" t="s">
        <v>2810</v>
      </c>
      <c r="G1385" s="152" t="s">
        <v>2915</v>
      </c>
      <c r="H1385" s="144">
        <v>91</v>
      </c>
      <c r="I1385" s="137" t="s">
        <v>153</v>
      </c>
    </row>
    <row r="1386" spans="1:9" x14ac:dyDescent="0.15">
      <c r="A1386" s="140" t="s">
        <v>2870</v>
      </c>
      <c r="B1386" s="140" t="s">
        <v>2871</v>
      </c>
      <c r="G1386" s="152" t="s">
        <v>2915</v>
      </c>
      <c r="H1386" s="144">
        <v>160</v>
      </c>
      <c r="I1386" s="137" t="s">
        <v>353</v>
      </c>
    </row>
    <row r="1387" spans="1:9" x14ac:dyDescent="0.15">
      <c r="A1387" s="144" t="s">
        <v>2674</v>
      </c>
      <c r="B1387" s="144" t="s">
        <v>2675</v>
      </c>
      <c r="G1387" s="152" t="s">
        <v>2846</v>
      </c>
      <c r="H1387" s="144">
        <v>100.4</v>
      </c>
      <c r="I1387" s="137" t="s">
        <v>356</v>
      </c>
    </row>
    <row r="1388" spans="1:9" x14ac:dyDescent="0.15">
      <c r="A1388" s="140" t="s">
        <v>2883</v>
      </c>
      <c r="B1388" s="140" t="s">
        <v>2884</v>
      </c>
      <c r="C1388" s="140"/>
      <c r="G1388" s="152" t="s">
        <v>2920</v>
      </c>
      <c r="H1388" s="144">
        <v>28</v>
      </c>
      <c r="I1388" s="137" t="s">
        <v>151</v>
      </c>
    </row>
    <row r="1389" spans="1:9" x14ac:dyDescent="0.15">
      <c r="A1389" s="144" t="s">
        <v>2895</v>
      </c>
      <c r="B1389" s="144" t="s">
        <v>2896</v>
      </c>
      <c r="G1389" s="152" t="s">
        <v>2920</v>
      </c>
      <c r="H1389" s="144">
        <v>34</v>
      </c>
      <c r="I1389" s="137" t="s">
        <v>352</v>
      </c>
    </row>
    <row r="1390" spans="1:9" ht="14.25" x14ac:dyDescent="0.15">
      <c r="A1390" s="21" t="s">
        <v>2859</v>
      </c>
      <c r="B1390" s="21" t="s">
        <v>2860</v>
      </c>
      <c r="G1390" s="152" t="s">
        <v>2732</v>
      </c>
      <c r="H1390" s="144">
        <v>25</v>
      </c>
      <c r="I1390" s="137" t="s">
        <v>352</v>
      </c>
    </row>
    <row r="1391" spans="1:9" ht="14.25" x14ac:dyDescent="0.15">
      <c r="A1391" s="35" t="s">
        <v>2921</v>
      </c>
      <c r="B1391" s="35" t="s">
        <v>2922</v>
      </c>
      <c r="G1391" s="152" t="s">
        <v>2732</v>
      </c>
      <c r="H1391" s="144">
        <v>100</v>
      </c>
      <c r="I1391" s="137" t="s">
        <v>2952</v>
      </c>
    </row>
    <row r="1392" spans="1:9" x14ac:dyDescent="0.15">
      <c r="A1392" s="140" t="s">
        <v>2861</v>
      </c>
      <c r="B1392" s="140" t="s">
        <v>2862</v>
      </c>
      <c r="G1392" s="152" t="s">
        <v>2732</v>
      </c>
      <c r="H1392" s="144">
        <v>112</v>
      </c>
      <c r="I1392" s="137" t="s">
        <v>353</v>
      </c>
    </row>
    <row r="1393" spans="1:9" x14ac:dyDescent="0.15">
      <c r="A1393" s="144" t="s">
        <v>2764</v>
      </c>
      <c r="B1393" s="144" t="s">
        <v>2765</v>
      </c>
      <c r="G1393" s="152" t="s">
        <v>2925</v>
      </c>
      <c r="H1393" s="144">
        <v>616.5</v>
      </c>
      <c r="I1393" s="137" t="s">
        <v>354</v>
      </c>
    </row>
    <row r="1394" spans="1:9" x14ac:dyDescent="0.15">
      <c r="A1394" s="144" t="s">
        <v>2923</v>
      </c>
      <c r="B1394" s="144" t="s">
        <v>2924</v>
      </c>
      <c r="G1394" s="152" t="s">
        <v>2732</v>
      </c>
      <c r="H1394" s="144">
        <v>45</v>
      </c>
      <c r="I1394" s="137" t="s">
        <v>153</v>
      </c>
    </row>
    <row r="1395" spans="1:9" x14ac:dyDescent="0.15">
      <c r="A1395" s="140" t="s">
        <v>2930</v>
      </c>
      <c r="B1395" s="140" t="s">
        <v>2931</v>
      </c>
      <c r="G1395" s="152" t="s">
        <v>2732</v>
      </c>
      <c r="H1395" s="144">
        <v>100</v>
      </c>
      <c r="I1395" s="133" t="s">
        <v>2958</v>
      </c>
    </row>
    <row r="1396" spans="1:9" x14ac:dyDescent="0.15">
      <c r="A1396" s="140" t="s">
        <v>2826</v>
      </c>
      <c r="B1396" s="140" t="s">
        <v>2827</v>
      </c>
      <c r="G1396" s="152" t="s">
        <v>2846</v>
      </c>
      <c r="H1396" s="144">
        <v>372</v>
      </c>
      <c r="I1396" s="137" t="s">
        <v>356</v>
      </c>
    </row>
    <row r="1397" spans="1:9" x14ac:dyDescent="0.15">
      <c r="A1397" s="144" t="s">
        <v>2939</v>
      </c>
      <c r="B1397" s="144" t="s">
        <v>2945</v>
      </c>
      <c r="G1397" s="152" t="s">
        <v>2946</v>
      </c>
      <c r="H1397" s="144">
        <v>15</v>
      </c>
      <c r="I1397" s="137" t="s">
        <v>2952</v>
      </c>
    </row>
    <row r="1398" spans="1:9" x14ac:dyDescent="0.15">
      <c r="A1398" s="140" t="s">
        <v>2904</v>
      </c>
      <c r="B1398" s="140" t="s">
        <v>268</v>
      </c>
      <c r="G1398" s="152" t="s">
        <v>2732</v>
      </c>
      <c r="H1398" s="144">
        <v>59.6</v>
      </c>
      <c r="I1398" s="137" t="s">
        <v>153</v>
      </c>
    </row>
    <row r="1399" spans="1:9" x14ac:dyDescent="0.15">
      <c r="A1399" s="144" t="s">
        <v>2847</v>
      </c>
      <c r="B1399" s="144" t="s">
        <v>2848</v>
      </c>
      <c r="G1399" s="152" t="s">
        <v>2732</v>
      </c>
      <c r="H1399" s="144">
        <v>113</v>
      </c>
      <c r="I1399" s="137" t="s">
        <v>153</v>
      </c>
    </row>
    <row r="1400" spans="1:9" x14ac:dyDescent="0.15">
      <c r="A1400" s="140" t="s">
        <v>2891</v>
      </c>
      <c r="B1400" s="140" t="s">
        <v>2835</v>
      </c>
      <c r="G1400" s="152" t="s">
        <v>2956</v>
      </c>
      <c r="H1400" s="144">
        <v>95</v>
      </c>
      <c r="I1400" s="162" t="s">
        <v>2957</v>
      </c>
    </row>
    <row r="1401" spans="1:9" ht="14.25" x14ac:dyDescent="0.2">
      <c r="A1401" s="140" t="s">
        <v>2873</v>
      </c>
      <c r="B1401" s="163" t="s">
        <v>2965</v>
      </c>
      <c r="G1401" s="152" t="s">
        <v>2966</v>
      </c>
      <c r="H1401" s="144">
        <v>80</v>
      </c>
      <c r="I1401" s="162" t="s">
        <v>2964</v>
      </c>
    </row>
    <row r="1402" spans="1:9" x14ac:dyDescent="0.15">
      <c r="A1402" s="140" t="s">
        <v>2909</v>
      </c>
      <c r="B1402" s="140" t="s">
        <v>2910</v>
      </c>
      <c r="G1402" s="152" t="s">
        <v>2732</v>
      </c>
      <c r="H1402" s="144">
        <v>414</v>
      </c>
      <c r="I1402" s="162" t="s">
        <v>2967</v>
      </c>
    </row>
    <row r="1403" spans="1:9" ht="14.25" x14ac:dyDescent="0.15">
      <c r="A1403" s="21" t="s">
        <v>2969</v>
      </c>
      <c r="B1403" s="21" t="s">
        <v>2970</v>
      </c>
      <c r="G1403" s="152" t="s">
        <v>2971</v>
      </c>
      <c r="H1403" s="144">
        <v>20</v>
      </c>
      <c r="I1403" s="133" t="s">
        <v>2972</v>
      </c>
    </row>
    <row r="1404" spans="1:9" x14ac:dyDescent="0.15">
      <c r="A1404" s="140" t="s">
        <v>2802</v>
      </c>
      <c r="B1404" s="140" t="s">
        <v>2803</v>
      </c>
      <c r="G1404" s="152" t="s">
        <v>2732</v>
      </c>
      <c r="H1404" s="144">
        <v>18</v>
      </c>
      <c r="I1404" s="133" t="s">
        <v>2980</v>
      </c>
    </row>
    <row r="1405" spans="1:9" x14ac:dyDescent="0.15">
      <c r="A1405" s="144" t="s">
        <v>2889</v>
      </c>
      <c r="B1405" s="144" t="s">
        <v>2890</v>
      </c>
      <c r="G1405" s="152" t="s">
        <v>2982</v>
      </c>
      <c r="H1405" s="144">
        <v>44</v>
      </c>
      <c r="I1405" s="133" t="s">
        <v>2983</v>
      </c>
    </row>
    <row r="1406" spans="1:9" x14ac:dyDescent="0.15">
      <c r="A1406" s="140" t="s">
        <v>2926</v>
      </c>
      <c r="B1406" s="140" t="s">
        <v>2927</v>
      </c>
      <c r="G1406" s="152" t="s">
        <v>2984</v>
      </c>
      <c r="H1406" s="144">
        <v>20</v>
      </c>
      <c r="I1406" s="133" t="s">
        <v>2986</v>
      </c>
    </row>
    <row r="1407" spans="1:9" x14ac:dyDescent="0.15">
      <c r="A1407" s="140" t="s">
        <v>2744</v>
      </c>
      <c r="B1407" s="140" t="s">
        <v>2745</v>
      </c>
      <c r="G1407" s="152" t="s">
        <v>2985</v>
      </c>
      <c r="H1407" s="144">
        <v>37</v>
      </c>
      <c r="I1407" s="133" t="s">
        <v>2987</v>
      </c>
    </row>
    <row r="1408" spans="1:9" x14ac:dyDescent="0.15">
      <c r="A1408" s="144" t="s">
        <v>2804</v>
      </c>
      <c r="B1408" s="144" t="s">
        <v>2805</v>
      </c>
      <c r="G1408" s="152" t="s">
        <v>2982</v>
      </c>
      <c r="H1408" s="144">
        <v>433.1</v>
      </c>
      <c r="I1408" s="137" t="s">
        <v>356</v>
      </c>
    </row>
    <row r="1409" spans="1:9" ht="14.25" x14ac:dyDescent="0.15">
      <c r="A1409" s="35" t="s">
        <v>2947</v>
      </c>
      <c r="B1409" s="35" t="s">
        <v>116</v>
      </c>
      <c r="G1409" s="152" t="s">
        <v>2732</v>
      </c>
      <c r="H1409" s="144">
        <v>119</v>
      </c>
      <c r="I1409" s="162" t="s">
        <v>2988</v>
      </c>
    </row>
    <row r="1410" spans="1:9" x14ac:dyDescent="0.15">
      <c r="A1410" s="156" t="s">
        <v>3016</v>
      </c>
      <c r="B1410" s="140" t="s">
        <v>2940</v>
      </c>
      <c r="G1410" s="152" t="s">
        <v>2732</v>
      </c>
      <c r="H1410" s="144">
        <v>50</v>
      </c>
      <c r="I1410" s="133" t="s">
        <v>2954</v>
      </c>
    </row>
    <row r="1411" spans="1:9" x14ac:dyDescent="0.15">
      <c r="A1411" s="140" t="s">
        <v>2993</v>
      </c>
      <c r="B1411" s="140" t="s">
        <v>814</v>
      </c>
      <c r="G1411" s="152" t="s">
        <v>2732</v>
      </c>
      <c r="H1411" s="144">
        <v>8</v>
      </c>
      <c r="I1411" s="133" t="s">
        <v>2954</v>
      </c>
    </row>
    <row r="1412" spans="1:9" x14ac:dyDescent="0.15">
      <c r="A1412" s="144" t="s">
        <v>3015</v>
      </c>
      <c r="B1412" s="144" t="s">
        <v>1175</v>
      </c>
      <c r="G1412" s="152" t="s">
        <v>2732</v>
      </c>
      <c r="H1412" s="144">
        <v>59.4</v>
      </c>
      <c r="I1412" s="162" t="s">
        <v>3017</v>
      </c>
    </row>
    <row r="1413" spans="1:9" x14ac:dyDescent="0.15">
      <c r="A1413" s="144" t="s">
        <v>2974</v>
      </c>
      <c r="B1413" s="144" t="s">
        <v>2975</v>
      </c>
      <c r="G1413" s="152" t="s">
        <v>2783</v>
      </c>
      <c r="H1413" s="144">
        <v>168.49</v>
      </c>
      <c r="I1413" s="162" t="s">
        <v>3018</v>
      </c>
    </row>
    <row r="1414" spans="1:9" x14ac:dyDescent="0.15">
      <c r="A1414" s="140" t="s">
        <v>2907</v>
      </c>
      <c r="B1414" s="140" t="s">
        <v>2908</v>
      </c>
      <c r="G1414" s="152" t="s">
        <v>2732</v>
      </c>
      <c r="H1414" s="144">
        <v>87.9</v>
      </c>
      <c r="I1414" s="162" t="s">
        <v>3019</v>
      </c>
    </row>
    <row r="1415" spans="1:9" x14ac:dyDescent="0.15">
      <c r="A1415" s="144" t="s">
        <v>2994</v>
      </c>
      <c r="B1415" s="144" t="s">
        <v>60</v>
      </c>
      <c r="G1415" s="152" t="s">
        <v>2732</v>
      </c>
      <c r="H1415" s="144">
        <v>50</v>
      </c>
      <c r="I1415" s="133" t="s">
        <v>2954</v>
      </c>
    </row>
    <row r="1416" spans="1:9" x14ac:dyDescent="0.15">
      <c r="A1416" s="144" t="s">
        <v>2961</v>
      </c>
      <c r="B1416" s="144" t="s">
        <v>1562</v>
      </c>
      <c r="G1416" s="152" t="s">
        <v>2732</v>
      </c>
      <c r="H1416" s="144">
        <v>105</v>
      </c>
      <c r="I1416" s="162" t="s">
        <v>2967</v>
      </c>
    </row>
    <row r="1417" spans="1:9" x14ac:dyDescent="0.15">
      <c r="A1417" s="144" t="s">
        <v>2887</v>
      </c>
      <c r="B1417" s="144" t="s">
        <v>2886</v>
      </c>
      <c r="G1417" s="152" t="s">
        <v>2985</v>
      </c>
      <c r="H1417" s="144">
        <v>80</v>
      </c>
      <c r="I1417" s="133" t="s">
        <v>2987</v>
      </c>
    </row>
    <row r="1418" spans="1:9" x14ac:dyDescent="0.15">
      <c r="A1418" s="140" t="s">
        <v>2995</v>
      </c>
      <c r="B1418" s="156" t="s">
        <v>3030</v>
      </c>
      <c r="G1418" s="152" t="s">
        <v>2732</v>
      </c>
      <c r="H1418" s="144">
        <v>104</v>
      </c>
      <c r="I1418" s="133" t="s">
        <v>3031</v>
      </c>
    </row>
    <row r="1419" spans="1:9" x14ac:dyDescent="0.15">
      <c r="A1419" s="140" t="s">
        <v>3002</v>
      </c>
      <c r="B1419" s="140" t="s">
        <v>3003</v>
      </c>
      <c r="G1419" s="152" t="s">
        <v>2732</v>
      </c>
      <c r="H1419" s="144">
        <v>211.9</v>
      </c>
      <c r="I1419" s="133" t="s">
        <v>3032</v>
      </c>
    </row>
    <row r="1420" spans="1:9" x14ac:dyDescent="0.15">
      <c r="A1420" s="140" t="s">
        <v>3004</v>
      </c>
      <c r="B1420" s="140" t="s">
        <v>3005</v>
      </c>
      <c r="G1420" s="152" t="s">
        <v>2732</v>
      </c>
      <c r="H1420" s="144">
        <v>20</v>
      </c>
      <c r="I1420" s="133" t="s">
        <v>3033</v>
      </c>
    </row>
    <row r="1421" spans="1:9" x14ac:dyDescent="0.15">
      <c r="A1421" s="140" t="s">
        <v>2941</v>
      </c>
      <c r="B1421" s="140" t="s">
        <v>2942</v>
      </c>
      <c r="G1421" s="152" t="s">
        <v>2846</v>
      </c>
      <c r="H1421" s="144">
        <v>272.89999999999998</v>
      </c>
      <c r="I1421" s="133" t="s">
        <v>3034</v>
      </c>
    </row>
    <row r="1422" spans="1:9" x14ac:dyDescent="0.15">
      <c r="A1422" s="140" t="s">
        <v>2932</v>
      </c>
      <c r="B1422" s="140" t="s">
        <v>2933</v>
      </c>
      <c r="G1422" s="152" t="s">
        <v>2732</v>
      </c>
      <c r="H1422" s="144">
        <v>113</v>
      </c>
      <c r="I1422" s="133" t="s">
        <v>3037</v>
      </c>
    </row>
    <row r="1423" spans="1:9" x14ac:dyDescent="0.15">
      <c r="A1423" s="140" t="s">
        <v>2976</v>
      </c>
      <c r="B1423" s="140" t="s">
        <v>2977</v>
      </c>
      <c r="G1423" s="152" t="s">
        <v>2732</v>
      </c>
      <c r="H1423" s="144">
        <v>17</v>
      </c>
      <c r="I1423" s="133" t="s">
        <v>3033</v>
      </c>
    </row>
    <row r="1424" spans="1:9" x14ac:dyDescent="0.15">
      <c r="A1424" s="140" t="s">
        <v>2918</v>
      </c>
      <c r="B1424" s="140" t="s">
        <v>2919</v>
      </c>
      <c r="G1424" s="152" t="s">
        <v>2846</v>
      </c>
      <c r="H1424" s="144">
        <v>43</v>
      </c>
      <c r="I1424" s="133" t="s">
        <v>3035</v>
      </c>
    </row>
    <row r="1425" spans="1:9" x14ac:dyDescent="0.15">
      <c r="A1425" s="140" t="s">
        <v>3006</v>
      </c>
      <c r="B1425" s="140" t="s">
        <v>495</v>
      </c>
      <c r="G1425" s="152" t="s">
        <v>2732</v>
      </c>
      <c r="H1425" s="144">
        <v>30</v>
      </c>
      <c r="I1425" s="133" t="s">
        <v>3036</v>
      </c>
    </row>
    <row r="1426" spans="1:9" x14ac:dyDescent="0.15">
      <c r="A1426" s="140" t="s">
        <v>2973</v>
      </c>
      <c r="B1426" s="140" t="s">
        <v>2656</v>
      </c>
      <c r="G1426" s="152" t="s">
        <v>2846</v>
      </c>
      <c r="H1426" s="144">
        <v>86.3</v>
      </c>
      <c r="I1426" s="133" t="s">
        <v>2957</v>
      </c>
    </row>
    <row r="1427" spans="1:9" x14ac:dyDescent="0.15">
      <c r="A1427" s="140" t="s">
        <v>2913</v>
      </c>
      <c r="B1427" s="140" t="s">
        <v>2914</v>
      </c>
      <c r="G1427" s="152" t="s">
        <v>2846</v>
      </c>
      <c r="H1427" s="144">
        <v>242.6</v>
      </c>
      <c r="I1427" s="133" t="s">
        <v>3034</v>
      </c>
    </row>
    <row r="1428" spans="1:9" x14ac:dyDescent="0.15">
      <c r="A1428" s="140" t="s">
        <v>3028</v>
      </c>
      <c r="B1428" s="140" t="s">
        <v>3029</v>
      </c>
      <c r="G1428" s="144" t="s">
        <v>204</v>
      </c>
      <c r="H1428" s="144">
        <v>7</v>
      </c>
      <c r="I1428" t="s">
        <v>355</v>
      </c>
    </row>
    <row r="1429" spans="1:9" x14ac:dyDescent="0.15">
      <c r="A1429" s="140" t="s">
        <v>2841</v>
      </c>
      <c r="B1429" s="140" t="s">
        <v>2842</v>
      </c>
      <c r="G1429" s="144" t="s">
        <v>203</v>
      </c>
      <c r="H1429" s="144">
        <v>7</v>
      </c>
      <c r="I1429" s="133" t="s">
        <v>3037</v>
      </c>
    </row>
    <row r="1430" spans="1:9" x14ac:dyDescent="0.15">
      <c r="A1430" s="140" t="s">
        <v>3043</v>
      </c>
      <c r="B1430" s="140" t="s">
        <v>3044</v>
      </c>
      <c r="G1430" s="144" t="s">
        <v>203</v>
      </c>
      <c r="H1430" s="144">
        <v>70</v>
      </c>
      <c r="I1430" s="162" t="s">
        <v>3065</v>
      </c>
    </row>
    <row r="1431" spans="1:9" x14ac:dyDescent="0.15">
      <c r="A1431" s="140" t="s">
        <v>3041</v>
      </c>
      <c r="B1431" s="140" t="s">
        <v>3042</v>
      </c>
      <c r="G1431" s="144" t="s">
        <v>203</v>
      </c>
      <c r="H1431" s="144">
        <v>70</v>
      </c>
      <c r="I1431" s="162" t="s">
        <v>3065</v>
      </c>
    </row>
    <row r="1432" spans="1:9" x14ac:dyDescent="0.15">
      <c r="A1432" s="140" t="s">
        <v>2997</v>
      </c>
      <c r="B1432" s="140" t="s">
        <v>2998</v>
      </c>
      <c r="G1432" s="144" t="s">
        <v>203</v>
      </c>
      <c r="H1432" s="144">
        <v>79</v>
      </c>
      <c r="I1432" s="162" t="s">
        <v>3068</v>
      </c>
    </row>
    <row r="1433" spans="1:9" x14ac:dyDescent="0.15">
      <c r="A1433" s="140" t="s">
        <v>2978</v>
      </c>
      <c r="B1433" s="140" t="s">
        <v>2979</v>
      </c>
      <c r="G1433" s="144" t="s">
        <v>203</v>
      </c>
      <c r="H1433" s="144">
        <v>48</v>
      </c>
      <c r="I1433" s="162" t="s">
        <v>3069</v>
      </c>
    </row>
    <row r="1434" spans="1:9" x14ac:dyDescent="0.15">
      <c r="A1434" s="140" t="s">
        <v>3007</v>
      </c>
      <c r="B1434" s="140" t="s">
        <v>3008</v>
      </c>
      <c r="G1434" s="152" t="s">
        <v>2783</v>
      </c>
      <c r="H1434" s="144">
        <v>183.9</v>
      </c>
      <c r="I1434" t="s">
        <v>3066</v>
      </c>
    </row>
    <row r="1435" spans="1:9" ht="14.25" x14ac:dyDescent="0.15">
      <c r="A1435" s="21" t="s">
        <v>3045</v>
      </c>
      <c r="B1435" s="21" t="s">
        <v>3046</v>
      </c>
      <c r="G1435" s="144" t="s">
        <v>203</v>
      </c>
      <c r="H1435" s="144">
        <v>25</v>
      </c>
      <c r="I1435" s="162" t="s">
        <v>2954</v>
      </c>
    </row>
    <row r="1436" spans="1:9" x14ac:dyDescent="0.15">
      <c r="A1436" s="140" t="s">
        <v>3047</v>
      </c>
      <c r="B1436" s="140" t="s">
        <v>3048</v>
      </c>
      <c r="G1436" s="152" t="s">
        <v>2985</v>
      </c>
      <c r="H1436" s="144">
        <v>6</v>
      </c>
      <c r="I1436" s="162" t="s">
        <v>2954</v>
      </c>
    </row>
    <row r="1437" spans="1:9" x14ac:dyDescent="0.15">
      <c r="A1437" s="140" t="s">
        <v>2897</v>
      </c>
      <c r="B1437" s="140" t="s">
        <v>2898</v>
      </c>
      <c r="G1437" s="144" t="s">
        <v>3071</v>
      </c>
      <c r="H1437" s="144">
        <v>109</v>
      </c>
      <c r="I1437" s="162" t="s">
        <v>3073</v>
      </c>
    </row>
    <row r="1438" spans="1:9" x14ac:dyDescent="0.15">
      <c r="A1438" s="140" t="s">
        <v>3086</v>
      </c>
      <c r="B1438" s="140" t="s">
        <v>3087</v>
      </c>
      <c r="G1438" s="144" t="s">
        <v>3072</v>
      </c>
      <c r="H1438" s="144">
        <v>70</v>
      </c>
      <c r="I1438" s="162" t="s">
        <v>3089</v>
      </c>
    </row>
    <row r="1439" spans="1:9" x14ac:dyDescent="0.15">
      <c r="A1439" s="140" t="s">
        <v>3088</v>
      </c>
      <c r="B1439" s="140" t="s">
        <v>2940</v>
      </c>
      <c r="G1439" s="144" t="s">
        <v>3072</v>
      </c>
      <c r="H1439" s="144">
        <v>70</v>
      </c>
      <c r="I1439" s="162" t="s">
        <v>3089</v>
      </c>
    </row>
    <row r="1440" spans="1:9" x14ac:dyDescent="0.15">
      <c r="A1440" s="140" t="s">
        <v>3049</v>
      </c>
      <c r="B1440" s="140" t="s">
        <v>3050</v>
      </c>
      <c r="G1440" s="144" t="s">
        <v>3072</v>
      </c>
      <c r="H1440" s="144">
        <v>3</v>
      </c>
      <c r="I1440" s="162" t="s">
        <v>3089</v>
      </c>
    </row>
    <row r="1441" spans="1:9" x14ac:dyDescent="0.15">
      <c r="A1441" s="140" t="s">
        <v>3051</v>
      </c>
      <c r="B1441" s="140" t="s">
        <v>3052</v>
      </c>
      <c r="G1441" s="144" t="s">
        <v>3072</v>
      </c>
      <c r="H1441" s="144">
        <v>6</v>
      </c>
      <c r="I1441" s="162" t="s">
        <v>3089</v>
      </c>
    </row>
    <row r="1442" spans="1:9" x14ac:dyDescent="0.15">
      <c r="A1442" s="140" t="s">
        <v>3053</v>
      </c>
      <c r="B1442" s="140" t="s">
        <v>3054</v>
      </c>
      <c r="G1442" s="144" t="s">
        <v>3072</v>
      </c>
      <c r="H1442" s="144">
        <v>13</v>
      </c>
      <c r="I1442" s="162" t="s">
        <v>3089</v>
      </c>
    </row>
    <row r="1443" spans="1:9" x14ac:dyDescent="0.15">
      <c r="A1443" s="140" t="s">
        <v>3055</v>
      </c>
      <c r="B1443" s="140" t="s">
        <v>3056</v>
      </c>
      <c r="G1443" s="144" t="s">
        <v>3072</v>
      </c>
      <c r="H1443" s="144">
        <v>3</v>
      </c>
      <c r="I1443" s="162" t="s">
        <v>3089</v>
      </c>
    </row>
    <row r="1444" spans="1:9" x14ac:dyDescent="0.15">
      <c r="A1444" s="140" t="s">
        <v>3057</v>
      </c>
      <c r="B1444" s="140" t="s">
        <v>3058</v>
      </c>
      <c r="G1444" s="144" t="s">
        <v>3072</v>
      </c>
      <c r="H1444" s="144">
        <v>3</v>
      </c>
      <c r="I1444" s="162" t="s">
        <v>3089</v>
      </c>
    </row>
    <row r="1445" spans="1:9" x14ac:dyDescent="0.15">
      <c r="A1445" s="140" t="s">
        <v>3059</v>
      </c>
      <c r="B1445" s="140" t="s">
        <v>3060</v>
      </c>
      <c r="G1445" s="144" t="s">
        <v>3072</v>
      </c>
      <c r="H1445" s="144">
        <v>3</v>
      </c>
      <c r="I1445" s="162" t="s">
        <v>3089</v>
      </c>
    </row>
    <row r="1446" spans="1:9" x14ac:dyDescent="0.15">
      <c r="A1446" s="140" t="s">
        <v>3061</v>
      </c>
      <c r="B1446" s="140" t="s">
        <v>3062</v>
      </c>
      <c r="G1446" s="144" t="s">
        <v>3072</v>
      </c>
      <c r="H1446" s="144">
        <v>3</v>
      </c>
      <c r="I1446" s="162" t="s">
        <v>3089</v>
      </c>
    </row>
    <row r="1447" spans="1:9" x14ac:dyDescent="0.15">
      <c r="A1447" s="140" t="s">
        <v>3063</v>
      </c>
      <c r="B1447" s="140" t="s">
        <v>3064</v>
      </c>
      <c r="G1447" s="144" t="s">
        <v>2846</v>
      </c>
      <c r="H1447" s="144">
        <v>3</v>
      </c>
      <c r="I1447" s="162" t="s">
        <v>3089</v>
      </c>
    </row>
    <row r="1448" spans="1:9" x14ac:dyDescent="0.15">
      <c r="A1448" s="144" t="s">
        <v>2999</v>
      </c>
      <c r="B1448" s="144" t="s">
        <v>722</v>
      </c>
      <c r="G1448" s="144" t="s">
        <v>3090</v>
      </c>
      <c r="H1448" s="144">
        <v>143.5</v>
      </c>
      <c r="I1448" s="162" t="s">
        <v>3091</v>
      </c>
    </row>
    <row r="1449" spans="1:9" x14ac:dyDescent="0.15">
      <c r="A1449" s="144" t="s">
        <v>3013</v>
      </c>
      <c r="B1449" s="144" t="s">
        <v>3014</v>
      </c>
      <c r="G1449" s="144" t="s">
        <v>3090</v>
      </c>
      <c r="H1449" s="144">
        <v>93.2</v>
      </c>
      <c r="I1449" s="162" t="s">
        <v>3099</v>
      </c>
    </row>
    <row r="1450" spans="1:9" x14ac:dyDescent="0.15">
      <c r="A1450" s="144" t="s">
        <v>3011</v>
      </c>
      <c r="B1450" s="144" t="s">
        <v>3012</v>
      </c>
      <c r="G1450" s="144" t="s">
        <v>2846</v>
      </c>
      <c r="H1450" s="144">
        <v>32.200000000000003</v>
      </c>
      <c r="I1450" s="162" t="s">
        <v>3101</v>
      </c>
    </row>
    <row r="1451" spans="1:9" x14ac:dyDescent="0.15">
      <c r="A1451" s="144" t="s">
        <v>2943</v>
      </c>
      <c r="B1451" s="144" t="s">
        <v>2944</v>
      </c>
      <c r="G1451" s="144" t="s">
        <v>206</v>
      </c>
      <c r="H1451" s="144">
        <v>298.7</v>
      </c>
      <c r="I1451" s="137" t="s">
        <v>3066</v>
      </c>
    </row>
    <row r="1452" spans="1:9" x14ac:dyDescent="0.15">
      <c r="A1452" s="144" t="s">
        <v>3009</v>
      </c>
      <c r="B1452" s="144" t="s">
        <v>3010</v>
      </c>
      <c r="G1452" s="144" t="s">
        <v>25</v>
      </c>
      <c r="H1452" s="144">
        <v>167.9</v>
      </c>
      <c r="I1452" t="s">
        <v>3107</v>
      </c>
    </row>
    <row r="1453" spans="1:9" x14ac:dyDescent="0.15">
      <c r="A1453" s="140" t="s">
        <v>3167</v>
      </c>
      <c r="B1453" s="140" t="s">
        <v>2940</v>
      </c>
      <c r="G1453" s="144" t="s">
        <v>2806</v>
      </c>
      <c r="H1453" s="144">
        <v>139</v>
      </c>
      <c r="I1453" t="s">
        <v>3168</v>
      </c>
    </row>
    <row r="1454" spans="1:9" x14ac:dyDescent="0.15">
      <c r="A1454" s="140" t="s">
        <v>3169</v>
      </c>
      <c r="B1454" s="140" t="s">
        <v>3170</v>
      </c>
      <c r="G1454" s="144" t="s">
        <v>2806</v>
      </c>
      <c r="H1454" s="144">
        <v>25</v>
      </c>
      <c r="I1454" s="137" t="s">
        <v>2954</v>
      </c>
    </row>
    <row r="1455" spans="1:9" x14ac:dyDescent="0.15">
      <c r="A1455" s="144" t="s">
        <v>3193</v>
      </c>
      <c r="B1455" s="144" t="s">
        <v>3194</v>
      </c>
      <c r="G1455" s="144" t="s">
        <v>3195</v>
      </c>
      <c r="H1455" s="144">
        <v>113.8</v>
      </c>
      <c r="I1455" t="s">
        <v>3196</v>
      </c>
    </row>
    <row r="1456" spans="1:9" x14ac:dyDescent="0.15">
      <c r="A1456" s="144" t="s">
        <v>3200</v>
      </c>
      <c r="B1456" s="144" t="s">
        <v>3201</v>
      </c>
      <c r="G1456" s="144" t="s">
        <v>2787</v>
      </c>
      <c r="H1456" s="144">
        <v>59.4</v>
      </c>
      <c r="I1456" t="s">
        <v>3205</v>
      </c>
    </row>
    <row r="1457" spans="1:9" x14ac:dyDescent="0.15">
      <c r="A1457" s="144" t="s">
        <v>3202</v>
      </c>
      <c r="B1457" s="144" t="s">
        <v>3203</v>
      </c>
      <c r="G1457" s="144" t="s">
        <v>2787</v>
      </c>
      <c r="H1457" s="144">
        <v>9.8000000000000007</v>
      </c>
      <c r="I1457" t="s">
        <v>3205</v>
      </c>
    </row>
    <row r="1458" spans="1:9" x14ac:dyDescent="0.15">
      <c r="A1458" s="144" t="s">
        <v>3000</v>
      </c>
      <c r="B1458" s="144" t="s">
        <v>3001</v>
      </c>
      <c r="G1458" s="144" t="s">
        <v>2787</v>
      </c>
      <c r="H1458" s="144">
        <v>150</v>
      </c>
      <c r="I1458" t="s">
        <v>3206</v>
      </c>
    </row>
    <row r="1459" spans="1:9" x14ac:dyDescent="0.15">
      <c r="A1459" s="144" t="s">
        <v>1350</v>
      </c>
      <c r="B1459" s="144" t="s">
        <v>22</v>
      </c>
      <c r="G1459" s="144" t="s">
        <v>2787</v>
      </c>
      <c r="H1459" s="144">
        <v>272.7</v>
      </c>
      <c r="I1459" s="162" t="s">
        <v>3091</v>
      </c>
    </row>
    <row r="1460" spans="1:9" x14ac:dyDescent="0.15">
      <c r="A1460" s="144" t="s">
        <v>3238</v>
      </c>
      <c r="B1460" s="144" t="s">
        <v>3239</v>
      </c>
      <c r="G1460" s="144" t="s">
        <v>2846</v>
      </c>
      <c r="H1460" s="144">
        <v>794.7</v>
      </c>
      <c r="I1460" t="s">
        <v>3253</v>
      </c>
    </row>
    <row r="1461" spans="1:9" x14ac:dyDescent="0.15">
      <c r="A1461" s="144" t="s">
        <v>3240</v>
      </c>
      <c r="B1461" s="144" t="s">
        <v>3050</v>
      </c>
      <c r="G1461" s="144" t="s">
        <v>2846</v>
      </c>
      <c r="H1461" s="144">
        <v>3</v>
      </c>
      <c r="I1461" s="137" t="s">
        <v>2954</v>
      </c>
    </row>
    <row r="1462" spans="1:9" x14ac:dyDescent="0.15">
      <c r="A1462" s="144" t="s">
        <v>3241</v>
      </c>
      <c r="B1462" s="144" t="s">
        <v>3242</v>
      </c>
      <c r="G1462" s="144" t="s">
        <v>2732</v>
      </c>
      <c r="H1462" s="144">
        <v>3</v>
      </c>
      <c r="I1462" s="137" t="s">
        <v>2954</v>
      </c>
    </row>
    <row r="1463" spans="1:9" x14ac:dyDescent="0.15">
      <c r="A1463" s="144" t="s">
        <v>3247</v>
      </c>
      <c r="B1463" s="144" t="s">
        <v>3248</v>
      </c>
      <c r="G1463" s="144" t="s">
        <v>2732</v>
      </c>
      <c r="H1463" s="144">
        <v>3</v>
      </c>
      <c r="I1463" s="137" t="s">
        <v>2954</v>
      </c>
    </row>
    <row r="1464" spans="1:9" x14ac:dyDescent="0.15">
      <c r="A1464" s="144" t="s">
        <v>3249</v>
      </c>
      <c r="B1464" s="144" t="s">
        <v>3250</v>
      </c>
      <c r="G1464" s="144" t="s">
        <v>2732</v>
      </c>
      <c r="H1464" s="144">
        <v>3</v>
      </c>
      <c r="I1464" s="137" t="s">
        <v>3254</v>
      </c>
    </row>
    <row r="1465" spans="1:9" x14ac:dyDescent="0.15">
      <c r="A1465" s="144" t="s">
        <v>3251</v>
      </c>
      <c r="B1465" s="144" t="s">
        <v>3252</v>
      </c>
      <c r="G1465" s="144" t="s">
        <v>2732</v>
      </c>
      <c r="H1465" s="144">
        <v>139.4</v>
      </c>
      <c r="I1465" t="s">
        <v>3255</v>
      </c>
    </row>
    <row r="1466" spans="1:9" x14ac:dyDescent="0.15">
      <c r="A1466" s="144" t="s">
        <v>3260</v>
      </c>
      <c r="B1466" s="144" t="s">
        <v>3244</v>
      </c>
      <c r="G1466" s="144" t="s">
        <v>2846</v>
      </c>
      <c r="H1466" s="144">
        <v>3</v>
      </c>
      <c r="I1466" t="s">
        <v>3261</v>
      </c>
    </row>
    <row r="1467" spans="1:9" x14ac:dyDescent="0.15">
      <c r="A1467" s="144" t="s">
        <v>3259</v>
      </c>
      <c r="B1467" s="144" t="s">
        <v>3246</v>
      </c>
      <c r="G1467" s="144" t="s">
        <v>2732</v>
      </c>
      <c r="H1467" s="144">
        <v>3</v>
      </c>
      <c r="I1467" t="s">
        <v>3261</v>
      </c>
    </row>
    <row r="1468" spans="1:9" x14ac:dyDescent="0.15">
      <c r="A1468" s="140" t="s">
        <v>3243</v>
      </c>
      <c r="B1468" s="140" t="s">
        <v>3244</v>
      </c>
      <c r="G1468" s="144" t="s">
        <v>2892</v>
      </c>
      <c r="H1468" s="144">
        <v>3</v>
      </c>
      <c r="I1468" s="137" t="s">
        <v>3036</v>
      </c>
    </row>
    <row r="1469" spans="1:9" x14ac:dyDescent="0.15">
      <c r="A1469" s="140" t="s">
        <v>3245</v>
      </c>
      <c r="B1469" s="140" t="s">
        <v>3246</v>
      </c>
      <c r="G1469" s="144" t="s">
        <v>2732</v>
      </c>
      <c r="H1469" s="144">
        <v>3</v>
      </c>
      <c r="I1469" s="137" t="s">
        <v>3036</v>
      </c>
    </row>
    <row r="1470" spans="1:9" x14ac:dyDescent="0.15">
      <c r="A1470" s="144" t="s">
        <v>3262</v>
      </c>
      <c r="B1470" s="144" t="s">
        <v>3263</v>
      </c>
      <c r="G1470" s="144" t="s">
        <v>2846</v>
      </c>
      <c r="H1470" s="144">
        <v>179.2</v>
      </c>
      <c r="I1470" t="s">
        <v>3264</v>
      </c>
    </row>
    <row r="1471" spans="1:9" x14ac:dyDescent="0.15">
      <c r="A1471" s="144" t="s">
        <v>3268</v>
      </c>
      <c r="B1471" s="144" t="s">
        <v>3269</v>
      </c>
      <c r="G1471" s="144" t="s">
        <v>3271</v>
      </c>
      <c r="H1471" s="144">
        <v>41.6</v>
      </c>
      <c r="I1471" t="s">
        <v>3272</v>
      </c>
    </row>
    <row r="1472" spans="1:9" x14ac:dyDescent="0.15">
      <c r="A1472" s="137" t="s">
        <v>232</v>
      </c>
      <c r="B1472" s="137" t="s">
        <v>3273</v>
      </c>
      <c r="G1472" s="144" t="s">
        <v>204</v>
      </c>
      <c r="H1472" s="144">
        <v>100.2</v>
      </c>
      <c r="I1472" t="s">
        <v>3274</v>
      </c>
    </row>
    <row r="1473" spans="1:9" x14ac:dyDescent="0.15">
      <c r="A1473" s="144" t="s">
        <v>3287</v>
      </c>
      <c r="B1473" s="144" t="s">
        <v>3288</v>
      </c>
      <c r="G1473" s="144" t="s">
        <v>3291</v>
      </c>
      <c r="H1473" s="175">
        <v>139</v>
      </c>
      <c r="I1473" t="s">
        <v>3290</v>
      </c>
    </row>
    <row r="1474" spans="1:9" x14ac:dyDescent="0.15">
      <c r="A1474" s="144" t="s">
        <v>3292</v>
      </c>
      <c r="B1474" s="144" t="s">
        <v>2940</v>
      </c>
      <c r="G1474" s="144" t="s">
        <v>3291</v>
      </c>
      <c r="H1474" s="175">
        <v>139</v>
      </c>
      <c r="I1474" s="137" t="s">
        <v>3290</v>
      </c>
    </row>
  </sheetData>
  <autoFilter ref="A1:I1474"/>
  <phoneticPr fontId="24" type="noConversion"/>
  <conditionalFormatting sqref="A1259:A1261">
    <cfRule type="duplicateValues" dxfId="136" priority="132"/>
  </conditionalFormatting>
  <conditionalFormatting sqref="B1269:B1270">
    <cfRule type="duplicateValues" dxfId="135" priority="131" stopIfTrue="1"/>
  </conditionalFormatting>
  <conditionalFormatting sqref="B1272">
    <cfRule type="duplicateValues" dxfId="134" priority="130" stopIfTrue="1"/>
  </conditionalFormatting>
  <conditionalFormatting sqref="A1273">
    <cfRule type="duplicateValues" dxfId="133" priority="129"/>
  </conditionalFormatting>
  <conditionalFormatting sqref="B1273">
    <cfRule type="duplicateValues" dxfId="132" priority="128" stopIfTrue="1"/>
  </conditionalFormatting>
  <conditionalFormatting sqref="B1274">
    <cfRule type="duplicateValues" dxfId="131" priority="127" stopIfTrue="1"/>
  </conditionalFormatting>
  <conditionalFormatting sqref="B1275:B1280">
    <cfRule type="duplicateValues" dxfId="130" priority="126" stopIfTrue="1"/>
  </conditionalFormatting>
  <conditionalFormatting sqref="B1281">
    <cfRule type="duplicateValues" dxfId="129" priority="125" stopIfTrue="1"/>
  </conditionalFormatting>
  <conditionalFormatting sqref="B1282">
    <cfRule type="duplicateValues" dxfId="128" priority="124" stopIfTrue="1"/>
  </conditionalFormatting>
  <conditionalFormatting sqref="B1283:B1285">
    <cfRule type="duplicateValues" dxfId="127" priority="123" stopIfTrue="1"/>
  </conditionalFormatting>
  <conditionalFormatting sqref="A1260:A1262">
    <cfRule type="duplicateValues" dxfId="126" priority="122"/>
  </conditionalFormatting>
  <conditionalFormatting sqref="B1270:B1271">
    <cfRule type="duplicateValues" dxfId="125" priority="121" stopIfTrue="1"/>
  </conditionalFormatting>
  <conditionalFormatting sqref="A1259:A1261">
    <cfRule type="duplicateValues" dxfId="124" priority="120"/>
  </conditionalFormatting>
  <conditionalFormatting sqref="B1269:B1270">
    <cfRule type="duplicateValues" dxfId="123" priority="119" stopIfTrue="1"/>
  </conditionalFormatting>
  <conditionalFormatting sqref="B1272">
    <cfRule type="duplicateValues" dxfId="122" priority="118" stopIfTrue="1"/>
  </conditionalFormatting>
  <conditionalFormatting sqref="A1273">
    <cfRule type="duplicateValues" dxfId="121" priority="117"/>
  </conditionalFormatting>
  <conditionalFormatting sqref="B1273">
    <cfRule type="duplicateValues" dxfId="120" priority="116" stopIfTrue="1"/>
  </conditionalFormatting>
  <conditionalFormatting sqref="B1274">
    <cfRule type="duplicateValues" dxfId="119" priority="115" stopIfTrue="1"/>
  </conditionalFormatting>
  <conditionalFormatting sqref="B1275:B1280">
    <cfRule type="duplicateValues" dxfId="118" priority="114" stopIfTrue="1"/>
  </conditionalFormatting>
  <conditionalFormatting sqref="B1281">
    <cfRule type="duplicateValues" dxfId="117" priority="113" stopIfTrue="1"/>
  </conditionalFormatting>
  <conditionalFormatting sqref="B1282">
    <cfRule type="duplicateValues" dxfId="116" priority="112" stopIfTrue="1"/>
  </conditionalFormatting>
  <conditionalFormatting sqref="B1283:B1285">
    <cfRule type="duplicateValues" dxfId="115" priority="111" stopIfTrue="1"/>
  </conditionalFormatting>
  <conditionalFormatting sqref="A1260:A1262">
    <cfRule type="duplicateValues" dxfId="114" priority="110"/>
  </conditionalFormatting>
  <conditionalFormatting sqref="B1270:B1271">
    <cfRule type="duplicateValues" dxfId="113" priority="109" stopIfTrue="1"/>
  </conditionalFormatting>
  <conditionalFormatting sqref="B1288">
    <cfRule type="duplicateValues" dxfId="112" priority="108" stopIfTrue="1"/>
  </conditionalFormatting>
  <conditionalFormatting sqref="A1260:A1262">
    <cfRule type="duplicateValues" dxfId="111" priority="107"/>
  </conditionalFormatting>
  <conditionalFormatting sqref="B1270:B1271">
    <cfRule type="duplicateValues" dxfId="110" priority="106" stopIfTrue="1"/>
  </conditionalFormatting>
  <conditionalFormatting sqref="A1288">
    <cfRule type="duplicateValues" dxfId="109" priority="105"/>
  </conditionalFormatting>
  <conditionalFormatting sqref="A1288">
    <cfRule type="duplicateValues" dxfId="108" priority="104"/>
  </conditionalFormatting>
  <conditionalFormatting sqref="A1288">
    <cfRule type="duplicateValues" dxfId="107" priority="103"/>
  </conditionalFormatting>
  <conditionalFormatting sqref="A1288">
    <cfRule type="duplicateValues" dxfId="106" priority="102"/>
  </conditionalFormatting>
  <conditionalFormatting sqref="A1288">
    <cfRule type="duplicateValues" dxfId="105" priority="101"/>
  </conditionalFormatting>
  <conditionalFormatting sqref="B1289">
    <cfRule type="duplicateValues" dxfId="104" priority="100"/>
  </conditionalFormatting>
  <conditionalFormatting sqref="A1289">
    <cfRule type="duplicateValues" dxfId="103" priority="99"/>
  </conditionalFormatting>
  <conditionalFormatting sqref="B1290">
    <cfRule type="duplicateValues" dxfId="102" priority="98" stopIfTrue="1"/>
  </conditionalFormatting>
  <conditionalFormatting sqref="A1291">
    <cfRule type="duplicateValues" dxfId="101" priority="97"/>
  </conditionalFormatting>
  <conditionalFormatting sqref="B1291">
    <cfRule type="duplicateValues" dxfId="100" priority="96" stopIfTrue="1"/>
  </conditionalFormatting>
  <conditionalFormatting sqref="B1292">
    <cfRule type="duplicateValues" dxfId="99" priority="95" stopIfTrue="1"/>
  </conditionalFormatting>
  <conditionalFormatting sqref="B1293">
    <cfRule type="duplicateValues" dxfId="98" priority="94" stopIfTrue="1"/>
  </conditionalFormatting>
  <conditionalFormatting sqref="A1289:B1289">
    <cfRule type="duplicateValues" dxfId="97" priority="93"/>
  </conditionalFormatting>
  <conditionalFormatting sqref="A1289:B1289">
    <cfRule type="duplicateValues" dxfId="96" priority="92"/>
  </conditionalFormatting>
  <conditionalFormatting sqref="A1289:B1289">
    <cfRule type="duplicateValues" dxfId="95" priority="91"/>
  </conditionalFormatting>
  <conditionalFormatting sqref="A1289:B1289">
    <cfRule type="duplicateValues" dxfId="94" priority="90"/>
  </conditionalFormatting>
  <conditionalFormatting sqref="A1289:B1289">
    <cfRule type="duplicateValues" dxfId="93" priority="89"/>
  </conditionalFormatting>
  <conditionalFormatting sqref="A1294">
    <cfRule type="duplicateValues" dxfId="92" priority="88"/>
  </conditionalFormatting>
  <conditionalFormatting sqref="B1294">
    <cfRule type="duplicateValues" dxfId="91" priority="87" stopIfTrue="1"/>
  </conditionalFormatting>
  <conditionalFormatting sqref="B1294">
    <cfRule type="duplicateValues" dxfId="90" priority="86" stopIfTrue="1"/>
  </conditionalFormatting>
  <conditionalFormatting sqref="B1295">
    <cfRule type="duplicateValues" dxfId="89" priority="85" stopIfTrue="1"/>
  </conditionalFormatting>
  <conditionalFormatting sqref="B1300">
    <cfRule type="duplicateValues" dxfId="88" priority="81" stopIfTrue="1"/>
  </conditionalFormatting>
  <conditionalFormatting sqref="B1303">
    <cfRule type="duplicateValues" dxfId="87" priority="80" stopIfTrue="1"/>
  </conditionalFormatting>
  <conditionalFormatting sqref="B1304">
    <cfRule type="duplicateValues" dxfId="86" priority="79" stopIfTrue="1"/>
  </conditionalFormatting>
  <conditionalFormatting sqref="B1305:B1306">
    <cfRule type="duplicateValues" dxfId="85" priority="78" stopIfTrue="1"/>
  </conditionalFormatting>
  <conditionalFormatting sqref="A1308">
    <cfRule type="duplicateValues" dxfId="84" priority="76"/>
  </conditionalFormatting>
  <conditionalFormatting sqref="B1308">
    <cfRule type="duplicateValues" dxfId="83" priority="77" stopIfTrue="1"/>
  </conditionalFormatting>
  <conditionalFormatting sqref="B1309">
    <cfRule type="duplicateValues" dxfId="82" priority="75" stopIfTrue="1"/>
  </conditionalFormatting>
  <conditionalFormatting sqref="B1311">
    <cfRule type="duplicateValues" dxfId="81" priority="74" stopIfTrue="1"/>
  </conditionalFormatting>
  <conditionalFormatting sqref="B1313:B1314">
    <cfRule type="duplicateValues" dxfId="80" priority="73" stopIfTrue="1"/>
  </conditionalFormatting>
  <conditionalFormatting sqref="B1315">
    <cfRule type="duplicateValues" dxfId="79" priority="72" stopIfTrue="1"/>
  </conditionalFormatting>
  <conditionalFormatting sqref="B1316">
    <cfRule type="duplicateValues" dxfId="78" priority="71" stopIfTrue="1"/>
  </conditionalFormatting>
  <conditionalFormatting sqref="B1318">
    <cfRule type="duplicateValues" dxfId="77" priority="70" stopIfTrue="1"/>
  </conditionalFormatting>
  <conditionalFormatting sqref="B1320">
    <cfRule type="duplicateValues" dxfId="76" priority="69" stopIfTrue="1"/>
  </conditionalFormatting>
  <conditionalFormatting sqref="B1321">
    <cfRule type="duplicateValues" dxfId="75" priority="68" stopIfTrue="1"/>
  </conditionalFormatting>
  <conditionalFormatting sqref="B1322">
    <cfRule type="duplicateValues" dxfId="74" priority="67" stopIfTrue="1"/>
  </conditionalFormatting>
  <conditionalFormatting sqref="B1323:B1325">
    <cfRule type="duplicateValues" dxfId="73" priority="66" stopIfTrue="1"/>
  </conditionalFormatting>
  <conditionalFormatting sqref="B1327:B1328">
    <cfRule type="duplicateValues" dxfId="72" priority="469" stopIfTrue="1"/>
  </conditionalFormatting>
  <conditionalFormatting sqref="B1332:B1333">
    <cfRule type="duplicateValues" dxfId="71" priority="61" stopIfTrue="1"/>
  </conditionalFormatting>
  <conditionalFormatting sqref="B1337">
    <cfRule type="duplicateValues" dxfId="70" priority="60" stopIfTrue="1"/>
  </conditionalFormatting>
  <conditionalFormatting sqref="B1338">
    <cfRule type="duplicateValues" dxfId="69" priority="59" stopIfTrue="1"/>
  </conditionalFormatting>
  <conditionalFormatting sqref="B1339">
    <cfRule type="duplicateValues" dxfId="68" priority="58" stopIfTrue="1"/>
  </conditionalFormatting>
  <conditionalFormatting sqref="B1340:B1341">
    <cfRule type="duplicateValues" dxfId="67" priority="57" stopIfTrue="1"/>
  </conditionalFormatting>
  <conditionalFormatting sqref="B1342">
    <cfRule type="duplicateValues" dxfId="66" priority="56" stopIfTrue="1"/>
  </conditionalFormatting>
  <conditionalFormatting sqref="B1343">
    <cfRule type="duplicateValues" dxfId="65" priority="55" stopIfTrue="1"/>
  </conditionalFormatting>
  <conditionalFormatting sqref="B1344:B1345">
    <cfRule type="duplicateValues" dxfId="64" priority="54" stopIfTrue="1"/>
  </conditionalFormatting>
  <conditionalFormatting sqref="B1346">
    <cfRule type="duplicateValues" dxfId="63" priority="53" stopIfTrue="1"/>
  </conditionalFormatting>
  <conditionalFormatting sqref="B1347">
    <cfRule type="duplicateValues" dxfId="62" priority="52" stopIfTrue="1"/>
  </conditionalFormatting>
  <conditionalFormatting sqref="B1348:B1350">
    <cfRule type="duplicateValues" dxfId="61" priority="51" stopIfTrue="1"/>
  </conditionalFormatting>
  <conditionalFormatting sqref="B1351:B1352">
    <cfRule type="duplicateValues" dxfId="60" priority="50" stopIfTrue="1"/>
  </conditionalFormatting>
  <conditionalFormatting sqref="B1353:B1354">
    <cfRule type="duplicateValues" dxfId="59" priority="49" stopIfTrue="1"/>
  </conditionalFormatting>
  <conditionalFormatting sqref="B1355:B1356">
    <cfRule type="duplicateValues" dxfId="58" priority="48" stopIfTrue="1"/>
  </conditionalFormatting>
  <conditionalFormatting sqref="A1356">
    <cfRule type="duplicateValues" dxfId="57" priority="47"/>
  </conditionalFormatting>
  <conditionalFormatting sqref="B1356">
    <cfRule type="duplicateValues" dxfId="56" priority="46" stopIfTrue="1"/>
  </conditionalFormatting>
  <conditionalFormatting sqref="B1357">
    <cfRule type="duplicateValues" dxfId="55" priority="45" stopIfTrue="1"/>
  </conditionalFormatting>
  <conditionalFormatting sqref="B1358:B1360">
    <cfRule type="duplicateValues" dxfId="54" priority="44" stopIfTrue="1"/>
  </conditionalFormatting>
  <conditionalFormatting sqref="B1361">
    <cfRule type="duplicateValues" dxfId="53" priority="43" stopIfTrue="1"/>
  </conditionalFormatting>
  <conditionalFormatting sqref="B1362">
    <cfRule type="duplicateValues" dxfId="52" priority="41" stopIfTrue="1"/>
  </conditionalFormatting>
  <conditionalFormatting sqref="B1363">
    <cfRule type="duplicateValues" dxfId="51" priority="40" stopIfTrue="1"/>
  </conditionalFormatting>
  <conditionalFormatting sqref="B1364">
    <cfRule type="duplicateValues" dxfId="50" priority="39" stopIfTrue="1"/>
  </conditionalFormatting>
  <conditionalFormatting sqref="B1365">
    <cfRule type="duplicateValues" dxfId="49" priority="38" stopIfTrue="1"/>
  </conditionalFormatting>
  <conditionalFormatting sqref="B1366">
    <cfRule type="duplicateValues" dxfId="48" priority="37" stopIfTrue="1"/>
  </conditionalFormatting>
  <conditionalFormatting sqref="B1367">
    <cfRule type="duplicateValues" dxfId="47" priority="36" stopIfTrue="1"/>
  </conditionalFormatting>
  <conditionalFormatting sqref="B1368:B1369">
    <cfRule type="duplicateValues" dxfId="46" priority="35" stopIfTrue="1"/>
  </conditionalFormatting>
  <conditionalFormatting sqref="B1370:B1371">
    <cfRule type="duplicateValues" dxfId="45" priority="34" stopIfTrue="1"/>
  </conditionalFormatting>
  <conditionalFormatting sqref="B1372">
    <cfRule type="duplicateValues" dxfId="44" priority="33" stopIfTrue="1"/>
  </conditionalFormatting>
  <conditionalFormatting sqref="B1373:B1377 B1379:B1386">
    <cfRule type="duplicateValues" dxfId="43" priority="32" stopIfTrue="1"/>
  </conditionalFormatting>
  <conditionalFormatting sqref="B1383:B1386">
    <cfRule type="duplicateValues" dxfId="42" priority="29" stopIfTrue="1"/>
  </conditionalFormatting>
  <conditionalFormatting sqref="C1388">
    <cfRule type="duplicateValues" dxfId="41" priority="28" stopIfTrue="1"/>
  </conditionalFormatting>
  <conditionalFormatting sqref="B1388">
    <cfRule type="duplicateValues" dxfId="40" priority="27" stopIfTrue="1"/>
  </conditionalFormatting>
  <conditionalFormatting sqref="B1392">
    <cfRule type="duplicateValues" dxfId="39" priority="26" stopIfTrue="1"/>
  </conditionalFormatting>
  <conditionalFormatting sqref="B1395">
    <cfRule type="duplicateValues" dxfId="38" priority="25" stopIfTrue="1"/>
  </conditionalFormatting>
  <conditionalFormatting sqref="B1398">
    <cfRule type="duplicateValues" dxfId="37" priority="24" stopIfTrue="1"/>
  </conditionalFormatting>
  <conditionalFormatting sqref="B1400">
    <cfRule type="duplicateValues" dxfId="36" priority="23" stopIfTrue="1"/>
  </conditionalFormatting>
  <conditionalFormatting sqref="B1404">
    <cfRule type="duplicateValues" dxfId="35" priority="22" stopIfTrue="1"/>
  </conditionalFormatting>
  <conditionalFormatting sqref="B1406:B1407">
    <cfRule type="duplicateValues" dxfId="34" priority="21" stopIfTrue="1"/>
  </conditionalFormatting>
  <conditionalFormatting sqref="B1410:B1411">
    <cfRule type="duplicateValues" dxfId="33" priority="20" stopIfTrue="1"/>
  </conditionalFormatting>
  <conditionalFormatting sqref="B1414">
    <cfRule type="duplicateValues" dxfId="32" priority="19" stopIfTrue="1"/>
  </conditionalFormatting>
  <conditionalFormatting sqref="B1418">
    <cfRule type="duplicateValues" dxfId="31" priority="885" stopIfTrue="1"/>
  </conditionalFormatting>
  <conditionalFormatting sqref="B1425">
    <cfRule type="duplicateValues" dxfId="30" priority="16" stopIfTrue="1"/>
  </conditionalFormatting>
  <conditionalFormatting sqref="B1426">
    <cfRule type="duplicateValues" dxfId="29" priority="15" stopIfTrue="1"/>
  </conditionalFormatting>
  <conditionalFormatting sqref="B1427">
    <cfRule type="duplicateValues" dxfId="28" priority="14" stopIfTrue="1"/>
  </conditionalFormatting>
  <conditionalFormatting sqref="B1428:B1429">
    <cfRule type="duplicateValues" dxfId="27" priority="13" stopIfTrue="1"/>
  </conditionalFormatting>
  <conditionalFormatting sqref="B1430:B1431">
    <cfRule type="duplicateValues" dxfId="26" priority="12" stopIfTrue="1"/>
  </conditionalFormatting>
  <conditionalFormatting sqref="B1432:B1433">
    <cfRule type="duplicateValues" dxfId="25" priority="11" stopIfTrue="1"/>
  </conditionalFormatting>
  <conditionalFormatting sqref="B1434">
    <cfRule type="duplicateValues" dxfId="24" priority="10" stopIfTrue="1"/>
  </conditionalFormatting>
  <conditionalFormatting sqref="B1438:B1439">
    <cfRule type="duplicateValues" dxfId="23" priority="8" stopIfTrue="1"/>
  </conditionalFormatting>
  <conditionalFormatting sqref="B1440:B1447">
    <cfRule type="duplicateValues" dxfId="22" priority="7" stopIfTrue="1"/>
  </conditionalFormatting>
  <conditionalFormatting sqref="B1453">
    <cfRule type="duplicateValues" dxfId="21" priority="5"/>
  </conditionalFormatting>
  <conditionalFormatting sqref="B1453">
    <cfRule type="duplicateValues" dxfId="20" priority="6" stopIfTrue="1"/>
  </conditionalFormatting>
  <conditionalFormatting sqref="A1454">
    <cfRule type="duplicateValues" dxfId="19" priority="4"/>
  </conditionalFormatting>
  <conditionalFormatting sqref="B1454">
    <cfRule type="duplicateValues" dxfId="18" priority="3"/>
  </conditionalFormatting>
  <conditionalFormatting sqref="A1468:A1469">
    <cfRule type="duplicateValues" dxfId="17" priority="2"/>
  </conditionalFormatting>
  <conditionalFormatting sqref="A1:A1048576">
    <cfRule type="duplicateValues" dxfId="16" priority="1"/>
  </conditionalFormatting>
  <conditionalFormatting sqref="B1437">
    <cfRule type="duplicateValues" dxfId="15" priority="1072" stopIfTrue="1"/>
  </conditionalFormatting>
  <conditionalFormatting sqref="B1419:B1424">
    <cfRule type="duplicateValues" dxfId="14" priority="1073" stopIfTrue="1"/>
  </conditionalFormatting>
  <conditionalFormatting sqref="A1296:A1298">
    <cfRule type="duplicateValues" dxfId="13" priority="1074"/>
  </conditionalFormatting>
  <conditionalFormatting sqref="B1296:B1298">
    <cfRule type="duplicateValues" dxfId="12" priority="1075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92"/>
  <sheetViews>
    <sheetView view="pageBreakPreview" zoomScaleSheetLayoutView="100" workbookViewId="0">
      <pane ySplit="3" topLeftCell="A274" activePane="bottomLeft" state="frozen"/>
      <selection activeCell="L7" sqref="L7"/>
      <selection pane="bottomLeft" activeCell="D290" sqref="D290"/>
    </sheetView>
  </sheetViews>
  <sheetFormatPr defaultRowHeight="16.5" x14ac:dyDescent="0.15"/>
  <cols>
    <col min="1" max="2" width="28.25" customWidth="1"/>
    <col min="3" max="3" width="33.375" customWidth="1"/>
    <col min="4" max="4" width="28.25" customWidth="1"/>
    <col min="5" max="11" width="9" style="124"/>
    <col min="12" max="16384" width="9" style="125"/>
  </cols>
  <sheetData>
    <row r="1" spans="1:5" ht="20.25" x14ac:dyDescent="0.15">
      <c r="A1" s="120" t="s">
        <v>754</v>
      </c>
      <c r="B1" s="120"/>
      <c r="C1" s="120"/>
      <c r="D1" s="120"/>
    </row>
    <row r="2" spans="1:5" ht="20.25" x14ac:dyDescent="0.15">
      <c r="A2" s="121" t="s">
        <v>755</v>
      </c>
      <c r="B2" s="121"/>
      <c r="C2" s="121"/>
      <c r="D2" s="121"/>
    </row>
    <row r="3" spans="1:5" x14ac:dyDescent="0.15">
      <c r="A3" s="122" t="s">
        <v>756</v>
      </c>
      <c r="B3" s="122" t="s">
        <v>757</v>
      </c>
      <c r="C3" s="122" t="s">
        <v>758</v>
      </c>
      <c r="D3" s="122"/>
      <c r="E3" s="124" t="s">
        <v>861</v>
      </c>
    </row>
    <row r="4" spans="1:5" x14ac:dyDescent="0.15">
      <c r="A4" s="21" t="s">
        <v>0</v>
      </c>
      <c r="B4" s="21" t="s">
        <v>1</v>
      </c>
      <c r="C4" s="153" t="s">
        <v>3027</v>
      </c>
      <c r="D4" s="154"/>
      <c r="E4" s="128"/>
    </row>
    <row r="5" spans="1:5" x14ac:dyDescent="0.15">
      <c r="A5" s="21" t="s">
        <v>2679</v>
      </c>
      <c r="B5" s="21" t="s">
        <v>2680</v>
      </c>
      <c r="C5" s="153" t="s">
        <v>3276</v>
      </c>
      <c r="D5" s="154"/>
      <c r="E5" s="128"/>
    </row>
    <row r="6" spans="1:5" x14ac:dyDescent="0.15">
      <c r="A6" s="21" t="s">
        <v>2873</v>
      </c>
      <c r="B6" s="21" t="s">
        <v>2874</v>
      </c>
      <c r="C6" s="153" t="s">
        <v>2934</v>
      </c>
      <c r="D6" s="154"/>
      <c r="E6" s="128"/>
    </row>
    <row r="7" spans="1:5" x14ac:dyDescent="0.15">
      <c r="A7" s="21" t="s">
        <v>2654</v>
      </c>
      <c r="B7" s="21" t="s">
        <v>1693</v>
      </c>
      <c r="C7" s="153" t="s">
        <v>3277</v>
      </c>
      <c r="D7" s="154"/>
      <c r="E7" s="128"/>
    </row>
    <row r="8" spans="1:5" x14ac:dyDescent="0.15">
      <c r="A8" s="21" t="s">
        <v>8</v>
      </c>
      <c r="B8" s="21" t="s">
        <v>9</v>
      </c>
      <c r="C8" s="153" t="s">
        <v>3178</v>
      </c>
      <c r="D8" s="154"/>
      <c r="E8" s="128"/>
    </row>
    <row r="9" spans="1:5" x14ac:dyDescent="0.15">
      <c r="A9" s="21" t="s">
        <v>934</v>
      </c>
      <c r="B9" s="21" t="s">
        <v>278</v>
      </c>
      <c r="C9" s="153" t="s">
        <v>3171</v>
      </c>
      <c r="D9" s="154"/>
      <c r="E9" s="128"/>
    </row>
    <row r="10" spans="1:5" x14ac:dyDescent="0.15">
      <c r="A10" s="21" t="s">
        <v>10</v>
      </c>
      <c r="B10" s="21" t="s">
        <v>942</v>
      </c>
      <c r="C10" s="153" t="s">
        <v>3023</v>
      </c>
      <c r="D10" s="154"/>
      <c r="E10" s="128"/>
    </row>
    <row r="11" spans="1:5" x14ac:dyDescent="0.15">
      <c r="A11" s="21" t="s">
        <v>11</v>
      </c>
      <c r="B11" s="21" t="s">
        <v>12</v>
      </c>
      <c r="C11" s="153" t="s">
        <v>3299</v>
      </c>
      <c r="D11" s="154"/>
      <c r="E11" s="128"/>
    </row>
    <row r="12" spans="1:5" x14ac:dyDescent="0.15">
      <c r="A12" s="21" t="s">
        <v>2629</v>
      </c>
      <c r="B12" s="21" t="s">
        <v>2630</v>
      </c>
      <c r="C12" s="153" t="s">
        <v>2934</v>
      </c>
      <c r="D12" s="154"/>
      <c r="E12" s="128"/>
    </row>
    <row r="13" spans="1:5" x14ac:dyDescent="0.15">
      <c r="A13" s="21" t="s">
        <v>14</v>
      </c>
      <c r="B13" s="21" t="s">
        <v>15</v>
      </c>
      <c r="C13" s="153" t="s">
        <v>3023</v>
      </c>
      <c r="D13" s="154"/>
      <c r="E13" s="128"/>
    </row>
    <row r="14" spans="1:5" x14ac:dyDescent="0.15">
      <c r="A14" s="21" t="s">
        <v>16</v>
      </c>
      <c r="B14" s="21" t="s">
        <v>17</v>
      </c>
      <c r="C14" s="153" t="s">
        <v>3178</v>
      </c>
      <c r="D14" s="154"/>
      <c r="E14" s="128"/>
    </row>
    <row r="15" spans="1:5" x14ac:dyDescent="0.15">
      <c r="A15" s="21" t="s">
        <v>270</v>
      </c>
      <c r="B15" s="21" t="s">
        <v>943</v>
      </c>
      <c r="C15" s="153" t="s">
        <v>2991</v>
      </c>
      <c r="D15" s="154"/>
      <c r="E15" s="128"/>
    </row>
    <row r="16" spans="1:5" x14ac:dyDescent="0.15">
      <c r="A16" s="165" t="s">
        <v>276</v>
      </c>
      <c r="B16" s="165" t="s">
        <v>3120</v>
      </c>
      <c r="C16" s="153" t="s">
        <v>3172</v>
      </c>
      <c r="D16" s="154"/>
      <c r="E16" s="128"/>
    </row>
    <row r="17" spans="1:5" x14ac:dyDescent="0.15">
      <c r="A17" s="166" t="s">
        <v>2973</v>
      </c>
      <c r="B17" s="166" t="s">
        <v>2656</v>
      </c>
      <c r="C17" s="153" t="s">
        <v>3173</v>
      </c>
      <c r="D17" s="154"/>
      <c r="E17" s="128"/>
    </row>
    <row r="18" spans="1:5" x14ac:dyDescent="0.15">
      <c r="A18" s="21" t="s">
        <v>1009</v>
      </c>
      <c r="B18" s="21" t="s">
        <v>1010</v>
      </c>
      <c r="C18" s="153" t="s">
        <v>3154</v>
      </c>
      <c r="D18" s="154"/>
      <c r="E18" s="128"/>
    </row>
    <row r="19" spans="1:5" x14ac:dyDescent="0.15">
      <c r="A19" s="21" t="s">
        <v>2926</v>
      </c>
      <c r="B19" s="21" t="s">
        <v>2927</v>
      </c>
      <c r="C19" s="153" t="s">
        <v>3084</v>
      </c>
      <c r="D19" s="154"/>
      <c r="E19" s="128"/>
    </row>
    <row r="20" spans="1:5" x14ac:dyDescent="0.15">
      <c r="A20" s="21" t="s">
        <v>2811</v>
      </c>
      <c r="B20" s="21" t="s">
        <v>2812</v>
      </c>
      <c r="C20" s="153" t="s">
        <v>3300</v>
      </c>
      <c r="D20" s="154"/>
      <c r="E20" s="128"/>
    </row>
    <row r="21" spans="1:5" x14ac:dyDescent="0.15">
      <c r="A21" s="21" t="s">
        <v>2632</v>
      </c>
      <c r="B21" s="21" t="s">
        <v>1430</v>
      </c>
      <c r="C21" s="153" t="s">
        <v>2934</v>
      </c>
      <c r="D21" s="154"/>
      <c r="E21" s="128"/>
    </row>
    <row r="22" spans="1:5" x14ac:dyDescent="0.15">
      <c r="A22" s="21" t="s">
        <v>2928</v>
      </c>
      <c r="B22" s="21" t="s">
        <v>2929</v>
      </c>
      <c r="C22" s="153" t="s">
        <v>2991</v>
      </c>
      <c r="D22" s="154"/>
      <c r="E22" s="128"/>
    </row>
    <row r="23" spans="1:5" x14ac:dyDescent="0.15">
      <c r="A23" s="21" t="s">
        <v>817</v>
      </c>
      <c r="B23" s="21" t="s">
        <v>818</v>
      </c>
      <c r="C23" s="153" t="s">
        <v>2934</v>
      </c>
      <c r="D23" s="154"/>
      <c r="E23" s="128"/>
    </row>
    <row r="24" spans="1:5" x14ac:dyDescent="0.15">
      <c r="A24" s="21" t="s">
        <v>2995</v>
      </c>
      <c r="B24" s="21" t="s">
        <v>2996</v>
      </c>
      <c r="C24" s="153" t="s">
        <v>3301</v>
      </c>
      <c r="D24" s="154"/>
      <c r="E24" s="128"/>
    </row>
    <row r="25" spans="1:5" x14ac:dyDescent="0.15">
      <c r="A25" s="21" t="s">
        <v>2961</v>
      </c>
      <c r="B25" s="21" t="s">
        <v>1562</v>
      </c>
      <c r="C25" s="153" t="s">
        <v>2934</v>
      </c>
      <c r="D25" s="154"/>
      <c r="E25" s="128"/>
    </row>
    <row r="26" spans="1:5" x14ac:dyDescent="0.15">
      <c r="A26" s="21" t="s">
        <v>810</v>
      </c>
      <c r="B26" s="21" t="s">
        <v>68</v>
      </c>
      <c r="C26" s="153" t="s">
        <v>3302</v>
      </c>
      <c r="D26" s="154"/>
      <c r="E26" s="128"/>
    </row>
    <row r="27" spans="1:5" x14ac:dyDescent="0.15">
      <c r="A27" s="21" t="s">
        <v>407</v>
      </c>
      <c r="B27" s="21" t="s">
        <v>408</v>
      </c>
      <c r="C27" s="153" t="s">
        <v>3281</v>
      </c>
      <c r="D27" s="154"/>
      <c r="E27" s="128"/>
    </row>
    <row r="28" spans="1:5" x14ac:dyDescent="0.15">
      <c r="A28" s="21" t="s">
        <v>2633</v>
      </c>
      <c r="B28" s="21" t="s">
        <v>117</v>
      </c>
      <c r="C28" s="153" t="s">
        <v>3171</v>
      </c>
      <c r="D28" s="154"/>
      <c r="E28" s="128"/>
    </row>
    <row r="29" spans="1:5" x14ac:dyDescent="0.15">
      <c r="A29" s="21" t="s">
        <v>607</v>
      </c>
      <c r="B29" s="21" t="s">
        <v>608</v>
      </c>
      <c r="C29" s="153" t="s">
        <v>2989</v>
      </c>
      <c r="D29" s="154"/>
      <c r="E29" s="128"/>
    </row>
    <row r="30" spans="1:5" x14ac:dyDescent="0.15">
      <c r="A30" s="21" t="s">
        <v>404</v>
      </c>
      <c r="B30" s="21" t="s">
        <v>405</v>
      </c>
      <c r="C30" s="153" t="s">
        <v>3023</v>
      </c>
      <c r="D30" s="154"/>
      <c r="E30" s="128"/>
    </row>
    <row r="31" spans="1:5" x14ac:dyDescent="0.15">
      <c r="A31" s="21" t="s">
        <v>2490</v>
      </c>
      <c r="B31" s="21" t="s">
        <v>2491</v>
      </c>
      <c r="C31" s="153" t="s">
        <v>3165</v>
      </c>
      <c r="D31" s="154"/>
      <c r="E31" s="128"/>
    </row>
    <row r="32" spans="1:5" x14ac:dyDescent="0.15">
      <c r="A32" s="21" t="s">
        <v>660</v>
      </c>
      <c r="B32" s="21" t="s">
        <v>56</v>
      </c>
      <c r="C32" s="153" t="s">
        <v>3023</v>
      </c>
      <c r="D32" s="154"/>
      <c r="E32" s="128"/>
    </row>
    <row r="33" spans="1:11" x14ac:dyDescent="0.15">
      <c r="A33" s="21" t="s">
        <v>2997</v>
      </c>
      <c r="B33" s="21" t="s">
        <v>2998</v>
      </c>
      <c r="C33" s="153" t="s">
        <v>3303</v>
      </c>
      <c r="D33" s="154"/>
      <c r="E33" s="128"/>
    </row>
    <row r="34" spans="1:11" x14ac:dyDescent="0.15">
      <c r="A34" s="21" t="s">
        <v>1350</v>
      </c>
      <c r="B34" s="21" t="s">
        <v>22</v>
      </c>
      <c r="C34" s="153" t="s">
        <v>3304</v>
      </c>
      <c r="D34" s="154"/>
      <c r="E34" s="128"/>
    </row>
    <row r="35" spans="1:11" x14ac:dyDescent="0.15">
      <c r="A35" s="21" t="s">
        <v>2999</v>
      </c>
      <c r="B35" s="21" t="s">
        <v>722</v>
      </c>
      <c r="C35" s="153" t="s">
        <v>3305</v>
      </c>
      <c r="D35" s="154"/>
      <c r="E35" s="128"/>
    </row>
    <row r="36" spans="1:11" x14ac:dyDescent="0.15">
      <c r="A36" s="21" t="s">
        <v>3000</v>
      </c>
      <c r="B36" s="21" t="s">
        <v>3001</v>
      </c>
      <c r="C36" s="153" t="s">
        <v>3209</v>
      </c>
      <c r="D36" s="154"/>
      <c r="E36" s="128"/>
    </row>
    <row r="37" spans="1:11" x14ac:dyDescent="0.15">
      <c r="A37" s="21" t="s">
        <v>2666</v>
      </c>
      <c r="B37" s="21" t="s">
        <v>1340</v>
      </c>
      <c r="C37" s="153" t="s">
        <v>3160</v>
      </c>
      <c r="D37" s="154"/>
      <c r="E37" s="128"/>
    </row>
    <row r="38" spans="1:11" x14ac:dyDescent="0.15">
      <c r="A38" s="35" t="s">
        <v>2764</v>
      </c>
      <c r="B38" s="35" t="s">
        <v>2765</v>
      </c>
      <c r="C38" s="153" t="s">
        <v>2934</v>
      </c>
      <c r="D38" s="154"/>
      <c r="E38" s="128"/>
    </row>
    <row r="39" spans="1:11" x14ac:dyDescent="0.15">
      <c r="A39" s="35" t="s">
        <v>2492</v>
      </c>
      <c r="B39" s="35" t="s">
        <v>2475</v>
      </c>
      <c r="C39" s="153" t="s">
        <v>3306</v>
      </c>
      <c r="D39" s="154"/>
      <c r="E39" s="128"/>
    </row>
    <row r="40" spans="1:11" x14ac:dyDescent="0.15">
      <c r="A40" s="21" t="s">
        <v>2611</v>
      </c>
      <c r="B40" s="21" t="s">
        <v>5</v>
      </c>
      <c r="C40" s="153" t="s">
        <v>3307</v>
      </c>
      <c r="D40" s="154"/>
      <c r="E40" s="128"/>
    </row>
    <row r="41" spans="1:11" s="126" customFormat="1" x14ac:dyDescent="0.15">
      <c r="A41" s="35" t="s">
        <v>2895</v>
      </c>
      <c r="B41" s="35" t="s">
        <v>2896</v>
      </c>
      <c r="C41" s="153" t="s">
        <v>3074</v>
      </c>
      <c r="D41" s="92"/>
      <c r="E41" s="148"/>
      <c r="F41" s="124"/>
      <c r="G41" s="124"/>
      <c r="H41" s="124"/>
      <c r="I41" s="124"/>
      <c r="J41" s="124"/>
      <c r="K41" s="124"/>
    </row>
    <row r="42" spans="1:11" x14ac:dyDescent="0.15">
      <c r="A42" s="35" t="s">
        <v>2802</v>
      </c>
      <c r="B42" s="35" t="s">
        <v>2803</v>
      </c>
      <c r="C42" s="153" t="s">
        <v>2934</v>
      </c>
      <c r="D42" s="154"/>
      <c r="E42" s="128"/>
    </row>
    <row r="43" spans="1:11" x14ac:dyDescent="0.15">
      <c r="A43" s="35" t="s">
        <v>2859</v>
      </c>
      <c r="B43" s="35" t="s">
        <v>3121</v>
      </c>
      <c r="C43" s="153" t="s">
        <v>3075</v>
      </c>
      <c r="D43" s="154"/>
      <c r="E43" s="128"/>
    </row>
    <row r="44" spans="1:11" ht="18" customHeight="1" x14ac:dyDescent="0.15">
      <c r="A44" s="35" t="s">
        <v>2743</v>
      </c>
      <c r="B44" s="35" t="s">
        <v>860</v>
      </c>
      <c r="C44" s="153" t="s">
        <v>3308</v>
      </c>
      <c r="D44" s="154"/>
      <c r="E44" s="128"/>
    </row>
    <row r="45" spans="1:11" ht="18" customHeight="1" x14ac:dyDescent="0.15">
      <c r="A45" s="35" t="s">
        <v>656</v>
      </c>
      <c r="B45" s="35" t="s">
        <v>76</v>
      </c>
      <c r="C45" s="153" t="s">
        <v>3309</v>
      </c>
      <c r="D45" s="154"/>
      <c r="E45" s="128"/>
    </row>
    <row r="46" spans="1:11" x14ac:dyDescent="0.15">
      <c r="A46" s="27" t="s">
        <v>2881</v>
      </c>
      <c r="B46" s="27" t="s">
        <v>3122</v>
      </c>
      <c r="C46" s="153" t="s">
        <v>3025</v>
      </c>
      <c r="D46" s="154"/>
      <c r="E46" s="128"/>
    </row>
    <row r="47" spans="1:11" x14ac:dyDescent="0.15">
      <c r="A47" s="27" t="s">
        <v>632</v>
      </c>
      <c r="B47" s="27" t="s">
        <v>633</v>
      </c>
      <c r="C47" s="153" t="s">
        <v>3023</v>
      </c>
      <c r="D47" s="154"/>
      <c r="E47" s="128"/>
    </row>
    <row r="48" spans="1:11" x14ac:dyDescent="0.15">
      <c r="A48" s="27" t="s">
        <v>3002</v>
      </c>
      <c r="B48" s="27" t="s">
        <v>3123</v>
      </c>
      <c r="C48" s="153" t="s">
        <v>2934</v>
      </c>
      <c r="D48" s="154"/>
      <c r="E48" s="128"/>
    </row>
    <row r="49" spans="1:5" x14ac:dyDescent="0.15">
      <c r="A49" s="27" t="s">
        <v>831</v>
      </c>
      <c r="B49" s="27" t="s">
        <v>71</v>
      </c>
      <c r="C49" s="153" t="s">
        <v>3310</v>
      </c>
      <c r="D49" s="154"/>
      <c r="E49" s="128"/>
    </row>
    <row r="50" spans="1:5" x14ac:dyDescent="0.15">
      <c r="A50" s="27" t="s">
        <v>653</v>
      </c>
      <c r="B50" s="27" t="s">
        <v>947</v>
      </c>
      <c r="C50" s="153" t="s">
        <v>3310</v>
      </c>
      <c r="D50" s="154"/>
      <c r="E50" s="128"/>
    </row>
    <row r="51" spans="1:5" x14ac:dyDescent="0.15">
      <c r="A51" s="27" t="s">
        <v>2761</v>
      </c>
      <c r="B51" s="27" t="s">
        <v>3124</v>
      </c>
      <c r="C51" s="153" t="s">
        <v>3160</v>
      </c>
      <c r="D51" s="154"/>
      <c r="E51" s="128"/>
    </row>
    <row r="52" spans="1:5" x14ac:dyDescent="0.15">
      <c r="A52" s="21" t="s">
        <v>2947</v>
      </c>
      <c r="B52" s="21" t="s">
        <v>116</v>
      </c>
      <c r="C52" s="153" t="s">
        <v>2934</v>
      </c>
      <c r="D52" s="154"/>
      <c r="E52" s="128"/>
    </row>
    <row r="53" spans="1:5" x14ac:dyDescent="0.15">
      <c r="A53" s="35" t="s">
        <v>518</v>
      </c>
      <c r="B53" s="35" t="s">
        <v>519</v>
      </c>
      <c r="C53" s="153" t="s">
        <v>3023</v>
      </c>
      <c r="D53" s="154"/>
      <c r="E53" s="128"/>
    </row>
    <row r="54" spans="1:5" x14ac:dyDescent="0.15">
      <c r="A54" s="21" t="s">
        <v>488</v>
      </c>
      <c r="B54" s="21" t="s">
        <v>489</v>
      </c>
      <c r="C54" s="153" t="s">
        <v>3155</v>
      </c>
      <c r="D54" s="154"/>
      <c r="E54" s="128"/>
    </row>
    <row r="55" spans="1:5" x14ac:dyDescent="0.15">
      <c r="A55" s="21" t="s">
        <v>469</v>
      </c>
      <c r="B55" s="21" t="s">
        <v>264</v>
      </c>
      <c r="C55" s="153" t="s">
        <v>3171</v>
      </c>
      <c r="D55" s="154"/>
      <c r="E55" s="128"/>
    </row>
    <row r="56" spans="1:5" x14ac:dyDescent="0.15">
      <c r="A56" s="21" t="s">
        <v>2720</v>
      </c>
      <c r="B56" s="21" t="s">
        <v>134</v>
      </c>
      <c r="C56" s="153" t="s">
        <v>3175</v>
      </c>
      <c r="D56" s="154"/>
      <c r="E56" s="128"/>
    </row>
    <row r="57" spans="1:5" x14ac:dyDescent="0.15">
      <c r="A57" s="21" t="s">
        <v>2567</v>
      </c>
      <c r="B57" s="21" t="s">
        <v>44</v>
      </c>
      <c r="C57" s="153" t="s">
        <v>2934</v>
      </c>
      <c r="D57" s="154"/>
      <c r="E57" s="128"/>
    </row>
    <row r="58" spans="1:5" x14ac:dyDescent="0.15">
      <c r="A58" s="21" t="s">
        <v>2837</v>
      </c>
      <c r="B58" s="21" t="s">
        <v>2838</v>
      </c>
      <c r="C58" s="153" t="s">
        <v>2934</v>
      </c>
      <c r="D58" s="154"/>
      <c r="E58" s="128"/>
    </row>
    <row r="59" spans="1:5" x14ac:dyDescent="0.15">
      <c r="A59" s="21" t="s">
        <v>643</v>
      </c>
      <c r="B59" s="21" t="s">
        <v>28</v>
      </c>
      <c r="C59" s="153" t="s">
        <v>2934</v>
      </c>
      <c r="D59" s="154"/>
      <c r="E59" s="128"/>
    </row>
    <row r="60" spans="1:5" x14ac:dyDescent="0.15">
      <c r="A60" s="21" t="s">
        <v>33</v>
      </c>
      <c r="B60" s="21" t="s">
        <v>34</v>
      </c>
      <c r="C60" s="153" t="s">
        <v>2934</v>
      </c>
      <c r="D60" s="154"/>
      <c r="E60" s="128"/>
    </row>
    <row r="61" spans="1:5" x14ac:dyDescent="0.15">
      <c r="A61" s="21" t="s">
        <v>847</v>
      </c>
      <c r="B61" s="21" t="s">
        <v>848</v>
      </c>
      <c r="C61" s="153" t="s">
        <v>2934</v>
      </c>
      <c r="D61" s="154"/>
      <c r="E61" s="128"/>
    </row>
    <row r="62" spans="1:5" x14ac:dyDescent="0.15">
      <c r="A62" s="165" t="s">
        <v>2620</v>
      </c>
      <c r="B62" s="165" t="s">
        <v>2621</v>
      </c>
      <c r="C62" s="153" t="s">
        <v>2934</v>
      </c>
      <c r="D62" s="154"/>
      <c r="E62" s="128"/>
    </row>
    <row r="63" spans="1:5" x14ac:dyDescent="0.15">
      <c r="A63" s="165" t="s">
        <v>2703</v>
      </c>
      <c r="B63" s="21" t="s">
        <v>3125</v>
      </c>
      <c r="C63" s="153" t="s">
        <v>2934</v>
      </c>
      <c r="D63" s="154"/>
      <c r="E63" s="128"/>
    </row>
    <row r="64" spans="1:5" x14ac:dyDescent="0.15">
      <c r="A64" s="165" t="s">
        <v>2877</v>
      </c>
      <c r="B64" s="21" t="s">
        <v>2878</v>
      </c>
      <c r="C64" s="153" t="s">
        <v>2934</v>
      </c>
      <c r="D64" s="154"/>
      <c r="E64" s="128"/>
    </row>
    <row r="65" spans="1:5" x14ac:dyDescent="0.15">
      <c r="A65" s="165" t="s">
        <v>2655</v>
      </c>
      <c r="B65" s="165" t="s">
        <v>3126</v>
      </c>
      <c r="C65" s="153" t="s">
        <v>2934</v>
      </c>
      <c r="D65" s="154"/>
      <c r="E65" s="128"/>
    </row>
    <row r="66" spans="1:5" x14ac:dyDescent="0.15">
      <c r="A66" s="21" t="s">
        <v>2657</v>
      </c>
      <c r="B66" s="21" t="s">
        <v>2658</v>
      </c>
      <c r="C66" s="153" t="s">
        <v>2934</v>
      </c>
      <c r="D66" s="154"/>
      <c r="E66" s="128"/>
    </row>
    <row r="67" spans="1:5" x14ac:dyDescent="0.15">
      <c r="A67" s="21" t="s">
        <v>2706</v>
      </c>
      <c r="B67" s="167" t="s">
        <v>2707</v>
      </c>
      <c r="C67" s="153" t="s">
        <v>3176</v>
      </c>
      <c r="D67" s="154"/>
      <c r="E67" s="128"/>
    </row>
    <row r="68" spans="1:5" x14ac:dyDescent="0.15">
      <c r="A68" s="21" t="s">
        <v>2681</v>
      </c>
      <c r="B68" s="21" t="s">
        <v>2682</v>
      </c>
      <c r="C68" s="153" t="s">
        <v>2934</v>
      </c>
      <c r="D68" s="154"/>
      <c r="E68" s="128"/>
    </row>
    <row r="69" spans="1:5" ht="17.25" customHeight="1" x14ac:dyDescent="0.15">
      <c r="A69" s="21" t="s">
        <v>2668</v>
      </c>
      <c r="B69" s="21" t="s">
        <v>2669</v>
      </c>
      <c r="C69" s="153" t="s">
        <v>3156</v>
      </c>
      <c r="D69" s="154"/>
      <c r="E69" s="128"/>
    </row>
    <row r="70" spans="1:5" x14ac:dyDescent="0.15">
      <c r="A70" s="35" t="s">
        <v>2659</v>
      </c>
      <c r="B70" s="35" t="s">
        <v>269</v>
      </c>
      <c r="C70" s="153" t="s">
        <v>3092</v>
      </c>
      <c r="D70" s="154"/>
      <c r="E70" s="128"/>
    </row>
    <row r="71" spans="1:5" x14ac:dyDescent="0.15">
      <c r="A71" s="35" t="s">
        <v>3004</v>
      </c>
      <c r="B71" s="35" t="s">
        <v>3005</v>
      </c>
      <c r="C71" s="153" t="s">
        <v>3210</v>
      </c>
      <c r="D71" s="154"/>
      <c r="E71" s="128"/>
    </row>
    <row r="72" spans="1:5" x14ac:dyDescent="0.15">
      <c r="A72" s="167" t="s">
        <v>2708</v>
      </c>
      <c r="B72" s="167" t="s">
        <v>2709</v>
      </c>
      <c r="C72" s="153" t="s">
        <v>2934</v>
      </c>
      <c r="D72" s="154"/>
      <c r="E72" s="128"/>
    </row>
    <row r="73" spans="1:5" x14ac:dyDescent="0.15">
      <c r="A73" s="129" t="s">
        <v>2788</v>
      </c>
      <c r="B73" s="35" t="s">
        <v>2789</v>
      </c>
      <c r="C73" s="153" t="s">
        <v>2934</v>
      </c>
      <c r="D73" s="154"/>
      <c r="E73" s="128"/>
    </row>
    <row r="74" spans="1:5" x14ac:dyDescent="0.15">
      <c r="A74" s="167" t="s">
        <v>2904</v>
      </c>
      <c r="B74" s="21" t="s">
        <v>3127</v>
      </c>
      <c r="C74" s="153" t="s">
        <v>2934</v>
      </c>
      <c r="D74" s="154"/>
      <c r="E74" s="128"/>
    </row>
    <row r="75" spans="1:5" x14ac:dyDescent="0.15">
      <c r="A75" s="21" t="s">
        <v>258</v>
      </c>
      <c r="B75" s="21" t="s">
        <v>36</v>
      </c>
      <c r="C75" s="153" t="s">
        <v>2934</v>
      </c>
      <c r="D75" s="154"/>
      <c r="E75" s="128"/>
    </row>
    <row r="76" spans="1:5" x14ac:dyDescent="0.15">
      <c r="A76" s="21" t="s">
        <v>829</v>
      </c>
      <c r="B76" s="21" t="s">
        <v>820</v>
      </c>
      <c r="C76" s="153" t="s">
        <v>3076</v>
      </c>
      <c r="D76" s="154"/>
      <c r="E76" s="128"/>
    </row>
    <row r="77" spans="1:5" x14ac:dyDescent="0.15">
      <c r="A77" s="21" t="s">
        <v>1438</v>
      </c>
      <c r="B77" s="21" t="s">
        <v>1439</v>
      </c>
      <c r="C77" s="153" t="s">
        <v>2934</v>
      </c>
      <c r="D77" s="154"/>
      <c r="E77" s="128"/>
    </row>
    <row r="78" spans="1:5" x14ac:dyDescent="0.15">
      <c r="A78" s="21" t="s">
        <v>2634</v>
      </c>
      <c r="B78" s="21" t="s">
        <v>2635</v>
      </c>
      <c r="C78" s="153" t="s">
        <v>2934</v>
      </c>
      <c r="D78" s="154"/>
      <c r="E78" s="128"/>
    </row>
    <row r="79" spans="1:5" x14ac:dyDescent="0.15">
      <c r="A79" s="21" t="s">
        <v>2941</v>
      </c>
      <c r="B79" s="21" t="s">
        <v>3109</v>
      </c>
      <c r="C79" s="153" t="s">
        <v>3177</v>
      </c>
      <c r="D79" s="154"/>
      <c r="E79" s="128"/>
    </row>
    <row r="80" spans="1:5" x14ac:dyDescent="0.15">
      <c r="A80" s="21" t="s">
        <v>330</v>
      </c>
      <c r="B80" s="21" t="s">
        <v>331</v>
      </c>
      <c r="C80" s="153" t="s">
        <v>2934</v>
      </c>
      <c r="D80" s="154"/>
      <c r="E80" s="128"/>
    </row>
    <row r="81" spans="1:5" x14ac:dyDescent="0.15">
      <c r="A81" s="21" t="s">
        <v>857</v>
      </c>
      <c r="B81" s="21" t="s">
        <v>42</v>
      </c>
      <c r="C81" s="153" t="s">
        <v>3311</v>
      </c>
      <c r="D81" s="154"/>
      <c r="E81" s="128"/>
    </row>
    <row r="82" spans="1:5" x14ac:dyDescent="0.15">
      <c r="A82" s="21" t="s">
        <v>719</v>
      </c>
      <c r="B82" s="21" t="s">
        <v>720</v>
      </c>
      <c r="C82" s="153" t="s">
        <v>3312</v>
      </c>
      <c r="D82" s="154"/>
      <c r="E82" s="128"/>
    </row>
    <row r="83" spans="1:5" x14ac:dyDescent="0.15">
      <c r="A83" s="21" t="s">
        <v>1470</v>
      </c>
      <c r="B83" s="21" t="s">
        <v>1471</v>
      </c>
      <c r="C83" s="153" t="s">
        <v>2934</v>
      </c>
      <c r="D83" s="154"/>
      <c r="E83" s="128"/>
    </row>
    <row r="84" spans="1:5" x14ac:dyDescent="0.15">
      <c r="A84" s="21" t="s">
        <v>845</v>
      </c>
      <c r="B84" s="21" t="s">
        <v>846</v>
      </c>
      <c r="C84" s="153" t="s">
        <v>2934</v>
      </c>
      <c r="D84" s="154"/>
      <c r="E84" s="128"/>
    </row>
    <row r="85" spans="1:5" x14ac:dyDescent="0.15">
      <c r="A85" s="21" t="s">
        <v>768</v>
      </c>
      <c r="B85" s="21" t="s">
        <v>769</v>
      </c>
      <c r="C85" s="153" t="s">
        <v>3313</v>
      </c>
      <c r="D85" s="154"/>
      <c r="E85" s="128"/>
    </row>
    <row r="86" spans="1:5" x14ac:dyDescent="0.15">
      <c r="A86" s="21" t="s">
        <v>2696</v>
      </c>
      <c r="B86" s="21" t="s">
        <v>2697</v>
      </c>
      <c r="C86" s="153" t="s">
        <v>2934</v>
      </c>
      <c r="D86" s="154"/>
      <c r="E86" s="128"/>
    </row>
    <row r="87" spans="1:5" x14ac:dyDescent="0.15">
      <c r="A87" s="167" t="s">
        <v>2646</v>
      </c>
      <c r="B87" s="167" t="s">
        <v>2647</v>
      </c>
      <c r="C87" s="153" t="s">
        <v>3278</v>
      </c>
      <c r="D87" s="154"/>
      <c r="E87" s="128"/>
    </row>
    <row r="88" spans="1:5" x14ac:dyDescent="0.15">
      <c r="A88" s="167" t="s">
        <v>2698</v>
      </c>
      <c r="B88" s="167" t="s">
        <v>2699</v>
      </c>
      <c r="C88" s="153" t="s">
        <v>2934</v>
      </c>
      <c r="D88" s="154"/>
      <c r="E88" s="128"/>
    </row>
    <row r="89" spans="1:5" x14ac:dyDescent="0.15">
      <c r="A89" s="167" t="s">
        <v>2612</v>
      </c>
      <c r="B89" s="167" t="s">
        <v>2613</v>
      </c>
      <c r="C89" s="153" t="s">
        <v>2934</v>
      </c>
      <c r="D89" s="154"/>
      <c r="E89" s="128"/>
    </row>
    <row r="90" spans="1:5" ht="19.5" customHeight="1" x14ac:dyDescent="0.15">
      <c r="A90" s="35" t="s">
        <v>377</v>
      </c>
      <c r="B90" s="35" t="s">
        <v>378</v>
      </c>
      <c r="C90" s="153" t="s">
        <v>3314</v>
      </c>
      <c r="D90" s="154"/>
      <c r="E90" s="128"/>
    </row>
    <row r="91" spans="1:5" x14ac:dyDescent="0.15">
      <c r="A91" s="35" t="s">
        <v>875</v>
      </c>
      <c r="B91" s="35" t="s">
        <v>876</v>
      </c>
      <c r="C91" s="153" t="s">
        <v>2934</v>
      </c>
      <c r="D91" s="154"/>
      <c r="E91" s="128"/>
    </row>
    <row r="92" spans="1:5" x14ac:dyDescent="0.15">
      <c r="A92" s="129" t="s">
        <v>46</v>
      </c>
      <c r="B92" s="129" t="s">
        <v>3110</v>
      </c>
      <c r="C92" s="153" t="s">
        <v>2934</v>
      </c>
      <c r="D92" s="154"/>
      <c r="E92" s="128"/>
    </row>
    <row r="93" spans="1:5" x14ac:dyDescent="0.15">
      <c r="A93" s="129" t="s">
        <v>2826</v>
      </c>
      <c r="B93" s="129" t="s">
        <v>2827</v>
      </c>
      <c r="C93" s="153" t="s">
        <v>2934</v>
      </c>
      <c r="D93" s="154"/>
      <c r="E93" s="128"/>
    </row>
    <row r="94" spans="1:5" x14ac:dyDescent="0.15">
      <c r="A94" s="35" t="s">
        <v>50</v>
      </c>
      <c r="B94" s="35" t="s">
        <v>3128</v>
      </c>
      <c r="C94" s="153" t="s">
        <v>3315</v>
      </c>
      <c r="D94" s="154"/>
      <c r="E94" s="128"/>
    </row>
    <row r="95" spans="1:5" x14ac:dyDescent="0.15">
      <c r="A95" s="35" t="s">
        <v>387</v>
      </c>
      <c r="B95" s="35" t="s">
        <v>388</v>
      </c>
      <c r="C95" s="153" t="s">
        <v>3316</v>
      </c>
      <c r="D95" s="154"/>
      <c r="E95" s="128"/>
    </row>
    <row r="96" spans="1:5" x14ac:dyDescent="0.15">
      <c r="A96" s="35" t="s">
        <v>2512</v>
      </c>
      <c r="B96" s="35" t="s">
        <v>2513</v>
      </c>
      <c r="C96" s="153" t="s">
        <v>2934</v>
      </c>
      <c r="D96" s="154"/>
      <c r="E96" s="128"/>
    </row>
    <row r="97" spans="1:5" x14ac:dyDescent="0.15">
      <c r="A97" s="35" t="s">
        <v>2507</v>
      </c>
      <c r="B97" s="35" t="s">
        <v>55</v>
      </c>
      <c r="C97" s="153" t="s">
        <v>2934</v>
      </c>
      <c r="D97" s="154"/>
      <c r="E97" s="128"/>
    </row>
    <row r="98" spans="1:5" x14ac:dyDescent="0.15">
      <c r="A98" s="35" t="s">
        <v>2539</v>
      </c>
      <c r="B98" s="35" t="s">
        <v>79</v>
      </c>
      <c r="C98" s="153" t="s">
        <v>3317</v>
      </c>
      <c r="D98" s="154"/>
      <c r="E98" s="128"/>
    </row>
    <row r="99" spans="1:5" x14ac:dyDescent="0.15">
      <c r="A99" s="35" t="s">
        <v>2571</v>
      </c>
      <c r="B99" s="129" t="s">
        <v>1509</v>
      </c>
      <c r="C99" s="153" t="s">
        <v>2934</v>
      </c>
      <c r="D99" s="154"/>
      <c r="E99" s="128"/>
    </row>
    <row r="100" spans="1:5" x14ac:dyDescent="0.15">
      <c r="A100" s="35" t="s">
        <v>230</v>
      </c>
      <c r="B100" s="35" t="s">
        <v>231</v>
      </c>
      <c r="C100" s="153" t="s">
        <v>2934</v>
      </c>
      <c r="D100" s="154"/>
      <c r="E100" s="128"/>
    </row>
    <row r="101" spans="1:5" x14ac:dyDescent="0.15">
      <c r="A101" s="35" t="s">
        <v>2710</v>
      </c>
      <c r="B101" s="35" t="s">
        <v>441</v>
      </c>
      <c r="C101" s="153" t="s">
        <v>3318</v>
      </c>
      <c r="D101" s="154"/>
      <c r="E101" s="128"/>
    </row>
    <row r="102" spans="1:5" x14ac:dyDescent="0.15">
      <c r="A102" s="35" t="s">
        <v>794</v>
      </c>
      <c r="B102" s="35" t="s">
        <v>795</v>
      </c>
      <c r="C102" s="153" t="s">
        <v>3165</v>
      </c>
      <c r="D102" s="154"/>
      <c r="E102" s="128"/>
    </row>
    <row r="103" spans="1:5" x14ac:dyDescent="0.15">
      <c r="A103" s="35" t="s">
        <v>57</v>
      </c>
      <c r="B103" s="35" t="s">
        <v>58</v>
      </c>
      <c r="C103" s="153" t="s">
        <v>3319</v>
      </c>
      <c r="D103" s="154"/>
      <c r="E103" s="128"/>
    </row>
    <row r="104" spans="1:5" x14ac:dyDescent="0.15">
      <c r="A104" s="35" t="s">
        <v>2487</v>
      </c>
      <c r="B104" s="35" t="s">
        <v>2488</v>
      </c>
      <c r="C104" s="153" t="s">
        <v>3077</v>
      </c>
      <c r="D104" s="154"/>
      <c r="E104" s="128"/>
    </row>
    <row r="105" spans="1:5" x14ac:dyDescent="0.15">
      <c r="A105" s="35" t="s">
        <v>1522</v>
      </c>
      <c r="B105" s="35" t="s">
        <v>60</v>
      </c>
      <c r="C105" s="153" t="s">
        <v>2989</v>
      </c>
      <c r="D105" s="154"/>
      <c r="E105" s="128"/>
    </row>
    <row r="106" spans="1:5" x14ac:dyDescent="0.15">
      <c r="A106" s="35" t="s">
        <v>61</v>
      </c>
      <c r="B106" s="35" t="s">
        <v>62</v>
      </c>
      <c r="C106" s="153" t="s">
        <v>3320</v>
      </c>
      <c r="D106" s="154"/>
      <c r="E106" s="128"/>
    </row>
    <row r="107" spans="1:5" x14ac:dyDescent="0.15">
      <c r="A107" s="35" t="s">
        <v>415</v>
      </c>
      <c r="B107" s="35" t="s">
        <v>672</v>
      </c>
      <c r="C107" s="153" t="s">
        <v>3321</v>
      </c>
      <c r="D107" s="154"/>
      <c r="E107" s="128"/>
    </row>
    <row r="108" spans="1:5" x14ac:dyDescent="0.15">
      <c r="A108" s="35" t="s">
        <v>2712</v>
      </c>
      <c r="B108" s="35" t="s">
        <v>317</v>
      </c>
      <c r="C108" s="153" t="s">
        <v>3038</v>
      </c>
      <c r="D108" s="154"/>
      <c r="E108" s="128"/>
    </row>
    <row r="109" spans="1:5" x14ac:dyDescent="0.15">
      <c r="A109" s="35" t="s">
        <v>65</v>
      </c>
      <c r="B109" s="35" t="s">
        <v>66</v>
      </c>
      <c r="C109" s="153" t="s">
        <v>3322</v>
      </c>
      <c r="D109" s="154"/>
      <c r="E109" s="128"/>
    </row>
    <row r="110" spans="1:5" x14ac:dyDescent="0.15">
      <c r="A110" s="35" t="s">
        <v>2540</v>
      </c>
      <c r="B110" s="35" t="s">
        <v>2541</v>
      </c>
      <c r="C110" s="153" t="s">
        <v>3211</v>
      </c>
      <c r="D110" s="154"/>
      <c r="E110" s="128"/>
    </row>
    <row r="111" spans="1:5" x14ac:dyDescent="0.15">
      <c r="A111" s="35" t="s">
        <v>2875</v>
      </c>
      <c r="B111" s="35" t="s">
        <v>2876</v>
      </c>
      <c r="C111" s="153" t="s">
        <v>3323</v>
      </c>
      <c r="D111" s="154"/>
      <c r="E111" s="128"/>
    </row>
    <row r="112" spans="1:5" x14ac:dyDescent="0.15">
      <c r="A112" s="35" t="s">
        <v>2528</v>
      </c>
      <c r="B112" s="35" t="s">
        <v>2529</v>
      </c>
      <c r="C112" s="153" t="s">
        <v>3324</v>
      </c>
      <c r="D112" s="154"/>
      <c r="E112" s="128"/>
    </row>
    <row r="113" spans="1:5" x14ac:dyDescent="0.15">
      <c r="A113" s="35" t="s">
        <v>2907</v>
      </c>
      <c r="B113" s="129" t="s">
        <v>1652</v>
      </c>
      <c r="C113" s="153" t="s">
        <v>2934</v>
      </c>
      <c r="D113" s="154"/>
      <c r="E113" s="128"/>
    </row>
    <row r="114" spans="1:5" x14ac:dyDescent="0.15">
      <c r="A114" s="35" t="s">
        <v>790</v>
      </c>
      <c r="B114" s="35" t="s">
        <v>747</v>
      </c>
      <c r="C114" s="153" t="s">
        <v>2934</v>
      </c>
      <c r="D114" s="154"/>
      <c r="E114" s="128"/>
    </row>
    <row r="115" spans="1:5" x14ac:dyDescent="0.15">
      <c r="A115" s="35" t="s">
        <v>786</v>
      </c>
      <c r="B115" s="35" t="s">
        <v>287</v>
      </c>
      <c r="C115" s="153" t="s">
        <v>3325</v>
      </c>
      <c r="D115" s="154"/>
      <c r="E115" s="128"/>
    </row>
    <row r="116" spans="1:5" x14ac:dyDescent="0.15">
      <c r="A116" s="35" t="s">
        <v>398</v>
      </c>
      <c r="B116" s="35" t="s">
        <v>399</v>
      </c>
      <c r="C116" s="153" t="s">
        <v>2934</v>
      </c>
      <c r="D116" s="154"/>
      <c r="E116" s="128"/>
    </row>
    <row r="117" spans="1:5" x14ac:dyDescent="0.15">
      <c r="A117" s="35" t="s">
        <v>428</v>
      </c>
      <c r="B117" s="35" t="s">
        <v>429</v>
      </c>
      <c r="C117" s="153" t="s">
        <v>3322</v>
      </c>
      <c r="D117" s="154"/>
      <c r="E117" s="128"/>
    </row>
    <row r="118" spans="1:5" x14ac:dyDescent="0.15">
      <c r="A118" s="35" t="s">
        <v>442</v>
      </c>
      <c r="B118" s="35" t="s">
        <v>443</v>
      </c>
      <c r="C118" s="153" t="s">
        <v>3212</v>
      </c>
      <c r="D118" s="154"/>
      <c r="E118" s="128"/>
    </row>
    <row r="119" spans="1:5" x14ac:dyDescent="0.15">
      <c r="A119" s="35" t="s">
        <v>444</v>
      </c>
      <c r="B119" s="35" t="s">
        <v>30</v>
      </c>
      <c r="C119" s="153" t="s">
        <v>3326</v>
      </c>
      <c r="D119" s="154"/>
      <c r="E119" s="128"/>
    </row>
    <row r="120" spans="1:5" x14ac:dyDescent="0.15">
      <c r="A120" s="35" t="s">
        <v>2670</v>
      </c>
      <c r="B120" s="35" t="s">
        <v>2671</v>
      </c>
      <c r="C120" s="153" t="s">
        <v>3165</v>
      </c>
      <c r="D120" s="154"/>
      <c r="E120" s="128"/>
    </row>
    <row r="121" spans="1:5" x14ac:dyDescent="0.15">
      <c r="A121" s="35" t="s">
        <v>470</v>
      </c>
      <c r="B121" s="35" t="s">
        <v>471</v>
      </c>
      <c r="C121" s="153" t="s">
        <v>2934</v>
      </c>
      <c r="D121" s="92"/>
      <c r="E121" s="148"/>
    </row>
    <row r="122" spans="1:5" x14ac:dyDescent="0.15">
      <c r="A122" s="35" t="s">
        <v>430</v>
      </c>
      <c r="B122" s="35" t="s">
        <v>431</v>
      </c>
      <c r="C122" s="153" t="s">
        <v>2934</v>
      </c>
      <c r="D122" s="154"/>
      <c r="E122" s="128"/>
    </row>
    <row r="123" spans="1:5" x14ac:dyDescent="0.15">
      <c r="A123" s="35" t="s">
        <v>2561</v>
      </c>
      <c r="B123" s="35" t="s">
        <v>3111</v>
      </c>
      <c r="C123" s="153" t="s">
        <v>3327</v>
      </c>
      <c r="D123" s="154"/>
      <c r="E123" s="128"/>
    </row>
    <row r="124" spans="1:5" x14ac:dyDescent="0.15">
      <c r="A124" s="129" t="s">
        <v>2713</v>
      </c>
      <c r="B124" s="129" t="s">
        <v>2714</v>
      </c>
      <c r="C124" s="153" t="s">
        <v>3038</v>
      </c>
      <c r="D124" s="154"/>
      <c r="E124" s="128"/>
    </row>
    <row r="125" spans="1:5" x14ac:dyDescent="0.15">
      <c r="A125" s="35" t="s">
        <v>3007</v>
      </c>
      <c r="B125" s="35" t="s">
        <v>3294</v>
      </c>
      <c r="C125" s="153" t="s">
        <v>2934</v>
      </c>
      <c r="D125" s="154"/>
      <c r="E125" s="128"/>
    </row>
    <row r="126" spans="1:5" x14ac:dyDescent="0.15">
      <c r="A126" s="129" t="s">
        <v>2974</v>
      </c>
      <c r="B126" s="129" t="s">
        <v>2975</v>
      </c>
      <c r="C126" s="153" t="s">
        <v>3179</v>
      </c>
      <c r="D126" s="154"/>
      <c r="E126" s="128"/>
    </row>
    <row r="127" spans="1:5" x14ac:dyDescent="0.15">
      <c r="A127" s="129" t="s">
        <v>2943</v>
      </c>
      <c r="B127" s="129" t="s">
        <v>2944</v>
      </c>
      <c r="C127" s="153" t="s">
        <v>3328</v>
      </c>
      <c r="D127" s="154"/>
      <c r="E127" s="128"/>
    </row>
    <row r="128" spans="1:5" x14ac:dyDescent="0.15">
      <c r="A128" s="35" t="s">
        <v>2532</v>
      </c>
      <c r="B128" s="35" t="s">
        <v>2533</v>
      </c>
      <c r="C128" s="153" t="s">
        <v>3329</v>
      </c>
      <c r="D128" s="154"/>
      <c r="E128" s="128"/>
    </row>
    <row r="129" spans="1:5" x14ac:dyDescent="0.15">
      <c r="A129" s="35" t="s">
        <v>474</v>
      </c>
      <c r="B129" s="35" t="s">
        <v>475</v>
      </c>
      <c r="C129" s="153" t="s">
        <v>3330</v>
      </c>
      <c r="D129" s="154"/>
      <c r="E129" s="128"/>
    </row>
    <row r="130" spans="1:5" x14ac:dyDescent="0.15">
      <c r="A130" s="35" t="s">
        <v>919</v>
      </c>
      <c r="B130" s="35" t="s">
        <v>3129</v>
      </c>
      <c r="C130" s="153" t="s">
        <v>3331</v>
      </c>
      <c r="D130" s="154"/>
      <c r="E130" s="128"/>
    </row>
    <row r="131" spans="1:5" x14ac:dyDescent="0.15">
      <c r="A131" s="35" t="s">
        <v>661</v>
      </c>
      <c r="B131" s="35" t="s">
        <v>29</v>
      </c>
      <c r="C131" s="153" t="s">
        <v>3025</v>
      </c>
      <c r="D131" s="154"/>
      <c r="E131" s="128"/>
    </row>
    <row r="132" spans="1:5" x14ac:dyDescent="0.15">
      <c r="A132" s="35" t="s">
        <v>568</v>
      </c>
      <c r="B132" s="35" t="s">
        <v>265</v>
      </c>
      <c r="C132" s="153" t="s">
        <v>3332</v>
      </c>
      <c r="D132" s="154"/>
      <c r="E132" s="148"/>
    </row>
    <row r="133" spans="1:5" x14ac:dyDescent="0.15">
      <c r="A133" s="35" t="s">
        <v>542</v>
      </c>
      <c r="B133" s="35" t="s">
        <v>416</v>
      </c>
      <c r="C133" s="153" t="s">
        <v>2934</v>
      </c>
      <c r="D133" s="154"/>
      <c r="E133" s="128"/>
    </row>
    <row r="134" spans="1:5" x14ac:dyDescent="0.15">
      <c r="A134" s="35" t="s">
        <v>2867</v>
      </c>
      <c r="B134" s="35" t="s">
        <v>2733</v>
      </c>
      <c r="C134" s="153" t="s">
        <v>3208</v>
      </c>
      <c r="D134" s="154"/>
      <c r="E134" s="128"/>
    </row>
    <row r="135" spans="1:5" x14ac:dyDescent="0.15">
      <c r="A135" s="35" t="s">
        <v>798</v>
      </c>
      <c r="B135" s="35" t="s">
        <v>799</v>
      </c>
      <c r="C135" s="153" t="s">
        <v>3182</v>
      </c>
      <c r="D135" s="154"/>
      <c r="E135" s="128"/>
    </row>
    <row r="136" spans="1:5" x14ac:dyDescent="0.15">
      <c r="A136" s="35" t="s">
        <v>2833</v>
      </c>
      <c r="B136" s="35" t="s">
        <v>2834</v>
      </c>
      <c r="C136" s="153" t="s">
        <v>3093</v>
      </c>
      <c r="D136" s="154"/>
      <c r="E136" s="128"/>
    </row>
    <row r="137" spans="1:5" x14ac:dyDescent="0.15">
      <c r="A137" s="35" t="s">
        <v>732</v>
      </c>
      <c r="B137" s="129" t="s">
        <v>733</v>
      </c>
      <c r="C137" s="153" t="s">
        <v>3174</v>
      </c>
      <c r="D137" s="154"/>
      <c r="E137" s="128"/>
    </row>
    <row r="138" spans="1:5" x14ac:dyDescent="0.15">
      <c r="A138" s="35" t="s">
        <v>717</v>
      </c>
      <c r="B138" s="35" t="s">
        <v>718</v>
      </c>
      <c r="C138" s="153" t="s">
        <v>2934</v>
      </c>
      <c r="D138" s="154"/>
      <c r="E138" s="128"/>
    </row>
    <row r="139" spans="1:5" x14ac:dyDescent="0.15">
      <c r="A139" s="35" t="s">
        <v>887</v>
      </c>
      <c r="B139" s="35" t="s">
        <v>888</v>
      </c>
      <c r="C139" s="153" t="s">
        <v>3333</v>
      </c>
      <c r="D139" s="154"/>
      <c r="E139" s="128"/>
    </row>
    <row r="140" spans="1:5" x14ac:dyDescent="0.15">
      <c r="A140" s="35" t="s">
        <v>2603</v>
      </c>
      <c r="B140" s="35" t="s">
        <v>2604</v>
      </c>
      <c r="C140" s="153" t="s">
        <v>3334</v>
      </c>
      <c r="D140" s="154"/>
      <c r="E140" s="128"/>
    </row>
    <row r="141" spans="1:5" x14ac:dyDescent="0.15">
      <c r="A141" s="35" t="s">
        <v>3238</v>
      </c>
      <c r="B141" s="35" t="s">
        <v>3239</v>
      </c>
      <c r="C141" s="153" t="s">
        <v>3335</v>
      </c>
      <c r="D141" s="154"/>
      <c r="E141" s="128"/>
    </row>
    <row r="142" spans="1:5" x14ac:dyDescent="0.15">
      <c r="A142" s="35" t="s">
        <v>1667</v>
      </c>
      <c r="B142" s="35" t="s">
        <v>1668</v>
      </c>
      <c r="C142" s="153" t="s">
        <v>3336</v>
      </c>
      <c r="D142" s="154"/>
      <c r="E142" s="128"/>
    </row>
    <row r="143" spans="1:5" x14ac:dyDescent="0.15">
      <c r="A143" s="35" t="s">
        <v>2648</v>
      </c>
      <c r="B143" s="35" t="s">
        <v>2649</v>
      </c>
      <c r="C143" s="153" t="s">
        <v>3337</v>
      </c>
      <c r="D143" s="154"/>
      <c r="E143" s="128"/>
    </row>
    <row r="144" spans="1:5" x14ac:dyDescent="0.15">
      <c r="A144" s="168" t="s">
        <v>272</v>
      </c>
      <c r="B144" s="168" t="s">
        <v>663</v>
      </c>
      <c r="C144" s="153" t="s">
        <v>2934</v>
      </c>
      <c r="D144" s="154"/>
      <c r="E144" s="128"/>
    </row>
    <row r="145" spans="1:5" x14ac:dyDescent="0.15">
      <c r="A145" s="35" t="s">
        <v>323</v>
      </c>
      <c r="B145" s="35" t="s">
        <v>3130</v>
      </c>
      <c r="C145" s="153" t="s">
        <v>3338</v>
      </c>
      <c r="D145" s="154"/>
      <c r="E145" s="128"/>
    </row>
    <row r="146" spans="1:5" x14ac:dyDescent="0.15">
      <c r="A146" s="35" t="s">
        <v>80</v>
      </c>
      <c r="B146" s="35" t="s">
        <v>81</v>
      </c>
      <c r="C146" s="153" t="s">
        <v>2934</v>
      </c>
      <c r="D146" s="154"/>
      <c r="E146" s="128"/>
    </row>
    <row r="147" spans="1:5" x14ac:dyDescent="0.15">
      <c r="A147" s="35" t="s">
        <v>208</v>
      </c>
      <c r="B147" s="35" t="s">
        <v>950</v>
      </c>
      <c r="C147" s="153"/>
      <c r="D147" s="154"/>
      <c r="E147" s="128"/>
    </row>
    <row r="148" spans="1:5" ht="18.75" customHeight="1" x14ac:dyDescent="0.15">
      <c r="A148" s="35" t="s">
        <v>879</v>
      </c>
      <c r="B148" s="35" t="s">
        <v>880</v>
      </c>
      <c r="C148" s="153" t="s">
        <v>3339</v>
      </c>
      <c r="D148" s="154"/>
      <c r="E148" s="128"/>
    </row>
    <row r="149" spans="1:5" x14ac:dyDescent="0.15">
      <c r="A149" s="168" t="s">
        <v>83</v>
      </c>
      <c r="B149" s="168" t="s">
        <v>84</v>
      </c>
      <c r="C149" s="153" t="s">
        <v>2934</v>
      </c>
      <c r="D149" s="154"/>
      <c r="E149" s="128"/>
    </row>
    <row r="150" spans="1:5" x14ac:dyDescent="0.15">
      <c r="A150" s="35" t="s">
        <v>169</v>
      </c>
      <c r="B150" s="35" t="s">
        <v>170</v>
      </c>
      <c r="C150" s="153" t="s">
        <v>2934</v>
      </c>
      <c r="D150" s="154"/>
      <c r="E150" s="128"/>
    </row>
    <row r="151" spans="1:5" x14ac:dyDescent="0.15">
      <c r="A151" s="35" t="s">
        <v>85</v>
      </c>
      <c r="B151" s="129" t="s">
        <v>86</v>
      </c>
      <c r="C151" s="153" t="s">
        <v>2934</v>
      </c>
      <c r="D151" s="154"/>
      <c r="E151" s="128"/>
    </row>
    <row r="152" spans="1:5" x14ac:dyDescent="0.15">
      <c r="A152" s="35" t="s">
        <v>1673</v>
      </c>
      <c r="B152" s="35" t="s">
        <v>3227</v>
      </c>
      <c r="C152" s="153" t="s">
        <v>2934</v>
      </c>
      <c r="D152" s="154"/>
      <c r="E152" s="128"/>
    </row>
    <row r="153" spans="1:5" x14ac:dyDescent="0.15">
      <c r="A153" s="35" t="s">
        <v>87</v>
      </c>
      <c r="B153" s="35" t="s">
        <v>88</v>
      </c>
      <c r="C153" s="153" t="s">
        <v>2934</v>
      </c>
      <c r="D153" s="154"/>
      <c r="E153" s="128"/>
    </row>
    <row r="154" spans="1:5" x14ac:dyDescent="0.15">
      <c r="A154" s="35" t="s">
        <v>2674</v>
      </c>
      <c r="B154" s="35" t="s">
        <v>3228</v>
      </c>
      <c r="C154" s="153" t="s">
        <v>3340</v>
      </c>
      <c r="D154" s="154"/>
      <c r="E154" s="128"/>
    </row>
    <row r="155" spans="1:5" x14ac:dyDescent="0.15">
      <c r="A155" s="35" t="s">
        <v>2552</v>
      </c>
      <c r="B155" s="35" t="s">
        <v>2553</v>
      </c>
      <c r="C155" s="153" t="s">
        <v>3180</v>
      </c>
      <c r="D155" s="154"/>
      <c r="E155" s="128"/>
    </row>
    <row r="156" spans="1:5" x14ac:dyDescent="0.15">
      <c r="A156" s="35" t="s">
        <v>3009</v>
      </c>
      <c r="B156" s="35" t="s">
        <v>3131</v>
      </c>
      <c r="C156" s="153" t="s">
        <v>3341</v>
      </c>
      <c r="D156" s="154"/>
      <c r="E156" s="128"/>
    </row>
    <row r="157" spans="1:5" x14ac:dyDescent="0.15">
      <c r="A157" s="35" t="s">
        <v>89</v>
      </c>
      <c r="B157" s="35" t="s">
        <v>90</v>
      </c>
      <c r="C157" s="153" t="s">
        <v>2934</v>
      </c>
      <c r="D157" s="154"/>
      <c r="E157" s="128"/>
    </row>
    <row r="158" spans="1:5" x14ac:dyDescent="0.15">
      <c r="A158" s="168" t="s">
        <v>91</v>
      </c>
      <c r="B158" s="168" t="s">
        <v>92</v>
      </c>
      <c r="C158" s="153" t="s">
        <v>3342</v>
      </c>
      <c r="D158" s="154"/>
      <c r="E158" s="128"/>
    </row>
    <row r="159" spans="1:5" x14ac:dyDescent="0.15">
      <c r="A159" s="35" t="s">
        <v>93</v>
      </c>
      <c r="B159" s="35" t="s">
        <v>94</v>
      </c>
      <c r="C159" s="153" t="s">
        <v>3343</v>
      </c>
      <c r="D159" s="154"/>
      <c r="E159" s="128"/>
    </row>
    <row r="160" spans="1:5" x14ac:dyDescent="0.15">
      <c r="A160" s="35" t="s">
        <v>237</v>
      </c>
      <c r="B160" s="129" t="s">
        <v>95</v>
      </c>
      <c r="C160" s="153" t="s">
        <v>3181</v>
      </c>
      <c r="D160" s="154"/>
      <c r="E160" s="148"/>
    </row>
    <row r="161" spans="1:5" x14ac:dyDescent="0.15">
      <c r="A161" s="35" t="s">
        <v>3011</v>
      </c>
      <c r="B161" s="129" t="s">
        <v>3012</v>
      </c>
      <c r="C161" s="153" t="s">
        <v>2934</v>
      </c>
      <c r="D161" s="154"/>
      <c r="E161" s="128"/>
    </row>
    <row r="162" spans="1:5" x14ac:dyDescent="0.15">
      <c r="A162" s="35" t="s">
        <v>729</v>
      </c>
      <c r="B162" s="35" t="s">
        <v>730</v>
      </c>
      <c r="C162" s="153" t="s">
        <v>3344</v>
      </c>
      <c r="D162" s="154"/>
      <c r="E162" s="128"/>
    </row>
    <row r="163" spans="1:5" x14ac:dyDescent="0.15">
      <c r="A163" s="35" t="s">
        <v>745</v>
      </c>
      <c r="B163" s="35" t="s">
        <v>746</v>
      </c>
      <c r="C163" s="153" t="s">
        <v>2934</v>
      </c>
      <c r="D163" s="154"/>
      <c r="E163" s="128"/>
    </row>
    <row r="164" spans="1:5" x14ac:dyDescent="0.15">
      <c r="A164" s="35" t="s">
        <v>2755</v>
      </c>
      <c r="B164" s="35" t="s">
        <v>2756</v>
      </c>
      <c r="C164" s="153" t="s">
        <v>3345</v>
      </c>
      <c r="D164" s="154"/>
      <c r="E164" s="128"/>
    </row>
    <row r="165" spans="1:5" x14ac:dyDescent="0.15">
      <c r="A165" s="35" t="s">
        <v>2757</v>
      </c>
      <c r="B165" s="35" t="s">
        <v>2758</v>
      </c>
      <c r="C165" s="153" t="s">
        <v>3346</v>
      </c>
      <c r="D165" s="154"/>
      <c r="E165" s="128"/>
    </row>
    <row r="166" spans="1:5" x14ac:dyDescent="0.15">
      <c r="A166" s="35" t="s">
        <v>2759</v>
      </c>
      <c r="B166" s="35" t="s">
        <v>315</v>
      </c>
      <c r="C166" s="153" t="s">
        <v>2934</v>
      </c>
      <c r="D166" s="154"/>
      <c r="E166" s="128"/>
    </row>
    <row r="167" spans="1:5" x14ac:dyDescent="0.15">
      <c r="A167" s="35" t="s">
        <v>2763</v>
      </c>
      <c r="B167" s="35" t="s">
        <v>345</v>
      </c>
      <c r="C167" s="153" t="s">
        <v>2934</v>
      </c>
      <c r="D167" s="154"/>
      <c r="E167" s="128"/>
    </row>
    <row r="168" spans="1:5" x14ac:dyDescent="0.15">
      <c r="A168" s="35" t="s">
        <v>1707</v>
      </c>
      <c r="B168" s="35" t="s">
        <v>1708</v>
      </c>
      <c r="C168" s="153" t="s">
        <v>3347</v>
      </c>
      <c r="D168" s="154"/>
      <c r="E168" s="128"/>
    </row>
    <row r="169" spans="1:5" x14ac:dyDescent="0.15">
      <c r="A169" s="35" t="s">
        <v>1709</v>
      </c>
      <c r="B169" s="35" t="s">
        <v>3112</v>
      </c>
      <c r="C169" s="153" t="s">
        <v>2934</v>
      </c>
      <c r="D169" s="154"/>
      <c r="E169" s="128"/>
    </row>
    <row r="170" spans="1:5" x14ac:dyDescent="0.15">
      <c r="A170" s="35" t="s">
        <v>483</v>
      </c>
      <c r="B170" s="35" t="s">
        <v>952</v>
      </c>
      <c r="C170" s="153" t="s">
        <v>3348</v>
      </c>
      <c r="D170" s="154"/>
      <c r="E170" s="128"/>
    </row>
    <row r="171" spans="1:5" x14ac:dyDescent="0.15">
      <c r="A171" s="35" t="s">
        <v>484</v>
      </c>
      <c r="B171" s="35" t="s">
        <v>485</v>
      </c>
      <c r="C171" s="153" t="s">
        <v>2991</v>
      </c>
      <c r="D171" s="154"/>
      <c r="E171" s="128"/>
    </row>
    <row r="172" spans="1:5" x14ac:dyDescent="0.15">
      <c r="A172" s="116" t="s">
        <v>3013</v>
      </c>
      <c r="B172" s="116" t="s">
        <v>3014</v>
      </c>
      <c r="C172" s="153" t="s">
        <v>3349</v>
      </c>
      <c r="D172" s="154"/>
      <c r="E172" s="128"/>
    </row>
    <row r="173" spans="1:5" x14ac:dyDescent="0.15">
      <c r="A173" s="116" t="s">
        <v>864</v>
      </c>
      <c r="B173" s="116" t="s">
        <v>3132</v>
      </c>
      <c r="C173" s="153" t="s">
        <v>2934</v>
      </c>
      <c r="D173" s="154"/>
      <c r="E173" s="128"/>
    </row>
    <row r="174" spans="1:5" x14ac:dyDescent="0.15">
      <c r="A174" s="35" t="s">
        <v>865</v>
      </c>
      <c r="B174" s="35" t="s">
        <v>106</v>
      </c>
      <c r="C174" s="153" t="s">
        <v>3157</v>
      </c>
      <c r="D174" s="154"/>
      <c r="E174" s="128"/>
    </row>
    <row r="175" spans="1:5" x14ac:dyDescent="0.15">
      <c r="A175" s="35" t="s">
        <v>2816</v>
      </c>
      <c r="B175" s="35" t="s">
        <v>3295</v>
      </c>
      <c r="C175" s="153" t="s">
        <v>3208</v>
      </c>
      <c r="D175" s="154"/>
      <c r="E175" s="128"/>
    </row>
    <row r="176" spans="1:5" x14ac:dyDescent="0.15">
      <c r="A176" s="35" t="s">
        <v>734</v>
      </c>
      <c r="B176" s="35" t="s">
        <v>735</v>
      </c>
      <c r="C176" s="153" t="s">
        <v>3298</v>
      </c>
      <c r="D176" s="154"/>
      <c r="E176" s="128"/>
    </row>
    <row r="177" spans="1:11" x14ac:dyDescent="0.15">
      <c r="A177" s="35" t="s">
        <v>898</v>
      </c>
      <c r="B177" s="35" t="s">
        <v>7</v>
      </c>
      <c r="C177" s="153" t="s">
        <v>3160</v>
      </c>
      <c r="D177" s="154"/>
      <c r="E177" s="128"/>
    </row>
    <row r="178" spans="1:11" x14ac:dyDescent="0.15">
      <c r="A178" s="35" t="s">
        <v>2572</v>
      </c>
      <c r="B178" s="35" t="s">
        <v>13</v>
      </c>
      <c r="C178" s="153" t="s">
        <v>2990</v>
      </c>
      <c r="D178" s="154"/>
      <c r="E178" s="128"/>
    </row>
    <row r="179" spans="1:11" x14ac:dyDescent="0.15">
      <c r="A179" s="129" t="s">
        <v>2650</v>
      </c>
      <c r="B179" s="129" t="s">
        <v>2651</v>
      </c>
      <c r="C179" s="153" t="s">
        <v>3350</v>
      </c>
      <c r="D179" s="154"/>
      <c r="E179" s="128"/>
    </row>
    <row r="180" spans="1:11" x14ac:dyDescent="0.15">
      <c r="A180" s="35" t="s">
        <v>502</v>
      </c>
      <c r="B180" s="35" t="s">
        <v>503</v>
      </c>
      <c r="C180" s="153" t="s">
        <v>2934</v>
      </c>
      <c r="D180" s="154"/>
      <c r="E180" s="128"/>
    </row>
    <row r="181" spans="1:11" x14ac:dyDescent="0.15">
      <c r="A181" s="35" t="s">
        <v>569</v>
      </c>
      <c r="B181" s="35" t="s">
        <v>4</v>
      </c>
      <c r="C181" s="153" t="s">
        <v>3023</v>
      </c>
      <c r="D181" s="154"/>
      <c r="E181" s="128"/>
    </row>
    <row r="182" spans="1:11" x14ac:dyDescent="0.15">
      <c r="A182" s="35" t="s">
        <v>3200</v>
      </c>
      <c r="B182" s="35" t="s">
        <v>3201</v>
      </c>
      <c r="C182" s="153" t="s">
        <v>2934</v>
      </c>
      <c r="D182" s="154"/>
      <c r="E182" s="128"/>
    </row>
    <row r="183" spans="1:11" x14ac:dyDescent="0.15">
      <c r="A183" s="35" t="s">
        <v>209</v>
      </c>
      <c r="B183" s="35" t="s">
        <v>165</v>
      </c>
      <c r="C183" s="153" t="s">
        <v>3026</v>
      </c>
      <c r="D183" s="154"/>
      <c r="E183" s="128"/>
    </row>
    <row r="184" spans="1:11" x14ac:dyDescent="0.15">
      <c r="A184" s="35" t="s">
        <v>761</v>
      </c>
      <c r="B184" s="35" t="s">
        <v>3113</v>
      </c>
      <c r="C184" s="153" t="s">
        <v>2934</v>
      </c>
      <c r="D184" s="154"/>
      <c r="E184" s="128"/>
    </row>
    <row r="185" spans="1:11" s="126" customFormat="1" x14ac:dyDescent="0.15">
      <c r="A185" s="35" t="s">
        <v>108</v>
      </c>
      <c r="B185" s="35" t="s">
        <v>109</v>
      </c>
      <c r="C185" s="153" t="s">
        <v>3351</v>
      </c>
      <c r="D185" s="154"/>
      <c r="E185" s="128"/>
      <c r="F185" s="124"/>
      <c r="G185" s="124"/>
      <c r="H185" s="124"/>
      <c r="I185" s="124"/>
      <c r="J185" s="124"/>
      <c r="K185" s="124"/>
    </row>
    <row r="186" spans="1:11" s="126" customFormat="1" x14ac:dyDescent="0.15">
      <c r="A186" s="35" t="s">
        <v>445</v>
      </c>
      <c r="B186" s="35" t="s">
        <v>3133</v>
      </c>
      <c r="C186" s="153" t="s">
        <v>3176</v>
      </c>
      <c r="D186" s="154"/>
      <c r="E186" s="128"/>
      <c r="F186" s="124"/>
      <c r="G186" s="124"/>
      <c r="H186" s="124"/>
      <c r="I186" s="124"/>
      <c r="J186" s="124"/>
      <c r="K186" s="124"/>
    </row>
    <row r="187" spans="1:11" s="126" customFormat="1" x14ac:dyDescent="0.15">
      <c r="A187" s="35" t="s">
        <v>110</v>
      </c>
      <c r="B187" s="35" t="s">
        <v>111</v>
      </c>
      <c r="C187" s="153" t="s">
        <v>2934</v>
      </c>
      <c r="D187" s="154"/>
      <c r="E187" s="128"/>
      <c r="F187" s="124"/>
      <c r="G187" s="124"/>
      <c r="H187" s="124"/>
      <c r="I187" s="124"/>
      <c r="J187" s="124"/>
      <c r="K187" s="124"/>
    </row>
    <row r="188" spans="1:11" s="126" customFormat="1" x14ac:dyDescent="0.15">
      <c r="A188" s="35" t="s">
        <v>628</v>
      </c>
      <c r="B188" s="35" t="s">
        <v>107</v>
      </c>
      <c r="C188" s="153" t="s">
        <v>2934</v>
      </c>
      <c r="D188" s="154"/>
      <c r="E188" s="128"/>
      <c r="F188" s="124"/>
      <c r="G188" s="124"/>
      <c r="H188" s="124"/>
      <c r="I188" s="124"/>
      <c r="J188" s="124"/>
      <c r="K188" s="124"/>
    </row>
    <row r="189" spans="1:11" s="126" customFormat="1" x14ac:dyDescent="0.15">
      <c r="A189" s="35" t="s">
        <v>899</v>
      </c>
      <c r="B189" s="35" t="s">
        <v>900</v>
      </c>
      <c r="C189" s="153" t="s">
        <v>3160</v>
      </c>
      <c r="D189" s="154"/>
      <c r="E189" s="128"/>
      <c r="F189" s="124"/>
      <c r="G189" s="124"/>
      <c r="H189" s="124"/>
      <c r="I189" s="124"/>
      <c r="J189" s="124"/>
      <c r="K189" s="124"/>
    </row>
    <row r="190" spans="1:11" s="126" customFormat="1" x14ac:dyDescent="0.15">
      <c r="A190" s="35" t="s">
        <v>1784</v>
      </c>
      <c r="B190" s="35" t="s">
        <v>1785</v>
      </c>
      <c r="C190" s="153" t="s">
        <v>3279</v>
      </c>
      <c r="D190" s="154"/>
      <c r="E190" s="128"/>
      <c r="F190" s="124"/>
      <c r="G190" s="124"/>
      <c r="H190" s="124"/>
      <c r="I190" s="124"/>
      <c r="J190" s="124"/>
      <c r="K190" s="124"/>
    </row>
    <row r="191" spans="1:11" s="126" customFormat="1" x14ac:dyDescent="0.15">
      <c r="A191" s="35" t="s">
        <v>570</v>
      </c>
      <c r="B191" s="35" t="s">
        <v>3134</v>
      </c>
      <c r="C191" s="153" t="s">
        <v>2991</v>
      </c>
      <c r="D191" s="154"/>
      <c r="E191" s="128"/>
      <c r="F191" s="124"/>
      <c r="G191" s="124"/>
      <c r="H191" s="124"/>
      <c r="I191" s="124"/>
      <c r="J191" s="124"/>
      <c r="K191" s="124"/>
    </row>
    <row r="192" spans="1:11" s="126" customFormat="1" x14ac:dyDescent="0.15">
      <c r="A192" s="35" t="s">
        <v>2932</v>
      </c>
      <c r="B192" s="35" t="s">
        <v>2933</v>
      </c>
      <c r="C192" s="153" t="s">
        <v>3352</v>
      </c>
      <c r="D192" s="154"/>
      <c r="E192" s="128"/>
      <c r="F192" s="124"/>
      <c r="G192" s="124"/>
      <c r="H192" s="124"/>
      <c r="I192" s="124"/>
      <c r="J192" s="124"/>
      <c r="K192" s="124"/>
    </row>
    <row r="193" spans="1:11" s="126" customFormat="1" x14ac:dyDescent="0.15">
      <c r="A193" s="35" t="s">
        <v>2544</v>
      </c>
      <c r="B193" s="35" t="s">
        <v>3114</v>
      </c>
      <c r="C193" s="153" t="s">
        <v>3280</v>
      </c>
      <c r="D193" s="154"/>
      <c r="E193" s="128"/>
      <c r="F193" s="124"/>
      <c r="G193" s="124"/>
      <c r="H193" s="124"/>
      <c r="I193" s="124"/>
      <c r="J193" s="124"/>
      <c r="K193" s="124"/>
    </row>
    <row r="194" spans="1:11" s="126" customFormat="1" x14ac:dyDescent="0.15">
      <c r="A194" s="35" t="s">
        <v>529</v>
      </c>
      <c r="B194" s="35" t="s">
        <v>572</v>
      </c>
      <c r="C194" s="153" t="s">
        <v>3213</v>
      </c>
      <c r="D194" s="154"/>
      <c r="E194" s="128"/>
      <c r="F194" s="124"/>
      <c r="G194" s="124"/>
      <c r="H194" s="124"/>
      <c r="I194" s="124"/>
      <c r="J194" s="124"/>
      <c r="K194" s="124"/>
    </row>
    <row r="195" spans="1:11" s="126" customFormat="1" x14ac:dyDescent="0.15">
      <c r="A195" s="35" t="s">
        <v>913</v>
      </c>
      <c r="B195" s="35" t="s">
        <v>3103</v>
      </c>
      <c r="C195" s="153" t="s">
        <v>3353</v>
      </c>
      <c r="D195" s="154"/>
      <c r="E195" s="128"/>
      <c r="F195" s="124"/>
      <c r="G195" s="124"/>
      <c r="H195" s="124"/>
      <c r="I195" s="124"/>
      <c r="J195" s="124"/>
      <c r="K195" s="124"/>
    </row>
    <row r="196" spans="1:11" s="126" customFormat="1" x14ac:dyDescent="0.15">
      <c r="A196" s="35" t="s">
        <v>573</v>
      </c>
      <c r="B196" s="35" t="s">
        <v>722</v>
      </c>
      <c r="C196" s="153" t="s">
        <v>2968</v>
      </c>
      <c r="D196" s="154"/>
      <c r="E196" s="128"/>
      <c r="F196" s="124"/>
      <c r="G196" s="124"/>
      <c r="H196" s="124"/>
      <c r="I196" s="124"/>
      <c r="J196" s="124"/>
      <c r="K196" s="124"/>
    </row>
    <row r="197" spans="1:11" s="126" customFormat="1" x14ac:dyDescent="0.15">
      <c r="A197" s="35" t="s">
        <v>721</v>
      </c>
      <c r="B197" s="35" t="s">
        <v>574</v>
      </c>
      <c r="C197" s="153" t="s">
        <v>2968</v>
      </c>
      <c r="D197" s="154"/>
      <c r="E197" s="128"/>
      <c r="F197" s="124"/>
      <c r="G197" s="124"/>
      <c r="H197" s="124"/>
      <c r="I197" s="124"/>
      <c r="J197" s="124"/>
      <c r="K197" s="124"/>
    </row>
    <row r="198" spans="1:11" s="126" customFormat="1" x14ac:dyDescent="0.15">
      <c r="A198" s="35" t="s">
        <v>2676</v>
      </c>
      <c r="B198" s="35" t="s">
        <v>534</v>
      </c>
      <c r="C198" s="153" t="s">
        <v>3158</v>
      </c>
      <c r="D198" s="154"/>
      <c r="E198" s="128"/>
      <c r="F198" s="124"/>
      <c r="G198" s="124"/>
      <c r="H198" s="124"/>
      <c r="I198" s="124"/>
      <c r="J198" s="124"/>
      <c r="K198" s="124"/>
    </row>
    <row r="199" spans="1:11" s="126" customFormat="1" x14ac:dyDescent="0.15">
      <c r="A199" s="35" t="s">
        <v>421</v>
      </c>
      <c r="B199" s="35" t="s">
        <v>422</v>
      </c>
      <c r="C199" s="153" t="s">
        <v>3281</v>
      </c>
      <c r="D199" s="154"/>
      <c r="E199" s="128"/>
      <c r="F199" s="124"/>
      <c r="G199" s="124"/>
      <c r="H199" s="124"/>
      <c r="I199" s="124"/>
      <c r="J199" s="124"/>
      <c r="K199" s="124"/>
    </row>
    <row r="200" spans="1:11" s="126" customFormat="1" x14ac:dyDescent="0.15">
      <c r="A200" s="35" t="s">
        <v>575</v>
      </c>
      <c r="B200" s="35" t="s">
        <v>576</v>
      </c>
      <c r="C200" s="153" t="s">
        <v>3159</v>
      </c>
      <c r="D200" s="154"/>
      <c r="E200" s="128"/>
      <c r="F200" s="124"/>
      <c r="G200" s="124"/>
      <c r="H200" s="124"/>
      <c r="I200" s="124"/>
      <c r="J200" s="124"/>
      <c r="K200" s="124"/>
    </row>
    <row r="201" spans="1:11" s="126" customFormat="1" x14ac:dyDescent="0.15">
      <c r="A201" s="35" t="s">
        <v>737</v>
      </c>
      <c r="B201" s="35" t="s">
        <v>738</v>
      </c>
      <c r="C201" s="153" t="s">
        <v>2934</v>
      </c>
      <c r="D201" s="154"/>
      <c r="E201" s="128"/>
      <c r="F201" s="124"/>
      <c r="G201" s="124"/>
      <c r="H201" s="124"/>
      <c r="I201" s="124"/>
      <c r="J201" s="124"/>
      <c r="K201" s="124"/>
    </row>
    <row r="202" spans="1:11" x14ac:dyDescent="0.15">
      <c r="A202" s="35" t="s">
        <v>2760</v>
      </c>
      <c r="B202" s="35" t="s">
        <v>546</v>
      </c>
      <c r="C202" s="153" t="s">
        <v>3282</v>
      </c>
      <c r="D202" s="154"/>
      <c r="E202" s="128"/>
    </row>
    <row r="203" spans="1:11" x14ac:dyDescent="0.15">
      <c r="A203" s="35" t="s">
        <v>2818</v>
      </c>
      <c r="B203" s="35" t="s">
        <v>3115</v>
      </c>
      <c r="C203" s="153" t="s">
        <v>3084</v>
      </c>
      <c r="D203" s="154"/>
      <c r="E203" s="128"/>
    </row>
    <row r="204" spans="1:11" x14ac:dyDescent="0.15">
      <c r="A204" s="35" t="s">
        <v>2685</v>
      </c>
      <c r="B204" s="35" t="s">
        <v>505</v>
      </c>
      <c r="C204" s="153" t="s">
        <v>3026</v>
      </c>
      <c r="D204" s="154"/>
      <c r="E204" s="128"/>
    </row>
    <row r="205" spans="1:11" x14ac:dyDescent="0.15">
      <c r="A205" s="35" t="s">
        <v>2573</v>
      </c>
      <c r="B205" s="35" t="s">
        <v>2574</v>
      </c>
      <c r="C205" s="153" t="s">
        <v>2934</v>
      </c>
      <c r="D205" s="154"/>
      <c r="E205" s="128"/>
    </row>
    <row r="206" spans="1:11" x14ac:dyDescent="0.15">
      <c r="A206" s="35" t="s">
        <v>2715</v>
      </c>
      <c r="B206" s="35" t="s">
        <v>507</v>
      </c>
      <c r="C206" s="153" t="s">
        <v>3084</v>
      </c>
      <c r="D206" s="154"/>
      <c r="E206" s="128"/>
    </row>
    <row r="207" spans="1:11" ht="17.25" customHeight="1" x14ac:dyDescent="0.15">
      <c r="A207" s="35" t="s">
        <v>901</v>
      </c>
      <c r="B207" s="35" t="s">
        <v>893</v>
      </c>
      <c r="C207" s="153" t="s">
        <v>2934</v>
      </c>
      <c r="D207" s="154"/>
      <c r="E207" s="128"/>
    </row>
    <row r="208" spans="1:11" x14ac:dyDescent="0.15">
      <c r="A208" s="35" t="s">
        <v>2797</v>
      </c>
      <c r="B208" s="35" t="s">
        <v>2798</v>
      </c>
      <c r="C208" s="153" t="s">
        <v>3214</v>
      </c>
      <c r="D208" s="154"/>
      <c r="E208" s="128"/>
    </row>
    <row r="209" spans="1:5" x14ac:dyDescent="0.15">
      <c r="A209" s="35" t="s">
        <v>2749</v>
      </c>
      <c r="B209" s="35" t="s">
        <v>3116</v>
      </c>
      <c r="C209" s="153" t="s">
        <v>3283</v>
      </c>
      <c r="D209" s="154"/>
      <c r="E209" s="128"/>
    </row>
    <row r="210" spans="1:5" x14ac:dyDescent="0.15">
      <c r="A210" s="35" t="s">
        <v>2686</v>
      </c>
      <c r="B210" s="35" t="s">
        <v>37</v>
      </c>
      <c r="C210" s="153" t="s">
        <v>2934</v>
      </c>
      <c r="D210" s="154"/>
      <c r="E210" s="128"/>
    </row>
    <row r="211" spans="1:5" x14ac:dyDescent="0.15">
      <c r="A211" s="35" t="s">
        <v>2790</v>
      </c>
      <c r="B211" s="35" t="s">
        <v>3135</v>
      </c>
      <c r="C211" s="153" t="s">
        <v>3215</v>
      </c>
      <c r="D211" s="154"/>
      <c r="E211" s="128"/>
    </row>
    <row r="212" spans="1:5" x14ac:dyDescent="0.15">
      <c r="A212" s="35" t="s">
        <v>2721</v>
      </c>
      <c r="B212" s="35" t="s">
        <v>2722</v>
      </c>
      <c r="C212" s="153" t="s">
        <v>2934</v>
      </c>
      <c r="D212" s="154"/>
      <c r="E212" s="128"/>
    </row>
    <row r="213" spans="1:5" ht="24" customHeight="1" x14ac:dyDescent="0.15">
      <c r="A213" s="35" t="s">
        <v>2740</v>
      </c>
      <c r="B213" s="35" t="s">
        <v>3136</v>
      </c>
      <c r="C213" s="153" t="s">
        <v>2934</v>
      </c>
      <c r="D213" s="154"/>
      <c r="E213" s="128"/>
    </row>
    <row r="214" spans="1:5" ht="24" customHeight="1" x14ac:dyDescent="0.15">
      <c r="A214" s="35" t="s">
        <v>731</v>
      </c>
      <c r="B214" s="35" t="s">
        <v>67</v>
      </c>
      <c r="C214" s="153" t="s">
        <v>3284</v>
      </c>
      <c r="D214" s="154"/>
      <c r="E214" s="128"/>
    </row>
    <row r="215" spans="1:5" x14ac:dyDescent="0.15">
      <c r="A215" s="35" t="s">
        <v>2660</v>
      </c>
      <c r="B215" s="35" t="s">
        <v>2661</v>
      </c>
      <c r="C215" s="153" t="s">
        <v>3078</v>
      </c>
      <c r="D215" s="154"/>
      <c r="E215" s="128"/>
    </row>
    <row r="216" spans="1:5" x14ac:dyDescent="0.15">
      <c r="A216" s="35" t="s">
        <v>2883</v>
      </c>
      <c r="B216" s="35" t="s">
        <v>3137</v>
      </c>
      <c r="C216" s="153" t="s">
        <v>3079</v>
      </c>
      <c r="D216" s="154"/>
      <c r="E216" s="128"/>
    </row>
    <row r="217" spans="1:5" x14ac:dyDescent="0.15">
      <c r="A217" s="35" t="s">
        <v>2807</v>
      </c>
      <c r="B217" s="35" t="s">
        <v>2808</v>
      </c>
      <c r="C217" s="153" t="s">
        <v>3208</v>
      </c>
      <c r="D217" s="154"/>
      <c r="E217" s="128"/>
    </row>
    <row r="218" spans="1:5" x14ac:dyDescent="0.15">
      <c r="A218" s="35" t="s">
        <v>432</v>
      </c>
      <c r="B218" s="35" t="s">
        <v>433</v>
      </c>
      <c r="C218" s="153" t="s">
        <v>3023</v>
      </c>
      <c r="D218" s="154"/>
      <c r="E218" s="128"/>
    </row>
    <row r="219" spans="1:5" x14ac:dyDescent="0.15">
      <c r="A219" s="35" t="s">
        <v>2728</v>
      </c>
      <c r="B219" s="35" t="s">
        <v>2729</v>
      </c>
      <c r="C219" s="153" t="s">
        <v>3354</v>
      </c>
      <c r="D219" s="154"/>
      <c r="E219" s="128"/>
    </row>
    <row r="220" spans="1:5" x14ac:dyDescent="0.15">
      <c r="A220" s="35" t="s">
        <v>557</v>
      </c>
      <c r="B220" s="35" t="s">
        <v>558</v>
      </c>
      <c r="C220" s="153" t="s">
        <v>2937</v>
      </c>
      <c r="D220" s="154"/>
      <c r="E220" s="148"/>
    </row>
    <row r="221" spans="1:5" x14ac:dyDescent="0.15">
      <c r="A221" s="35" t="s">
        <v>2923</v>
      </c>
      <c r="B221" s="35" t="s">
        <v>2924</v>
      </c>
      <c r="C221" s="153" t="s">
        <v>2968</v>
      </c>
      <c r="D221" s="154"/>
      <c r="E221" s="128"/>
    </row>
    <row r="222" spans="1:5" x14ac:dyDescent="0.15">
      <c r="A222" s="35" t="s">
        <v>2716</v>
      </c>
      <c r="B222" s="35" t="s">
        <v>2663</v>
      </c>
      <c r="C222" s="153" t="s">
        <v>3216</v>
      </c>
      <c r="D222" s="154"/>
      <c r="E222" s="128"/>
    </row>
    <row r="223" spans="1:5" x14ac:dyDescent="0.15">
      <c r="A223" s="35" t="s">
        <v>2885</v>
      </c>
      <c r="B223" s="35" t="s">
        <v>2886</v>
      </c>
      <c r="C223" s="153" t="s">
        <v>2934</v>
      </c>
      <c r="D223" s="154"/>
      <c r="E223" s="128"/>
    </row>
    <row r="224" spans="1:5" x14ac:dyDescent="0.15">
      <c r="A224" s="35" t="s">
        <v>1841</v>
      </c>
      <c r="B224" s="35" t="s">
        <v>288</v>
      </c>
      <c r="C224" s="153" t="s">
        <v>2934</v>
      </c>
      <c r="D224" s="154"/>
      <c r="E224" s="128"/>
    </row>
    <row r="225" spans="1:5" x14ac:dyDescent="0.15">
      <c r="A225" s="35" t="s">
        <v>773</v>
      </c>
      <c r="B225" s="35" t="s">
        <v>963</v>
      </c>
      <c r="C225" s="153" t="s">
        <v>2934</v>
      </c>
      <c r="D225" s="154"/>
      <c r="E225" s="128"/>
    </row>
    <row r="226" spans="1:5" x14ac:dyDescent="0.15">
      <c r="A226" s="35" t="s">
        <v>521</v>
      </c>
      <c r="B226" s="35" t="s">
        <v>522</v>
      </c>
      <c r="C226" s="153" t="s">
        <v>2935</v>
      </c>
      <c r="D226" s="154"/>
      <c r="E226" s="128"/>
    </row>
    <row r="227" spans="1:5" x14ac:dyDescent="0.15">
      <c r="A227" s="35" t="s">
        <v>2813</v>
      </c>
      <c r="B227" s="35" t="s">
        <v>2814</v>
      </c>
      <c r="C227" s="153" t="s">
        <v>3040</v>
      </c>
      <c r="D227" s="154"/>
      <c r="E227" s="128"/>
    </row>
    <row r="228" spans="1:5" x14ac:dyDescent="0.15">
      <c r="A228" s="35" t="s">
        <v>434</v>
      </c>
      <c r="B228" s="35" t="s">
        <v>435</v>
      </c>
      <c r="C228" s="153" t="s">
        <v>2936</v>
      </c>
      <c r="D228" s="154"/>
      <c r="E228" s="128"/>
    </row>
    <row r="229" spans="1:5" x14ac:dyDescent="0.15">
      <c r="A229" s="35" t="s">
        <v>311</v>
      </c>
      <c r="B229" s="35" t="s">
        <v>112</v>
      </c>
      <c r="C229" s="153" t="s">
        <v>2938</v>
      </c>
      <c r="D229" s="154"/>
      <c r="E229" s="128"/>
    </row>
    <row r="230" spans="1:5" x14ac:dyDescent="0.15">
      <c r="A230" s="35" t="s">
        <v>2909</v>
      </c>
      <c r="B230" s="35" t="s">
        <v>3138</v>
      </c>
      <c r="C230" s="153" t="s">
        <v>2934</v>
      </c>
      <c r="D230" s="154"/>
      <c r="E230" s="128"/>
    </row>
    <row r="231" spans="1:5" x14ac:dyDescent="0.15">
      <c r="A231" s="35" t="s">
        <v>736</v>
      </c>
      <c r="B231" s="35" t="s">
        <v>637</v>
      </c>
      <c r="C231" s="153" t="s">
        <v>2934</v>
      </c>
      <c r="D231" s="154"/>
      <c r="E231" s="128"/>
    </row>
    <row r="232" spans="1:5" x14ac:dyDescent="0.15">
      <c r="A232" s="35" t="s">
        <v>2734</v>
      </c>
      <c r="B232" s="35" t="s">
        <v>2735</v>
      </c>
      <c r="C232" s="153" t="s">
        <v>2934</v>
      </c>
      <c r="D232" s="154"/>
      <c r="E232" s="128"/>
    </row>
    <row r="233" spans="1:5" x14ac:dyDescent="0.15">
      <c r="A233" s="35" t="s">
        <v>955</v>
      </c>
      <c r="B233" s="35" t="s">
        <v>956</v>
      </c>
      <c r="C233" s="153" t="s">
        <v>2936</v>
      </c>
      <c r="D233" s="154"/>
      <c r="E233" s="128"/>
    </row>
    <row r="234" spans="1:5" x14ac:dyDescent="0.15">
      <c r="A234" s="35" t="s">
        <v>2605</v>
      </c>
      <c r="B234" s="116" t="s">
        <v>2547</v>
      </c>
      <c r="C234" s="153" t="s">
        <v>3278</v>
      </c>
      <c r="D234" s="154"/>
      <c r="E234" s="128"/>
    </row>
    <row r="235" spans="1:5" x14ac:dyDescent="0.15">
      <c r="A235" s="35" t="s">
        <v>2484</v>
      </c>
      <c r="B235" s="35" t="s">
        <v>2485</v>
      </c>
      <c r="C235" s="153" t="s">
        <v>3024</v>
      </c>
      <c r="D235" s="154"/>
      <c r="E235" s="128"/>
    </row>
    <row r="236" spans="1:5" x14ac:dyDescent="0.15">
      <c r="A236" s="35" t="s">
        <v>2548</v>
      </c>
      <c r="B236" s="35" t="s">
        <v>2549</v>
      </c>
      <c r="C236" s="153" t="s">
        <v>3183</v>
      </c>
      <c r="D236" s="154"/>
      <c r="E236" s="128"/>
    </row>
    <row r="237" spans="1:5" x14ac:dyDescent="0.15">
      <c r="A237" s="35" t="s">
        <v>580</v>
      </c>
      <c r="B237" s="35" t="s">
        <v>207</v>
      </c>
      <c r="C237" s="153" t="s">
        <v>3094</v>
      </c>
      <c r="D237" s="154"/>
      <c r="E237" s="128"/>
    </row>
    <row r="238" spans="1:5" x14ac:dyDescent="0.15">
      <c r="A238" s="35" t="s">
        <v>447</v>
      </c>
      <c r="B238" s="35" t="s">
        <v>3139</v>
      </c>
      <c r="C238" s="153" t="s">
        <v>3182</v>
      </c>
      <c r="D238" s="154"/>
      <c r="E238" s="128"/>
    </row>
    <row r="239" spans="1:5" x14ac:dyDescent="0.15">
      <c r="A239" s="35" t="s">
        <v>2562</v>
      </c>
      <c r="B239" s="35" t="s">
        <v>2627</v>
      </c>
      <c r="C239" s="153" t="s">
        <v>2934</v>
      </c>
      <c r="D239" s="154"/>
      <c r="E239" s="128"/>
    </row>
    <row r="240" spans="1:5" x14ac:dyDescent="0.15">
      <c r="A240" s="35" t="s">
        <v>2976</v>
      </c>
      <c r="B240" s="35" t="s">
        <v>3140</v>
      </c>
      <c r="C240" s="153" t="s">
        <v>2934</v>
      </c>
      <c r="D240" s="154"/>
      <c r="E240" s="128"/>
    </row>
    <row r="241" spans="1:5" x14ac:dyDescent="0.15">
      <c r="A241" s="35" t="s">
        <v>2636</v>
      </c>
      <c r="B241" s="35" t="s">
        <v>3141</v>
      </c>
      <c r="C241" s="153" t="s">
        <v>2934</v>
      </c>
      <c r="D241" s="154"/>
      <c r="E241" s="128"/>
    </row>
    <row r="242" spans="1:5" x14ac:dyDescent="0.15">
      <c r="A242" s="35" t="s">
        <v>3028</v>
      </c>
      <c r="B242" s="35" t="s">
        <v>3029</v>
      </c>
      <c r="C242" s="153" t="s">
        <v>2934</v>
      </c>
      <c r="D242" s="154"/>
      <c r="E242" s="128"/>
    </row>
    <row r="243" spans="1:5" x14ac:dyDescent="0.15">
      <c r="A243" s="129" t="s">
        <v>2517</v>
      </c>
      <c r="B243" s="35" t="s">
        <v>2518</v>
      </c>
      <c r="C243" s="153" t="s">
        <v>2934</v>
      </c>
      <c r="D243" s="154"/>
      <c r="E243" s="128"/>
    </row>
    <row r="244" spans="1:5" x14ac:dyDescent="0.15">
      <c r="A244" s="35" t="s">
        <v>2631</v>
      </c>
      <c r="B244" s="35" t="s">
        <v>342</v>
      </c>
      <c r="C244" s="153" t="s">
        <v>2934</v>
      </c>
      <c r="D244" s="154"/>
      <c r="E244" s="128"/>
    </row>
    <row r="245" spans="1:5" x14ac:dyDescent="0.15">
      <c r="A245" s="35" t="s">
        <v>2887</v>
      </c>
      <c r="B245" s="35" t="s">
        <v>2886</v>
      </c>
      <c r="C245" s="153" t="s">
        <v>2934</v>
      </c>
      <c r="D245" s="154"/>
      <c r="E245" s="128"/>
    </row>
    <row r="246" spans="1:5" x14ac:dyDescent="0.15">
      <c r="A246" s="35" t="s">
        <v>924</v>
      </c>
      <c r="B246" s="35" t="s">
        <v>3104</v>
      </c>
      <c r="C246" s="153" t="s">
        <v>2934</v>
      </c>
      <c r="D246" s="154"/>
      <c r="E246" s="128"/>
    </row>
    <row r="247" spans="1:5" x14ac:dyDescent="0.15">
      <c r="A247" s="35" t="s">
        <v>710</v>
      </c>
      <c r="B247" s="35" t="s">
        <v>711</v>
      </c>
      <c r="C247" s="153" t="s">
        <v>2934</v>
      </c>
      <c r="D247" s="154"/>
      <c r="E247" s="128"/>
    </row>
    <row r="248" spans="1:5" x14ac:dyDescent="0.15">
      <c r="A248" s="35" t="s">
        <v>2829</v>
      </c>
      <c r="B248" s="35" t="s">
        <v>3105</v>
      </c>
      <c r="C248" s="153" t="s">
        <v>3158</v>
      </c>
      <c r="D248" s="154"/>
      <c r="E248" s="128"/>
    </row>
    <row r="249" spans="1:5" x14ac:dyDescent="0.15">
      <c r="A249" s="116" t="s">
        <v>581</v>
      </c>
      <c r="B249" s="116" t="s">
        <v>227</v>
      </c>
      <c r="C249" s="153" t="s">
        <v>3355</v>
      </c>
      <c r="D249" s="154"/>
      <c r="E249" s="128"/>
    </row>
    <row r="250" spans="1:5" x14ac:dyDescent="0.15">
      <c r="A250" s="35" t="s">
        <v>537</v>
      </c>
      <c r="B250" s="35" t="s">
        <v>538</v>
      </c>
      <c r="C250" s="153" t="s">
        <v>3184</v>
      </c>
      <c r="D250" s="154"/>
      <c r="E250" s="128"/>
    </row>
    <row r="251" spans="1:5" x14ac:dyDescent="0.15">
      <c r="A251" s="35" t="s">
        <v>776</v>
      </c>
      <c r="B251" s="35" t="s">
        <v>777</v>
      </c>
      <c r="C251" s="153" t="s">
        <v>2934</v>
      </c>
      <c r="D251" s="154"/>
      <c r="E251" s="128"/>
    </row>
    <row r="252" spans="1:5" x14ac:dyDescent="0.15">
      <c r="A252" s="35" t="s">
        <v>833</v>
      </c>
      <c r="B252" s="35" t="s">
        <v>834</v>
      </c>
      <c r="C252" s="153" t="s">
        <v>2934</v>
      </c>
      <c r="D252" s="154"/>
      <c r="E252" s="128"/>
    </row>
    <row r="253" spans="1:5" x14ac:dyDescent="0.15">
      <c r="A253" s="35" t="s">
        <v>2911</v>
      </c>
      <c r="B253" s="35" t="s">
        <v>625</v>
      </c>
      <c r="C253" s="153" t="s">
        <v>3356</v>
      </c>
      <c r="D253" s="154"/>
      <c r="E253" s="128"/>
    </row>
    <row r="254" spans="1:5" x14ac:dyDescent="0.15">
      <c r="A254" s="35" t="s">
        <v>2868</v>
      </c>
      <c r="B254" s="35" t="s">
        <v>3142</v>
      </c>
      <c r="C254" s="153" t="s">
        <v>2934</v>
      </c>
      <c r="D254" s="154"/>
      <c r="E254" s="128"/>
    </row>
    <row r="255" spans="1:5" x14ac:dyDescent="0.15">
      <c r="A255" s="35" t="s">
        <v>654</v>
      </c>
      <c r="B255" s="35" t="s">
        <v>655</v>
      </c>
      <c r="C255" s="153" t="s">
        <v>3080</v>
      </c>
      <c r="D255" s="154"/>
      <c r="E255" s="128"/>
    </row>
    <row r="256" spans="1:5" x14ac:dyDescent="0.15">
      <c r="A256" s="35" t="s">
        <v>825</v>
      </c>
      <c r="B256" s="35" t="s">
        <v>826</v>
      </c>
      <c r="C256" s="153" t="s">
        <v>3217</v>
      </c>
      <c r="D256" s="154"/>
      <c r="E256" s="128"/>
    </row>
    <row r="257" spans="1:5" x14ac:dyDescent="0.15">
      <c r="A257" s="35" t="s">
        <v>261</v>
      </c>
      <c r="B257" s="35" t="s">
        <v>3296</v>
      </c>
      <c r="C257" s="153" t="s">
        <v>3278</v>
      </c>
      <c r="D257" s="154"/>
      <c r="E257" s="128"/>
    </row>
    <row r="258" spans="1:5" x14ac:dyDescent="0.15">
      <c r="A258" s="35" t="s">
        <v>819</v>
      </c>
      <c r="B258" s="35" t="s">
        <v>820</v>
      </c>
      <c r="C258" s="153" t="s">
        <v>3218</v>
      </c>
      <c r="D258" s="154"/>
      <c r="E258" s="128"/>
    </row>
    <row r="259" spans="1:5" x14ac:dyDescent="0.15">
      <c r="A259" s="35" t="s">
        <v>891</v>
      </c>
      <c r="B259" s="35" t="s">
        <v>892</v>
      </c>
      <c r="C259" s="153" t="s">
        <v>3219</v>
      </c>
      <c r="D259" s="154"/>
      <c r="E259" s="128"/>
    </row>
    <row r="260" spans="1:5" x14ac:dyDescent="0.15">
      <c r="A260" s="35" t="s">
        <v>292</v>
      </c>
      <c r="B260" s="35" t="s">
        <v>3143</v>
      </c>
      <c r="C260" s="153" t="s">
        <v>3161</v>
      </c>
      <c r="D260" s="154"/>
      <c r="E260" s="128"/>
    </row>
    <row r="261" spans="1:5" x14ac:dyDescent="0.15">
      <c r="A261" s="35" t="s">
        <v>523</v>
      </c>
      <c r="B261" s="35" t="s">
        <v>524</v>
      </c>
      <c r="C261" s="153" t="s">
        <v>3162</v>
      </c>
      <c r="D261" s="154"/>
      <c r="E261" s="128"/>
    </row>
    <row r="262" spans="1:5" x14ac:dyDescent="0.15">
      <c r="A262" s="35" t="s">
        <v>1911</v>
      </c>
      <c r="B262" s="35" t="s">
        <v>3194</v>
      </c>
      <c r="C262" s="153" t="s">
        <v>3357</v>
      </c>
      <c r="D262" s="154"/>
      <c r="E262" s="128"/>
    </row>
    <row r="263" spans="1:5" x14ac:dyDescent="0.15">
      <c r="A263" s="35" t="s">
        <v>455</v>
      </c>
      <c r="B263" s="35" t="s">
        <v>268</v>
      </c>
      <c r="C263" s="153" t="s">
        <v>3163</v>
      </c>
      <c r="D263" s="154"/>
      <c r="E263" s="128"/>
    </row>
    <row r="264" spans="1:5" x14ac:dyDescent="0.15">
      <c r="A264" s="35" t="s">
        <v>582</v>
      </c>
      <c r="B264" s="35" t="s">
        <v>96</v>
      </c>
      <c r="C264" s="153" t="s">
        <v>3358</v>
      </c>
      <c r="D264" s="154"/>
      <c r="E264" s="128"/>
    </row>
    <row r="265" spans="1:5" x14ac:dyDescent="0.15">
      <c r="A265" s="35" t="s">
        <v>2851</v>
      </c>
      <c r="B265" s="35" t="s">
        <v>2852</v>
      </c>
      <c r="C265" s="153" t="s">
        <v>3304</v>
      </c>
      <c r="D265" s="154"/>
      <c r="E265" s="128"/>
    </row>
    <row r="266" spans="1:5" x14ac:dyDescent="0.15">
      <c r="A266" s="35" t="s">
        <v>2847</v>
      </c>
      <c r="B266" s="35" t="s">
        <v>2848</v>
      </c>
      <c r="C266" s="153" t="s">
        <v>3220</v>
      </c>
      <c r="D266" s="154"/>
      <c r="E266" s="128"/>
    </row>
    <row r="267" spans="1:5" x14ac:dyDescent="0.15">
      <c r="A267" s="35" t="s">
        <v>325</v>
      </c>
      <c r="B267" s="35" t="s">
        <v>326</v>
      </c>
      <c r="C267" s="153" t="s">
        <v>3359</v>
      </c>
      <c r="D267" s="154"/>
      <c r="E267" s="128"/>
    </row>
    <row r="268" spans="1:5" x14ac:dyDescent="0.15">
      <c r="A268" s="35" t="s">
        <v>494</v>
      </c>
      <c r="B268" s="35" t="s">
        <v>495</v>
      </c>
      <c r="C268" s="153" t="s">
        <v>2934</v>
      </c>
      <c r="D268" s="154"/>
      <c r="E268" s="128"/>
    </row>
    <row r="269" spans="1:5" x14ac:dyDescent="0.15">
      <c r="A269" s="35" t="s">
        <v>832</v>
      </c>
      <c r="B269" s="35" t="s">
        <v>132</v>
      </c>
      <c r="C269" s="153" t="s">
        <v>3081</v>
      </c>
      <c r="D269" s="154"/>
      <c r="E269" s="128"/>
    </row>
    <row r="270" spans="1:5" x14ac:dyDescent="0.15">
      <c r="A270" s="35" t="s">
        <v>359</v>
      </c>
      <c r="B270" s="35" t="s">
        <v>360</v>
      </c>
      <c r="C270" s="153" t="s">
        <v>3360</v>
      </c>
      <c r="D270" s="154"/>
      <c r="E270" s="128"/>
    </row>
    <row r="271" spans="1:5" x14ac:dyDescent="0.15">
      <c r="A271" s="35" t="s">
        <v>3251</v>
      </c>
      <c r="B271" s="35" t="s">
        <v>3252</v>
      </c>
      <c r="C271" s="153" t="s">
        <v>3361</v>
      </c>
      <c r="D271" s="154"/>
      <c r="E271" s="128"/>
    </row>
    <row r="272" spans="1:5" x14ac:dyDescent="0.15">
      <c r="A272" s="116" t="s">
        <v>706</v>
      </c>
      <c r="B272" s="118" t="s">
        <v>707</v>
      </c>
      <c r="C272" s="153" t="s">
        <v>2934</v>
      </c>
      <c r="D272" s="154"/>
      <c r="E272" s="128"/>
    </row>
    <row r="273" spans="1:5" x14ac:dyDescent="0.15">
      <c r="A273" s="116" t="s">
        <v>583</v>
      </c>
      <c r="B273" s="118" t="s">
        <v>584</v>
      </c>
      <c r="C273" s="153" t="s">
        <v>3362</v>
      </c>
      <c r="D273" s="154"/>
      <c r="E273" s="128"/>
    </row>
    <row r="274" spans="1:5" x14ac:dyDescent="0.15">
      <c r="A274" s="116" t="s">
        <v>822</v>
      </c>
      <c r="B274" s="118" t="s">
        <v>118</v>
      </c>
      <c r="C274" s="153" t="s">
        <v>3082</v>
      </c>
      <c r="D274" s="154"/>
      <c r="E274" s="128"/>
    </row>
    <row r="275" spans="1:5" x14ac:dyDescent="0.15">
      <c r="A275" s="116" t="s">
        <v>496</v>
      </c>
      <c r="B275" s="118" t="s">
        <v>497</v>
      </c>
      <c r="C275" s="153" t="s">
        <v>3285</v>
      </c>
      <c r="D275" s="154"/>
      <c r="E275" s="128"/>
    </row>
    <row r="276" spans="1:5" x14ac:dyDescent="0.15">
      <c r="A276" s="116" t="s">
        <v>2741</v>
      </c>
      <c r="B276" s="118" t="s">
        <v>2742</v>
      </c>
      <c r="C276" s="153" t="s">
        <v>3363</v>
      </c>
      <c r="D276" s="154"/>
      <c r="E276" s="128"/>
    </row>
    <row r="277" spans="1:5" x14ac:dyDescent="0.15">
      <c r="A277" s="116" t="s">
        <v>796</v>
      </c>
      <c r="B277" s="118" t="s">
        <v>797</v>
      </c>
      <c r="C277" s="153" t="s">
        <v>2934</v>
      </c>
      <c r="D277" s="154"/>
      <c r="E277" s="128"/>
    </row>
    <row r="278" spans="1:5" x14ac:dyDescent="0.15">
      <c r="A278" s="35" t="s">
        <v>477</v>
      </c>
      <c r="B278" s="35" t="s">
        <v>478</v>
      </c>
      <c r="C278" s="153" t="s">
        <v>3165</v>
      </c>
      <c r="D278" s="154"/>
      <c r="E278" s="128"/>
    </row>
    <row r="279" spans="1:5" x14ac:dyDescent="0.15">
      <c r="A279" s="35" t="s">
        <v>1944</v>
      </c>
      <c r="B279" s="35" t="s">
        <v>893</v>
      </c>
      <c r="C279" s="153" t="s">
        <v>2934</v>
      </c>
      <c r="D279" s="154"/>
      <c r="E279" s="128"/>
    </row>
    <row r="280" spans="1:5" x14ac:dyDescent="0.15">
      <c r="A280" s="116" t="s">
        <v>510</v>
      </c>
      <c r="B280" s="118" t="s">
        <v>511</v>
      </c>
      <c r="C280" s="153" t="s">
        <v>2992</v>
      </c>
      <c r="D280" s="154"/>
      <c r="E280" s="128"/>
    </row>
    <row r="281" spans="1:5" x14ac:dyDescent="0.15">
      <c r="A281" s="116" t="s">
        <v>498</v>
      </c>
      <c r="B281" s="118" t="s">
        <v>499</v>
      </c>
      <c r="C281" s="153" t="s">
        <v>3160</v>
      </c>
      <c r="D281" s="154"/>
      <c r="E281" s="128"/>
    </row>
    <row r="282" spans="1:5" x14ac:dyDescent="0.15">
      <c r="A282" s="116" t="s">
        <v>2809</v>
      </c>
      <c r="B282" s="118" t="s">
        <v>2810</v>
      </c>
      <c r="C282" s="153" t="s">
        <v>3331</v>
      </c>
      <c r="D282" s="154"/>
      <c r="E282" s="128"/>
    </row>
    <row r="283" spans="1:5" x14ac:dyDescent="0.15">
      <c r="A283" s="116" t="s">
        <v>585</v>
      </c>
      <c r="B283" s="118" t="s">
        <v>586</v>
      </c>
      <c r="C283" s="153" t="s">
        <v>2935</v>
      </c>
      <c r="D283" s="154"/>
      <c r="E283" s="128"/>
    </row>
    <row r="284" spans="1:5" x14ac:dyDescent="0.15">
      <c r="A284" s="116" t="s">
        <v>539</v>
      </c>
      <c r="B284" s="118" t="s">
        <v>540</v>
      </c>
      <c r="C284" s="153" t="s">
        <v>3364</v>
      </c>
      <c r="D284" s="154"/>
      <c r="E284" s="128"/>
    </row>
    <row r="285" spans="1:5" x14ac:dyDescent="0.15">
      <c r="A285" s="116" t="s">
        <v>2841</v>
      </c>
      <c r="B285" s="118" t="s">
        <v>2842</v>
      </c>
      <c r="C285" s="153" t="s">
        <v>2934</v>
      </c>
      <c r="D285" s="154"/>
      <c r="E285" s="128"/>
    </row>
    <row r="286" spans="1:5" x14ac:dyDescent="0.15">
      <c r="A286" s="35" t="s">
        <v>1945</v>
      </c>
      <c r="B286" s="35" t="s">
        <v>1946</v>
      </c>
      <c r="C286" s="153" t="s">
        <v>3095</v>
      </c>
      <c r="D286" s="154"/>
      <c r="E286" s="128"/>
    </row>
    <row r="287" spans="1:5" x14ac:dyDescent="0.15">
      <c r="A287" s="35" t="s">
        <v>2519</v>
      </c>
      <c r="B287" s="35" t="s">
        <v>2520</v>
      </c>
      <c r="C287" s="153" t="s">
        <v>3083</v>
      </c>
      <c r="D287" s="154"/>
      <c r="E287" s="128"/>
    </row>
    <row r="288" spans="1:5" ht="19.5" customHeight="1" x14ac:dyDescent="0.15">
      <c r="A288" s="35" t="s">
        <v>2792</v>
      </c>
      <c r="B288" s="35" t="s">
        <v>824</v>
      </c>
      <c r="C288" s="153" t="s">
        <v>2934</v>
      </c>
      <c r="D288" s="154"/>
      <c r="E288" s="128"/>
    </row>
    <row r="289" spans="1:5" x14ac:dyDescent="0.15">
      <c r="A289" s="35" t="s">
        <v>2853</v>
      </c>
      <c r="B289" s="35" t="s">
        <v>2854</v>
      </c>
      <c r="C289" s="153" t="s">
        <v>3039</v>
      </c>
      <c r="D289" s="154"/>
      <c r="E289" s="128"/>
    </row>
    <row r="290" spans="1:5" x14ac:dyDescent="0.15">
      <c r="A290" s="35" t="s">
        <v>2843</v>
      </c>
      <c r="B290" s="35" t="s">
        <v>70</v>
      </c>
      <c r="C290" s="153" t="s">
        <v>3084</v>
      </c>
      <c r="D290" s="154"/>
      <c r="E290" s="128"/>
    </row>
    <row r="291" spans="1:5" x14ac:dyDescent="0.15">
      <c r="A291" s="35" t="s">
        <v>2820</v>
      </c>
      <c r="B291" s="35" t="s">
        <v>2821</v>
      </c>
      <c r="C291" s="153" t="s">
        <v>3186</v>
      </c>
      <c r="D291" s="154"/>
      <c r="E291" s="128"/>
    </row>
    <row r="292" spans="1:5" x14ac:dyDescent="0.15">
      <c r="A292" s="35" t="s">
        <v>2888</v>
      </c>
      <c r="B292" s="35" t="s">
        <v>20</v>
      </c>
      <c r="C292" s="153" t="s">
        <v>3026</v>
      </c>
      <c r="D292" s="154"/>
      <c r="E292" s="128"/>
    </row>
    <row r="293" spans="1:5" x14ac:dyDescent="0.15">
      <c r="A293" s="35" t="s">
        <v>3202</v>
      </c>
      <c r="B293" s="35" t="s">
        <v>3203</v>
      </c>
      <c r="C293" s="153" t="s">
        <v>2934</v>
      </c>
      <c r="D293" s="154"/>
      <c r="E293" s="128"/>
    </row>
    <row r="294" spans="1:5" x14ac:dyDescent="0.15">
      <c r="A294" s="35" t="s">
        <v>639</v>
      </c>
      <c r="B294" s="35" t="s">
        <v>2838</v>
      </c>
      <c r="C294" s="153" t="s">
        <v>3221</v>
      </c>
      <c r="D294" s="154"/>
      <c r="E294" s="128"/>
    </row>
    <row r="295" spans="1:5" x14ac:dyDescent="0.15">
      <c r="A295" s="35" t="s">
        <v>835</v>
      </c>
      <c r="B295" s="35" t="s">
        <v>836</v>
      </c>
      <c r="C295" s="153" t="s">
        <v>3370</v>
      </c>
      <c r="D295" s="154"/>
      <c r="E295" s="128"/>
    </row>
    <row r="296" spans="1:5" x14ac:dyDescent="0.15">
      <c r="A296" s="35" t="s">
        <v>2606</v>
      </c>
      <c r="B296" s="35" t="s">
        <v>3144</v>
      </c>
      <c r="C296" s="153" t="s">
        <v>3286</v>
      </c>
      <c r="D296" s="154"/>
      <c r="E296" s="150"/>
    </row>
    <row r="297" spans="1:5" x14ac:dyDescent="0.15">
      <c r="A297" s="35" t="s">
        <v>609</v>
      </c>
      <c r="B297" s="35" t="s">
        <v>610</v>
      </c>
      <c r="C297" s="153" t="s">
        <v>3187</v>
      </c>
      <c r="D297" s="154"/>
      <c r="E297" s="150"/>
    </row>
    <row r="298" spans="1:5" x14ac:dyDescent="0.15">
      <c r="A298" s="35" t="s">
        <v>659</v>
      </c>
      <c r="B298" s="35" t="s">
        <v>714</v>
      </c>
      <c r="C298" s="153" t="s">
        <v>3164</v>
      </c>
      <c r="D298" s="154"/>
      <c r="E298" s="150"/>
    </row>
    <row r="299" spans="1:5" x14ac:dyDescent="0.15">
      <c r="A299" s="35" t="s">
        <v>2480</v>
      </c>
      <c r="B299" s="35" t="s">
        <v>2481</v>
      </c>
      <c r="C299" s="153" t="s">
        <v>3096</v>
      </c>
      <c r="D299" s="154"/>
      <c r="E299" s="150"/>
    </row>
    <row r="300" spans="1:5" x14ac:dyDescent="0.15">
      <c r="A300" s="35" t="s">
        <v>651</v>
      </c>
      <c r="B300" s="35" t="s">
        <v>652</v>
      </c>
      <c r="C300" s="153" t="s">
        <v>3097</v>
      </c>
      <c r="D300" s="154"/>
      <c r="E300" s="150"/>
    </row>
    <row r="301" spans="1:5" x14ac:dyDescent="0.15">
      <c r="A301" s="35" t="s">
        <v>1977</v>
      </c>
      <c r="B301" s="35" t="s">
        <v>962</v>
      </c>
      <c r="C301" s="153" t="s">
        <v>2934</v>
      </c>
      <c r="D301" s="154"/>
      <c r="E301" s="150"/>
    </row>
    <row r="302" spans="1:5" x14ac:dyDescent="0.15">
      <c r="A302" s="35" t="s">
        <v>920</v>
      </c>
      <c r="B302" s="35" t="s">
        <v>310</v>
      </c>
      <c r="C302" s="153" t="s">
        <v>2934</v>
      </c>
      <c r="D302" s="154"/>
      <c r="E302" s="150"/>
    </row>
    <row r="303" spans="1:5" x14ac:dyDescent="0.15">
      <c r="A303" s="35" t="s">
        <v>400</v>
      </c>
      <c r="B303" s="35" t="s">
        <v>3145</v>
      </c>
      <c r="C303" s="153" t="s">
        <v>2934</v>
      </c>
      <c r="D303" s="154"/>
      <c r="E303" s="150"/>
    </row>
    <row r="304" spans="1:5" x14ac:dyDescent="0.15">
      <c r="A304" s="35" t="s">
        <v>815</v>
      </c>
      <c r="B304" s="35" t="s">
        <v>816</v>
      </c>
      <c r="C304" s="153" t="s">
        <v>2934</v>
      </c>
      <c r="D304" s="154"/>
      <c r="E304" s="150"/>
    </row>
    <row r="305" spans="1:5" x14ac:dyDescent="0.15">
      <c r="A305" s="35" t="s">
        <v>702</v>
      </c>
      <c r="B305" s="35" t="s">
        <v>959</v>
      </c>
      <c r="C305" s="153" t="s">
        <v>2934</v>
      </c>
      <c r="D305" s="154"/>
      <c r="E305" s="150"/>
    </row>
    <row r="306" spans="1:5" x14ac:dyDescent="0.15">
      <c r="A306" s="116" t="s">
        <v>662</v>
      </c>
      <c r="B306" s="117" t="s">
        <v>663</v>
      </c>
      <c r="C306" s="153" t="s">
        <v>2934</v>
      </c>
      <c r="D306" s="154"/>
      <c r="E306" s="150"/>
    </row>
    <row r="307" spans="1:5" x14ac:dyDescent="0.15">
      <c r="A307" s="35" t="s">
        <v>614</v>
      </c>
      <c r="B307" s="35" t="s">
        <v>615</v>
      </c>
      <c r="C307" s="153" t="s">
        <v>2934</v>
      </c>
      <c r="D307" s="154"/>
      <c r="E307" s="150"/>
    </row>
    <row r="308" spans="1:5" x14ac:dyDescent="0.15">
      <c r="A308" s="35" t="s">
        <v>2000</v>
      </c>
      <c r="B308" s="35" t="s">
        <v>2001</v>
      </c>
      <c r="C308" s="153" t="s">
        <v>2934</v>
      </c>
      <c r="D308" s="154"/>
      <c r="E308" s="150"/>
    </row>
    <row r="309" spans="1:5" x14ac:dyDescent="0.15">
      <c r="A309" s="35" t="s">
        <v>2482</v>
      </c>
      <c r="B309" s="35" t="s">
        <v>2483</v>
      </c>
      <c r="C309" s="153" t="s">
        <v>2934</v>
      </c>
      <c r="D309" s="154"/>
      <c r="E309" s="150"/>
    </row>
    <row r="310" spans="1:5" x14ac:dyDescent="0.15">
      <c r="A310" s="35" t="s">
        <v>708</v>
      </c>
      <c r="B310" s="35" t="s">
        <v>709</v>
      </c>
      <c r="C310" s="153" t="s">
        <v>2934</v>
      </c>
      <c r="D310" s="154"/>
      <c r="E310" s="150"/>
    </row>
    <row r="311" spans="1:5" x14ac:dyDescent="0.15">
      <c r="A311" s="129" t="s">
        <v>120</v>
      </c>
      <c r="B311" s="169" t="s">
        <v>121</v>
      </c>
      <c r="C311" s="153" t="s">
        <v>2934</v>
      </c>
      <c r="D311" s="154"/>
      <c r="E311" s="150"/>
    </row>
    <row r="312" spans="1:5" x14ac:dyDescent="0.15">
      <c r="A312" s="129" t="s">
        <v>2804</v>
      </c>
      <c r="B312" s="169" t="s">
        <v>3146</v>
      </c>
      <c r="C312" s="153" t="s">
        <v>2934</v>
      </c>
      <c r="D312" s="154"/>
      <c r="E312" s="150"/>
    </row>
    <row r="313" spans="1:5" x14ac:dyDescent="0.15">
      <c r="A313" s="129" t="s">
        <v>3262</v>
      </c>
      <c r="B313" s="169" t="s">
        <v>3263</v>
      </c>
      <c r="C313" s="153" t="s">
        <v>2934</v>
      </c>
      <c r="D313" s="154"/>
      <c r="E313" s="150"/>
    </row>
    <row r="314" spans="1:5" x14ac:dyDescent="0.15">
      <c r="A314" s="170" t="s">
        <v>2717</v>
      </c>
      <c r="B314" s="171" t="s">
        <v>2718</v>
      </c>
      <c r="C314" s="153" t="s">
        <v>2934</v>
      </c>
      <c r="D314" s="154"/>
      <c r="E314" s="150"/>
    </row>
    <row r="315" spans="1:5" x14ac:dyDescent="0.15">
      <c r="A315" s="116" t="s">
        <v>125</v>
      </c>
      <c r="B315" s="117" t="s">
        <v>126</v>
      </c>
      <c r="C315" s="153" t="s">
        <v>3188</v>
      </c>
      <c r="D315" s="154"/>
      <c r="E315" s="150"/>
    </row>
    <row r="316" spans="1:5" x14ac:dyDescent="0.15">
      <c r="A316" s="116" t="s">
        <v>127</v>
      </c>
      <c r="B316" s="117" t="s">
        <v>128</v>
      </c>
      <c r="C316" s="153" t="s">
        <v>2934</v>
      </c>
      <c r="D316" s="154"/>
      <c r="E316" s="150"/>
    </row>
    <row r="317" spans="1:5" x14ac:dyDescent="0.15">
      <c r="A317" s="116" t="s">
        <v>2638</v>
      </c>
      <c r="B317" s="117" t="s">
        <v>2639</v>
      </c>
      <c r="C317" s="153" t="s">
        <v>2934</v>
      </c>
      <c r="D317" s="154"/>
      <c r="E317" s="150"/>
    </row>
    <row r="318" spans="1:5" x14ac:dyDescent="0.15">
      <c r="A318" s="116" t="s">
        <v>167</v>
      </c>
      <c r="B318" s="117" t="s">
        <v>168</v>
      </c>
      <c r="C318" s="153" t="s">
        <v>2934</v>
      </c>
      <c r="D318" s="154"/>
      <c r="E318" s="150"/>
    </row>
    <row r="319" spans="1:5" x14ac:dyDescent="0.15">
      <c r="A319" s="116" t="s">
        <v>459</v>
      </c>
      <c r="B319" s="117" t="s">
        <v>460</v>
      </c>
      <c r="C319" s="153" t="s">
        <v>2934</v>
      </c>
      <c r="D319" s="154"/>
      <c r="E319" s="150"/>
    </row>
    <row r="320" spans="1:5" x14ac:dyDescent="0.15">
      <c r="A320" s="116" t="s">
        <v>2793</v>
      </c>
      <c r="B320" s="116" t="s">
        <v>2794</v>
      </c>
      <c r="C320" s="153" t="s">
        <v>2934</v>
      </c>
      <c r="D320" s="154"/>
      <c r="E320" s="150"/>
    </row>
    <row r="321" spans="1:5" x14ac:dyDescent="0.15">
      <c r="A321" s="116" t="s">
        <v>368</v>
      </c>
      <c r="B321" s="117" t="s">
        <v>641</v>
      </c>
      <c r="C321" s="153" t="s">
        <v>2934</v>
      </c>
      <c r="D321" s="154"/>
      <c r="E321" s="150"/>
    </row>
    <row r="322" spans="1:5" x14ac:dyDescent="0.15">
      <c r="A322" s="27" t="s">
        <v>2913</v>
      </c>
      <c r="B322" s="27" t="s">
        <v>2914</v>
      </c>
      <c r="C322" s="153" t="s">
        <v>2934</v>
      </c>
      <c r="D322" s="154"/>
      <c r="E322" s="150"/>
    </row>
    <row r="323" spans="1:5" x14ac:dyDescent="0.15">
      <c r="A323" s="177" t="s">
        <v>290</v>
      </c>
      <c r="B323" s="178" t="s">
        <v>291</v>
      </c>
      <c r="C323" s="153" t="s">
        <v>2934</v>
      </c>
      <c r="D323" s="154"/>
    </row>
    <row r="324" spans="1:5" x14ac:dyDescent="0.15">
      <c r="A324" s="27" t="s">
        <v>130</v>
      </c>
      <c r="B324" s="27" t="s">
        <v>131</v>
      </c>
      <c r="C324" s="153" t="s">
        <v>2934</v>
      </c>
      <c r="D324" s="154"/>
    </row>
    <row r="325" spans="1:5" x14ac:dyDescent="0.15">
      <c r="A325" s="35" t="s">
        <v>634</v>
      </c>
      <c r="B325" s="35" t="s">
        <v>635</v>
      </c>
      <c r="C325" s="153" t="s">
        <v>2934</v>
      </c>
      <c r="D325" s="154"/>
    </row>
    <row r="326" spans="1:5" x14ac:dyDescent="0.15">
      <c r="A326" s="21" t="s">
        <v>813</v>
      </c>
      <c r="B326" s="21" t="s">
        <v>814</v>
      </c>
      <c r="C326" s="153" t="s">
        <v>2934</v>
      </c>
      <c r="D326" s="154"/>
    </row>
    <row r="327" spans="1:5" x14ac:dyDescent="0.15">
      <c r="A327" s="35" t="s">
        <v>853</v>
      </c>
      <c r="B327" s="35" t="s">
        <v>854</v>
      </c>
      <c r="C327" s="153" t="s">
        <v>3160</v>
      </c>
      <c r="D327" s="154"/>
    </row>
    <row r="328" spans="1:5" x14ac:dyDescent="0.15">
      <c r="A328" s="35" t="s">
        <v>413</v>
      </c>
      <c r="B328" s="35" t="s">
        <v>3117</v>
      </c>
      <c r="C328" s="153" t="s">
        <v>3025</v>
      </c>
      <c r="D328" s="154"/>
    </row>
    <row r="329" spans="1:5" x14ac:dyDescent="0.15">
      <c r="A329" s="35" t="s">
        <v>611</v>
      </c>
      <c r="B329" s="35" t="s">
        <v>612</v>
      </c>
      <c r="C329" s="153" t="s">
        <v>2934</v>
      </c>
      <c r="D329" s="154"/>
    </row>
    <row r="330" spans="1:5" x14ac:dyDescent="0.15">
      <c r="A330" s="35" t="s">
        <v>133</v>
      </c>
      <c r="B330" s="35" t="s">
        <v>134</v>
      </c>
      <c r="C330" s="153" t="s">
        <v>2934</v>
      </c>
      <c r="D330" s="154"/>
    </row>
    <row r="331" spans="1:5" x14ac:dyDescent="0.15">
      <c r="A331" s="35" t="s">
        <v>2822</v>
      </c>
      <c r="B331" s="35" t="s">
        <v>1545</v>
      </c>
      <c r="C331" s="153" t="s">
        <v>3365</v>
      </c>
      <c r="D331" s="154"/>
    </row>
    <row r="332" spans="1:5" x14ac:dyDescent="0.15">
      <c r="A332" s="35" t="s">
        <v>2870</v>
      </c>
      <c r="B332" s="35" t="s">
        <v>2871</v>
      </c>
      <c r="C332" s="153" t="s">
        <v>2934</v>
      </c>
      <c r="D332" s="154"/>
    </row>
    <row r="333" spans="1:5" x14ac:dyDescent="0.15">
      <c r="A333" s="35" t="s">
        <v>2523</v>
      </c>
      <c r="B333" s="35" t="s">
        <v>2524</v>
      </c>
      <c r="C333" s="153" t="s">
        <v>2934</v>
      </c>
      <c r="D333" s="154"/>
    </row>
    <row r="334" spans="1:5" x14ac:dyDescent="0.15">
      <c r="A334" s="35" t="s">
        <v>668</v>
      </c>
      <c r="B334" s="35" t="s">
        <v>669</v>
      </c>
      <c r="C334" s="153" t="s">
        <v>2934</v>
      </c>
      <c r="D334" s="154"/>
    </row>
    <row r="335" spans="1:5" x14ac:dyDescent="0.15">
      <c r="A335" s="35" t="s">
        <v>512</v>
      </c>
      <c r="B335" s="35" t="s">
        <v>513</v>
      </c>
      <c r="C335" s="153" t="s">
        <v>3185</v>
      </c>
      <c r="D335" s="154"/>
    </row>
    <row r="336" spans="1:5" x14ac:dyDescent="0.15">
      <c r="A336" s="105" t="s">
        <v>2978</v>
      </c>
      <c r="B336" s="106" t="s">
        <v>3152</v>
      </c>
      <c r="C336" s="153" t="s">
        <v>3366</v>
      </c>
      <c r="D336" s="154"/>
    </row>
    <row r="337" spans="1:4" x14ac:dyDescent="0.15">
      <c r="A337" s="35" t="s">
        <v>467</v>
      </c>
      <c r="B337" s="35" t="s">
        <v>465</v>
      </c>
      <c r="C337" s="153" t="s">
        <v>3166</v>
      </c>
      <c r="D337" s="154"/>
    </row>
    <row r="338" spans="1:4" x14ac:dyDescent="0.15">
      <c r="A338" s="35" t="s">
        <v>622</v>
      </c>
      <c r="B338" s="35" t="s">
        <v>623</v>
      </c>
      <c r="C338" s="153" t="s">
        <v>2934</v>
      </c>
      <c r="D338" s="154"/>
    </row>
    <row r="339" spans="1:4" x14ac:dyDescent="0.15">
      <c r="A339" s="35" t="s">
        <v>285</v>
      </c>
      <c r="B339" s="35" t="s">
        <v>286</v>
      </c>
      <c r="C339" s="153" t="s">
        <v>2934</v>
      </c>
      <c r="D339" s="154"/>
    </row>
    <row r="340" spans="1:4" x14ac:dyDescent="0.15">
      <c r="A340" s="35" t="s">
        <v>482</v>
      </c>
      <c r="B340" s="35" t="s">
        <v>269</v>
      </c>
      <c r="C340" s="153" t="s">
        <v>2934</v>
      </c>
      <c r="D340" s="154"/>
    </row>
    <row r="341" spans="1:4" x14ac:dyDescent="0.15">
      <c r="A341" s="35" t="s">
        <v>135</v>
      </c>
      <c r="B341" s="35" t="s">
        <v>3118</v>
      </c>
      <c r="C341" s="153" t="s">
        <v>2981</v>
      </c>
      <c r="D341" s="154"/>
    </row>
    <row r="342" spans="1:4" x14ac:dyDescent="0.15">
      <c r="A342" s="35" t="s">
        <v>2861</v>
      </c>
      <c r="B342" s="35" t="s">
        <v>3147</v>
      </c>
      <c r="C342" s="153" t="s">
        <v>3367</v>
      </c>
      <c r="D342" s="154"/>
    </row>
    <row r="343" spans="1:4" x14ac:dyDescent="0.15">
      <c r="A343" s="35" t="s">
        <v>619</v>
      </c>
      <c r="B343" s="35" t="s">
        <v>620</v>
      </c>
      <c r="C343" s="153" t="s">
        <v>2934</v>
      </c>
      <c r="D343" s="154"/>
    </row>
    <row r="344" spans="1:4" x14ac:dyDescent="0.15">
      <c r="A344" s="129" t="s">
        <v>2640</v>
      </c>
      <c r="B344" s="35" t="s">
        <v>3148</v>
      </c>
      <c r="C344" s="153" t="s">
        <v>2934</v>
      </c>
      <c r="D344" s="154"/>
    </row>
    <row r="345" spans="1:4" x14ac:dyDescent="0.15">
      <c r="A345" s="129" t="s">
        <v>2897</v>
      </c>
      <c r="B345" s="35" t="s">
        <v>2898</v>
      </c>
      <c r="C345" s="153" t="s">
        <v>2934</v>
      </c>
      <c r="D345" s="154"/>
    </row>
    <row r="346" spans="1:4" x14ac:dyDescent="0.15">
      <c r="A346" s="129" t="s">
        <v>2751</v>
      </c>
      <c r="B346" s="35" t="s">
        <v>2752</v>
      </c>
      <c r="C346" s="153" t="s">
        <v>2934</v>
      </c>
      <c r="D346" s="154"/>
    </row>
    <row r="347" spans="1:4" x14ac:dyDescent="0.15">
      <c r="A347" s="129" t="s">
        <v>2891</v>
      </c>
      <c r="B347" s="35" t="s">
        <v>2835</v>
      </c>
      <c r="C347" s="153" t="s">
        <v>2934</v>
      </c>
      <c r="D347" s="154"/>
    </row>
    <row r="348" spans="1:4" x14ac:dyDescent="0.15">
      <c r="A348" s="35" t="s">
        <v>2849</v>
      </c>
      <c r="B348" s="35" t="s">
        <v>2850</v>
      </c>
      <c r="C348" s="153" t="s">
        <v>2934</v>
      </c>
      <c r="D348" s="154"/>
    </row>
    <row r="349" spans="1:4" x14ac:dyDescent="0.15">
      <c r="A349" s="35" t="s">
        <v>2889</v>
      </c>
      <c r="B349" s="35" t="s">
        <v>2890</v>
      </c>
      <c r="C349" s="153" t="s">
        <v>2934</v>
      </c>
      <c r="D349" s="154"/>
    </row>
    <row r="350" spans="1:4" x14ac:dyDescent="0.15">
      <c r="A350" s="35" t="s">
        <v>2918</v>
      </c>
      <c r="B350" s="35" t="s">
        <v>2919</v>
      </c>
      <c r="C350" s="153" t="s">
        <v>2934</v>
      </c>
      <c r="D350" s="154"/>
    </row>
    <row r="351" spans="1:4" x14ac:dyDescent="0.15">
      <c r="A351" s="129" t="s">
        <v>2614</v>
      </c>
      <c r="B351" s="35" t="s">
        <v>3149</v>
      </c>
      <c r="C351" s="153" t="s">
        <v>2934</v>
      </c>
      <c r="D351" s="154"/>
    </row>
    <row r="352" spans="1:4" x14ac:dyDescent="0.15">
      <c r="A352" s="35" t="s">
        <v>234</v>
      </c>
      <c r="B352" s="35" t="s">
        <v>235</v>
      </c>
      <c r="C352" s="153" t="s">
        <v>3171</v>
      </c>
      <c r="D352" s="154"/>
    </row>
    <row r="353" spans="1:4" x14ac:dyDescent="0.15">
      <c r="A353" s="35" t="s">
        <v>361</v>
      </c>
      <c r="B353" s="35" t="s">
        <v>362</v>
      </c>
      <c r="C353" s="153" t="s">
        <v>2934</v>
      </c>
      <c r="D353" s="154"/>
    </row>
    <row r="354" spans="1:4" x14ac:dyDescent="0.15">
      <c r="A354" s="35" t="s">
        <v>647</v>
      </c>
      <c r="B354" s="35" t="s">
        <v>648</v>
      </c>
      <c r="C354" s="153" t="s">
        <v>2934</v>
      </c>
      <c r="D354" s="154"/>
    </row>
    <row r="355" spans="1:4" x14ac:dyDescent="0.15">
      <c r="A355" s="35" t="s">
        <v>600</v>
      </c>
      <c r="B355" s="35" t="s">
        <v>598</v>
      </c>
      <c r="C355" s="153" t="s">
        <v>2934</v>
      </c>
      <c r="D355" s="154"/>
    </row>
    <row r="356" spans="1:4" x14ac:dyDescent="0.15">
      <c r="A356" s="35" t="s">
        <v>137</v>
      </c>
      <c r="B356" s="35" t="s">
        <v>138</v>
      </c>
      <c r="C356" s="153" t="s">
        <v>2934</v>
      </c>
      <c r="D356" s="154"/>
    </row>
    <row r="357" spans="1:4" x14ac:dyDescent="0.15">
      <c r="A357" s="35" t="s">
        <v>500</v>
      </c>
      <c r="B357" s="35" t="s">
        <v>501</v>
      </c>
      <c r="C357" s="153" t="s">
        <v>2934</v>
      </c>
      <c r="D357" s="92"/>
    </row>
    <row r="358" spans="1:4" x14ac:dyDescent="0.15">
      <c r="A358" s="35" t="s">
        <v>910</v>
      </c>
      <c r="B358" s="35" t="s">
        <v>911</v>
      </c>
      <c r="C358" s="153" t="s">
        <v>2935</v>
      </c>
      <c r="D358" s="92"/>
    </row>
    <row r="359" spans="1:4" x14ac:dyDescent="0.15">
      <c r="A359" s="35" t="s">
        <v>549</v>
      </c>
      <c r="B359" s="35" t="s">
        <v>550</v>
      </c>
      <c r="C359" s="153" t="s">
        <v>2989</v>
      </c>
      <c r="D359" s="92"/>
    </row>
    <row r="360" spans="1:4" x14ac:dyDescent="0.15">
      <c r="A360" s="35" t="s">
        <v>140</v>
      </c>
      <c r="B360" s="35" t="s">
        <v>141</v>
      </c>
      <c r="C360" s="153" t="s">
        <v>2934</v>
      </c>
      <c r="D360" s="92"/>
    </row>
    <row r="361" spans="1:4" x14ac:dyDescent="0.15">
      <c r="A361" s="169" t="s">
        <v>332</v>
      </c>
      <c r="B361" s="169" t="s">
        <v>333</v>
      </c>
      <c r="C361" s="153" t="s">
        <v>2934</v>
      </c>
      <c r="D361" s="92"/>
    </row>
    <row r="362" spans="1:4" x14ac:dyDescent="0.15">
      <c r="A362" s="35" t="s">
        <v>280</v>
      </c>
      <c r="B362" s="35" t="s">
        <v>281</v>
      </c>
      <c r="C362" s="153" t="s">
        <v>2934</v>
      </c>
      <c r="D362" s="92"/>
    </row>
    <row r="363" spans="1:4" x14ac:dyDescent="0.15">
      <c r="A363" s="35" t="s">
        <v>346</v>
      </c>
      <c r="B363" s="35" t="s">
        <v>347</v>
      </c>
      <c r="C363" s="153" t="s">
        <v>3368</v>
      </c>
      <c r="D363" s="92"/>
    </row>
    <row r="364" spans="1:4" x14ac:dyDescent="0.15">
      <c r="A364" s="35" t="s">
        <v>348</v>
      </c>
      <c r="B364" s="35" t="s">
        <v>349</v>
      </c>
      <c r="C364" s="153" t="s">
        <v>2934</v>
      </c>
      <c r="D364" s="92"/>
    </row>
    <row r="365" spans="1:4" x14ac:dyDescent="0.15">
      <c r="A365" s="169" t="s">
        <v>350</v>
      </c>
      <c r="B365" s="169" t="s">
        <v>351</v>
      </c>
      <c r="C365" s="153" t="s">
        <v>2934</v>
      </c>
      <c r="D365" s="92"/>
    </row>
    <row r="366" spans="1:4" x14ac:dyDescent="0.15">
      <c r="A366" s="35" t="s">
        <v>803</v>
      </c>
      <c r="B366" s="35" t="s">
        <v>804</v>
      </c>
      <c r="C366" s="153" t="s">
        <v>2934</v>
      </c>
      <c r="D366" s="92"/>
    </row>
    <row r="367" spans="1:4" x14ac:dyDescent="0.15">
      <c r="A367" s="35" t="s">
        <v>2459</v>
      </c>
      <c r="B367" s="35" t="s">
        <v>3150</v>
      </c>
      <c r="C367" s="153" t="s">
        <v>2934</v>
      </c>
      <c r="D367" s="92"/>
    </row>
    <row r="368" spans="1:4" x14ac:dyDescent="0.15">
      <c r="A368" s="35" t="s">
        <v>486</v>
      </c>
      <c r="B368" s="35" t="s">
        <v>487</v>
      </c>
      <c r="C368" s="153" t="s">
        <v>2934</v>
      </c>
      <c r="D368" s="92"/>
    </row>
    <row r="369" spans="1:4" x14ac:dyDescent="0.15">
      <c r="A369" s="35" t="s">
        <v>409</v>
      </c>
      <c r="B369" s="35" t="s">
        <v>410</v>
      </c>
      <c r="C369" s="153" t="s">
        <v>2934</v>
      </c>
      <c r="D369" s="92"/>
    </row>
    <row r="370" spans="1:4" x14ac:dyDescent="0.15">
      <c r="A370" s="35" t="s">
        <v>472</v>
      </c>
      <c r="B370" s="35" t="s">
        <v>473</v>
      </c>
      <c r="C370" s="153" t="s">
        <v>2934</v>
      </c>
      <c r="D370" s="92"/>
    </row>
    <row r="371" spans="1:4" x14ac:dyDescent="0.15">
      <c r="A371" s="35" t="s">
        <v>244</v>
      </c>
      <c r="B371" s="35" t="s">
        <v>142</v>
      </c>
      <c r="C371" s="153" t="s">
        <v>2934</v>
      </c>
      <c r="D371" s="92"/>
    </row>
    <row r="372" spans="1:4" x14ac:dyDescent="0.15">
      <c r="A372" s="35" t="s">
        <v>449</v>
      </c>
      <c r="B372" s="35" t="s">
        <v>450</v>
      </c>
      <c r="C372" s="153" t="s">
        <v>3153</v>
      </c>
      <c r="D372" s="92"/>
    </row>
    <row r="373" spans="1:4" x14ac:dyDescent="0.15">
      <c r="A373" s="35" t="s">
        <v>456</v>
      </c>
      <c r="B373" s="35" t="s">
        <v>166</v>
      </c>
      <c r="C373" s="153" t="s">
        <v>2934</v>
      </c>
      <c r="D373" s="92"/>
    </row>
    <row r="374" spans="1:4" x14ac:dyDescent="0.15">
      <c r="A374" s="35" t="s">
        <v>2744</v>
      </c>
      <c r="B374" s="35" t="s">
        <v>2745</v>
      </c>
      <c r="C374" s="153" t="s">
        <v>3369</v>
      </c>
      <c r="D374" s="92"/>
    </row>
    <row r="375" spans="1:4" x14ac:dyDescent="0.15">
      <c r="A375" s="35" t="s">
        <v>2719</v>
      </c>
      <c r="B375" s="129" t="s">
        <v>885</v>
      </c>
      <c r="C375" s="153" t="s">
        <v>2934</v>
      </c>
      <c r="D375" s="92"/>
    </row>
    <row r="376" spans="1:4" x14ac:dyDescent="0.15">
      <c r="A376" s="35" t="s">
        <v>419</v>
      </c>
      <c r="B376" s="35" t="s">
        <v>420</v>
      </c>
      <c r="C376" s="153" t="s">
        <v>2934</v>
      </c>
      <c r="D376" s="92"/>
    </row>
    <row r="377" spans="1:4" x14ac:dyDescent="0.15">
      <c r="A377" s="35" t="s">
        <v>784</v>
      </c>
      <c r="B377" s="35" t="s">
        <v>785</v>
      </c>
      <c r="C377" s="153" t="s">
        <v>2934</v>
      </c>
      <c r="D377" s="92"/>
    </row>
    <row r="378" spans="1:4" x14ac:dyDescent="0.15">
      <c r="A378" s="35" t="s">
        <v>436</v>
      </c>
      <c r="B378" s="35" t="s">
        <v>437</v>
      </c>
      <c r="C378" s="153" t="s">
        <v>2934</v>
      </c>
      <c r="D378" s="92"/>
    </row>
    <row r="379" spans="1:4" x14ac:dyDescent="0.15">
      <c r="A379" s="35" t="s">
        <v>562</v>
      </c>
      <c r="B379" s="35" t="s">
        <v>561</v>
      </c>
      <c r="C379" s="153" t="s">
        <v>2934</v>
      </c>
      <c r="D379" s="92"/>
    </row>
    <row r="380" spans="1:4" x14ac:dyDescent="0.15">
      <c r="A380" s="35" t="s">
        <v>2642</v>
      </c>
      <c r="B380" s="35" t="s">
        <v>2643</v>
      </c>
      <c r="C380" s="153" t="s">
        <v>2934</v>
      </c>
      <c r="D380" s="92"/>
    </row>
    <row r="381" spans="1:4" x14ac:dyDescent="0.15">
      <c r="A381" s="35" t="s">
        <v>2652</v>
      </c>
      <c r="B381" s="35" t="s">
        <v>2653</v>
      </c>
      <c r="C381" s="153" t="s">
        <v>2934</v>
      </c>
      <c r="D381" s="92"/>
    </row>
    <row r="382" spans="1:4" x14ac:dyDescent="0.15">
      <c r="A382" s="35" t="s">
        <v>2736</v>
      </c>
      <c r="B382" s="35" t="s">
        <v>2737</v>
      </c>
      <c r="C382" s="153" t="s">
        <v>2934</v>
      </c>
      <c r="D382" s="92"/>
    </row>
    <row r="383" spans="1:4" x14ac:dyDescent="0.15">
      <c r="A383" s="35" t="s">
        <v>2738</v>
      </c>
      <c r="B383" s="35" t="s">
        <v>3151</v>
      </c>
      <c r="C383" s="153" t="s">
        <v>2934</v>
      </c>
      <c r="D383" s="92"/>
    </row>
    <row r="384" spans="1:4" x14ac:dyDescent="0.15">
      <c r="A384" s="35" t="s">
        <v>915</v>
      </c>
      <c r="B384" s="179" t="s">
        <v>2955</v>
      </c>
      <c r="C384" s="153" t="s">
        <v>2934</v>
      </c>
      <c r="D384" s="92"/>
    </row>
    <row r="385" spans="1:4" x14ac:dyDescent="0.15">
      <c r="A385" s="35" t="s">
        <v>3268</v>
      </c>
      <c r="B385" s="179" t="s">
        <v>3297</v>
      </c>
      <c r="C385" s="153" t="s">
        <v>2934</v>
      </c>
      <c r="D385" s="92"/>
    </row>
    <row r="386" spans="1:4" x14ac:dyDescent="0.15">
      <c r="A386" s="137" t="s">
        <v>143</v>
      </c>
      <c r="B386" s="137" t="s">
        <v>144</v>
      </c>
      <c r="C386" s="137" t="s">
        <v>2934</v>
      </c>
    </row>
    <row r="387" spans="1:4" x14ac:dyDescent="0.15">
      <c r="A387" s="137" t="s">
        <v>145</v>
      </c>
      <c r="B387" s="137" t="s">
        <v>146</v>
      </c>
      <c r="C387" s="137" t="s">
        <v>2934</v>
      </c>
    </row>
    <row r="388" spans="1:4" x14ac:dyDescent="0.15">
      <c r="A388" s="137" t="s">
        <v>232</v>
      </c>
      <c r="B388" s="137" t="s">
        <v>233</v>
      </c>
      <c r="C388" s="137" t="s">
        <v>2934</v>
      </c>
    </row>
    <row r="389" spans="1:4" x14ac:dyDescent="0.15">
      <c r="A389" s="137" t="s">
        <v>148</v>
      </c>
      <c r="B389" s="137" t="s">
        <v>960</v>
      </c>
      <c r="C389" s="137" t="s">
        <v>2934</v>
      </c>
    </row>
    <row r="390" spans="1:4" x14ac:dyDescent="0.15">
      <c r="A390" s="137" t="s">
        <v>411</v>
      </c>
      <c r="B390" s="137" t="s">
        <v>3119</v>
      </c>
      <c r="C390" s="137" t="s">
        <v>2934</v>
      </c>
    </row>
    <row r="391" spans="1:4" x14ac:dyDescent="0.15">
      <c r="A391" s="137" t="s">
        <v>2644</v>
      </c>
      <c r="B391" s="137" t="s">
        <v>2645</v>
      </c>
      <c r="C391" s="137" t="s">
        <v>2934</v>
      </c>
    </row>
    <row r="392" spans="1:4" x14ac:dyDescent="0.15">
      <c r="A392" s="137" t="s">
        <v>149</v>
      </c>
      <c r="B392" s="137" t="s">
        <v>150</v>
      </c>
      <c r="C392" s="137" t="s">
        <v>2934</v>
      </c>
    </row>
  </sheetData>
  <autoFilter ref="A3:K385">
    <sortState ref="A41:K389">
      <sortCondition ref="A3:A389"/>
    </sortState>
  </autoFilter>
  <phoneticPr fontId="16" type="noConversion"/>
  <conditionalFormatting sqref="A386:A65521 A1:A3">
    <cfRule type="duplicateValues" dxfId="11" priority="74"/>
  </conditionalFormatting>
  <conditionalFormatting sqref="B386:B65521 B1:B3">
    <cfRule type="duplicateValues" dxfId="10" priority="73"/>
  </conditionalFormatting>
  <conditionalFormatting sqref="B386:B65521">
    <cfRule type="duplicateValues" dxfId="9" priority="21"/>
  </conditionalFormatting>
  <conditionalFormatting sqref="B386:B65521">
    <cfRule type="duplicateValues" dxfId="8" priority="20"/>
  </conditionalFormatting>
  <conditionalFormatting sqref="B146:B147">
    <cfRule type="duplicateValues" dxfId="7" priority="8" stopIfTrue="1"/>
  </conditionalFormatting>
  <conditionalFormatting sqref="A334:B334">
    <cfRule type="duplicateValues" dxfId="6" priority="5"/>
  </conditionalFormatting>
  <conditionalFormatting sqref="B350">
    <cfRule type="duplicateValues" dxfId="5" priority="3"/>
  </conditionalFormatting>
  <conditionalFormatting sqref="A350">
    <cfRule type="duplicateValues" dxfId="4" priority="4"/>
  </conditionalFormatting>
  <conditionalFormatting sqref="B351:B359 B335:B349 B322:B333">
    <cfRule type="duplicateValues" dxfId="3" priority="6"/>
  </conditionalFormatting>
  <conditionalFormatting sqref="A351:A359 A335:A349 A322:A333">
    <cfRule type="duplicateValues" dxfId="2" priority="7"/>
  </conditionalFormatting>
  <conditionalFormatting sqref="B360:B385">
    <cfRule type="duplicateValues" dxfId="1" priority="919"/>
  </conditionalFormatting>
  <conditionalFormatting sqref="A360:A385">
    <cfRule type="duplicateValues" dxfId="0" priority="92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48</vt:i4>
      </vt:variant>
    </vt:vector>
  </HeadingPairs>
  <TitlesOfParts>
    <vt:vector size="54" baseType="lpstr">
      <vt:lpstr>3月6日销售</vt:lpstr>
      <vt:lpstr>3月6日楼层销售</vt:lpstr>
      <vt:lpstr>每日销售笔数</vt:lpstr>
      <vt:lpstr>月累计销售</vt:lpstr>
      <vt:lpstr>业态</vt:lpstr>
      <vt:lpstr>商铺自有活动</vt:lpstr>
      <vt:lpstr>每日销售笔数!_7</vt:lpstr>
      <vt:lpstr>月累计销售!_7</vt:lpstr>
      <vt:lpstr>每日销售笔数!_7.1_7</vt:lpstr>
      <vt:lpstr>月累计销售!_7.1_7</vt:lpstr>
      <vt:lpstr>每日销售笔数!_7.1_7.4</vt:lpstr>
      <vt:lpstr>月累计销售!_7.1_7.4</vt:lpstr>
      <vt:lpstr>每日销售笔数!_7.1_7.4_1</vt:lpstr>
      <vt:lpstr>月累计销售!_7.1_7.4_1</vt:lpstr>
      <vt:lpstr>每日销售笔数!_7.1_7.4_2</vt:lpstr>
      <vt:lpstr>月累计销售!_7.1_7.4_2</vt:lpstr>
      <vt:lpstr>每日销售笔数!_7.1_7.4_3</vt:lpstr>
      <vt:lpstr>月累计销售!_7.1_7.4_3</vt:lpstr>
      <vt:lpstr>月累计销售!_7.1_7.4_4</vt:lpstr>
      <vt:lpstr>月累计销售!_7.1_7.4_5</vt:lpstr>
      <vt:lpstr>月累计销售!_7.1_7.4_6</vt:lpstr>
      <vt:lpstr>每日销售笔数!_7.1_7_1</vt:lpstr>
      <vt:lpstr>月累计销售!_7.1_7_1</vt:lpstr>
      <vt:lpstr>月累计销售!_7.1_7_10</vt:lpstr>
      <vt:lpstr>月累计销售!_7.1_7_11</vt:lpstr>
      <vt:lpstr>月累计销售!_7.1_7_12</vt:lpstr>
      <vt:lpstr>月累计销售!_7.1_7_13</vt:lpstr>
      <vt:lpstr>月累计销售!_7.1_7_14</vt:lpstr>
      <vt:lpstr>月累计销售!_7.1_7_15</vt:lpstr>
      <vt:lpstr>月累计销售!_7.1_7_16</vt:lpstr>
      <vt:lpstr>月累计销售!_7.1_7_17</vt:lpstr>
      <vt:lpstr>月累计销售!_7.1_7_18</vt:lpstr>
      <vt:lpstr>月累计销售!_7.1_7_19</vt:lpstr>
      <vt:lpstr>每日销售笔数!_7.1_7_2</vt:lpstr>
      <vt:lpstr>月累计销售!_7.1_7_2</vt:lpstr>
      <vt:lpstr>月累计销售!_7.1_7_20</vt:lpstr>
      <vt:lpstr>月累计销售!_7.1_7_21</vt:lpstr>
      <vt:lpstr>月累计销售!_7.1_7_22</vt:lpstr>
      <vt:lpstr>月累计销售!_7.1_7_23</vt:lpstr>
      <vt:lpstr>月累计销售!_7.1_7_3</vt:lpstr>
      <vt:lpstr>月累计销售!_7.1_7_4</vt:lpstr>
      <vt:lpstr>月累计销售!_7.1_7_5</vt:lpstr>
      <vt:lpstr>月累计销售!_7.1_7_6</vt:lpstr>
      <vt:lpstr>月累计销售!_7.1_7_7</vt:lpstr>
      <vt:lpstr>月累计销售!_7.1_7_8</vt:lpstr>
      <vt:lpstr>月累计销售!_7.1_7_9</vt:lpstr>
      <vt:lpstr>月累计销售!_7_1</vt:lpstr>
      <vt:lpstr>月累计销售!_7_2</vt:lpstr>
      <vt:lpstr>月累计销售!_7_3</vt:lpstr>
      <vt:lpstr>月累计销售!_7_4</vt:lpstr>
      <vt:lpstr>月累计销售!_7_5</vt:lpstr>
      <vt:lpstr>月累计销售!_7_6</vt:lpstr>
      <vt:lpstr>月累计销售!_7_7</vt:lpstr>
      <vt:lpstr>月累计销售!_7_8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lenovo</cp:lastModifiedBy>
  <dcterms:created xsi:type="dcterms:W3CDTF">2012-01-08T05:39:37Z</dcterms:created>
  <dcterms:modified xsi:type="dcterms:W3CDTF">2016-03-07T04:20:14Z</dcterms:modified>
</cp:coreProperties>
</file>