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日常工作\日报\6S日报\2016\3月份\3月9日\"/>
    </mc:Choice>
  </mc:AlternateContent>
  <bookViews>
    <workbookView xWindow="0" yWindow="0" windowWidth="21600" windowHeight="9750" tabRatio="599"/>
  </bookViews>
  <sheets>
    <sheet name="3月9日销售" sheetId="1" r:id="rId1"/>
    <sheet name="3月9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月累计销售!$B$1:$E$162</definedName>
    <definedName name="_7.1_7" localSheetId="2">每日销售笔数!$B$1:$F$191</definedName>
    <definedName name="_7.1_7" localSheetId="3">月累计销售!$B$1:$E$162</definedName>
    <definedName name="_7.1_7.4" localSheetId="2">每日销售笔数!$B$1:$F$192</definedName>
    <definedName name="_7.1_7.4" localSheetId="3">月累计销售!$B$1:$E$162</definedName>
    <definedName name="_7.1_7.4_1" localSheetId="2">每日销售笔数!$B$1:$F$192</definedName>
    <definedName name="_7.1_7.4_1" localSheetId="3">月累计销售!$B$1:$E$162</definedName>
    <definedName name="_7.1_7.4_2" localSheetId="2">每日销售笔数!$B$1:$F$191</definedName>
    <definedName name="_7.1_7.4_2" localSheetId="3">月累计销售!$B$1:$E$162</definedName>
    <definedName name="_7.1_7.4_3" localSheetId="2">每日销售笔数!$B$1:$F$192</definedName>
    <definedName name="_7.1_7.4_3" localSheetId="3">月累计销售!$B$1:$E$162</definedName>
    <definedName name="_7.1_7.4_4" localSheetId="3">月累计销售!$B$1:$E$162</definedName>
    <definedName name="_7.1_7.4_5" localSheetId="3">月累计销售!$B$1:$E$162</definedName>
    <definedName name="_7.1_7.4_6" localSheetId="3">月累计销售!$B$1:$E$184</definedName>
    <definedName name="_7.1_7_1" localSheetId="2">每日销售笔数!$B$1:$F$192</definedName>
    <definedName name="_7.1_7_1" localSheetId="3">月累计销售!$B$1:$E$162</definedName>
    <definedName name="_7.1_7_10" localSheetId="3">月累计销售!$B$1:$E$162</definedName>
    <definedName name="_7.1_7_11" localSheetId="3">月累计销售!$B$1:$E$162</definedName>
    <definedName name="_7.1_7_12" localSheetId="3">月累计销售!$B$1:$E$162</definedName>
    <definedName name="_7.1_7_13" localSheetId="3">月累计销售!$B$1:$E$162</definedName>
    <definedName name="_7.1_7_14" localSheetId="3">月累计销售!$B$1:$E$162</definedName>
    <definedName name="_7.1_7_15" localSheetId="3">月累计销售!$B$1:$E$162</definedName>
    <definedName name="_7.1_7_16" localSheetId="3">月累计销售!$B$1:$E$162</definedName>
    <definedName name="_7.1_7_17" localSheetId="3">月累计销售!$B$1:$E$162</definedName>
    <definedName name="_7.1_7_18" localSheetId="3">月累计销售!$B$1:$E$162</definedName>
    <definedName name="_7.1_7_19" localSheetId="3">月累计销售!$B$1:$E$184</definedName>
    <definedName name="_7.1_7_2" localSheetId="2">每日销售笔数!$B$1:$F$191</definedName>
    <definedName name="_7.1_7_2" localSheetId="3">月累计销售!$B$1:$E$162</definedName>
    <definedName name="_7.1_7_20" localSheetId="3">月累计销售!$B$1:$E$184</definedName>
    <definedName name="_7.1_7_21" localSheetId="3">月累计销售!$B$1:$E$183</definedName>
    <definedName name="_7.1_7_22" localSheetId="3">月累计销售!$B$1:$E$183</definedName>
    <definedName name="_7.1_7_23" localSheetId="3">月累计销售!$B$1:$E$184</definedName>
    <definedName name="_7.1_7_3" localSheetId="3">月累计销售!$B$1:$E$162</definedName>
    <definedName name="_7.1_7_4" localSheetId="3">月累计销售!$B$1:$E$162</definedName>
    <definedName name="_7.1_7_5" localSheetId="3">月累计销售!$B$1:$E$162</definedName>
    <definedName name="_7.1_7_6" localSheetId="3">月累计销售!$B$1:$E$162</definedName>
    <definedName name="_7.1_7_7" localSheetId="3">月累计销售!$B$1:$E$162</definedName>
    <definedName name="_7.1_7_8" localSheetId="3">月累计销售!$B$1:$E$162</definedName>
    <definedName name="_7.1_7_9" localSheetId="3">月累计销售!$B$1:$E$162</definedName>
    <definedName name="_7_1" localSheetId="3">月累计销售!$B$1:$E$162</definedName>
    <definedName name="_7_2" localSheetId="3">月累计销售!$B$1:$E$162</definedName>
    <definedName name="_7_3" localSheetId="3">月累计销售!$B$1:$E$162</definedName>
    <definedName name="_7_4" localSheetId="3">月累计销售!$B$1:$E$162</definedName>
    <definedName name="_7_5" localSheetId="3">月累计销售!$B$1:$E$162</definedName>
    <definedName name="_7_6" localSheetId="3">月累计销售!$B$1:$E$162</definedName>
    <definedName name="_7_7" localSheetId="3">月累计销售!$B$1:$E$183</definedName>
    <definedName name="_7_8" localSheetId="3">月累计销售!$B$1:$E$183</definedName>
    <definedName name="_xlnm._FilterDatabase" localSheetId="0" hidden="1">'3月9日销售'!$A$2:$R$392</definedName>
    <definedName name="_xlnm._FilterDatabase" localSheetId="2" hidden="1">每日销售笔数!$A$1:$R$969</definedName>
    <definedName name="_xlnm._FilterDatabase" localSheetId="5" hidden="1">商铺自有活动!$A$3:$K$388</definedName>
    <definedName name="_xlnm._FilterDatabase" localSheetId="4" hidden="1">业态!$A$1:$I$1474</definedName>
    <definedName name="_xlnm._FilterDatabase" localSheetId="3" hidden="1">月累计销售!$A$1:$N$383</definedName>
    <definedName name="Z_B7CA09FA_3D62_4F00_B8B2_CF0E7F85CAEF_.wvu.FilterData" localSheetId="0" hidden="1">'3月9日销售'!#REF!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A399" i="1" l="1"/>
  <c r="F337" i="4"/>
  <c r="G337" i="4"/>
  <c r="H337" i="4"/>
  <c r="F338" i="4"/>
  <c r="G338" i="4"/>
  <c r="H338" i="4"/>
  <c r="F339" i="4"/>
  <c r="G339" i="4"/>
  <c r="H339" i="4"/>
  <c r="F340" i="4"/>
  <c r="G340" i="4"/>
  <c r="H340" i="4"/>
  <c r="A337" i="4"/>
  <c r="A338" i="4"/>
  <c r="A339" i="4"/>
  <c r="A340" i="4"/>
  <c r="A373" i="5"/>
  <c r="A374" i="5"/>
  <c r="A375" i="5"/>
  <c r="A376" i="5"/>
  <c r="A377" i="5"/>
  <c r="E374" i="5"/>
  <c r="F374" i="5"/>
  <c r="E375" i="5"/>
  <c r="F375" i="5"/>
  <c r="E376" i="5"/>
  <c r="F376" i="5"/>
  <c r="E377" i="5"/>
  <c r="F377" i="5"/>
  <c r="G370" i="5"/>
  <c r="G371" i="5"/>
  <c r="C371" i="5" s="1"/>
  <c r="G372" i="5"/>
  <c r="G373" i="5"/>
  <c r="C373" i="5" s="1"/>
  <c r="G374" i="5"/>
  <c r="G375" i="5"/>
  <c r="C375" i="5" s="1"/>
  <c r="G376" i="5"/>
  <c r="C376" i="5" s="1"/>
  <c r="G377" i="5"/>
  <c r="C377" i="5" s="1"/>
  <c r="C370" i="5"/>
  <c r="C372" i="5"/>
  <c r="C374" i="5"/>
  <c r="C5" i="3"/>
  <c r="H24" i="1"/>
  <c r="J24" i="1"/>
  <c r="F24" i="1"/>
  <c r="E24" i="1"/>
  <c r="H17" i="4"/>
  <c r="G24" i="1" l="1"/>
  <c r="L24" i="1" s="1"/>
  <c r="F373" i="5"/>
  <c r="E373" i="5"/>
  <c r="I24" i="1" l="1"/>
  <c r="A372" i="5"/>
  <c r="E372" i="5"/>
  <c r="F372" i="5"/>
  <c r="M348" i="1" l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E370" i="5" l="1"/>
  <c r="F370" i="5"/>
  <c r="E371" i="5"/>
  <c r="F371" i="5"/>
  <c r="A370" i="5"/>
  <c r="A371" i="5"/>
  <c r="E367" i="5" l="1"/>
  <c r="F367" i="5"/>
  <c r="G367" i="5"/>
  <c r="C367" i="5" s="1"/>
  <c r="E368" i="5"/>
  <c r="F368" i="5"/>
  <c r="G368" i="5"/>
  <c r="C368" i="5" s="1"/>
  <c r="E369" i="5"/>
  <c r="F369" i="5"/>
  <c r="G369" i="5"/>
  <c r="C369" i="5" s="1"/>
  <c r="A367" i="5"/>
  <c r="A368" i="5"/>
  <c r="A369" i="5"/>
  <c r="A363" i="5" l="1"/>
  <c r="A364" i="5"/>
  <c r="A365" i="5"/>
  <c r="A366" i="5"/>
  <c r="E363" i="5"/>
  <c r="F363" i="5"/>
  <c r="G363" i="5"/>
  <c r="C363" i="5" s="1"/>
  <c r="E364" i="5"/>
  <c r="F364" i="5"/>
  <c r="G364" i="5"/>
  <c r="C364" i="5" s="1"/>
  <c r="E365" i="5"/>
  <c r="F365" i="5"/>
  <c r="G365" i="5"/>
  <c r="C365" i="5" s="1"/>
  <c r="E366" i="5"/>
  <c r="F366" i="5"/>
  <c r="G366" i="5"/>
  <c r="C366" i="5" s="1"/>
  <c r="A359" i="5" l="1"/>
  <c r="A360" i="5"/>
  <c r="A361" i="5"/>
  <c r="A362" i="5"/>
  <c r="A343" i="5" l="1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E209" i="1" l="1"/>
  <c r="F209" i="1"/>
  <c r="G209" i="1"/>
  <c r="H209" i="1"/>
  <c r="I209" i="1" l="1"/>
  <c r="L209" i="1"/>
  <c r="E23" i="1" l="1"/>
  <c r="F23" i="1"/>
  <c r="G23" i="1"/>
  <c r="H23" i="1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5" i="1"/>
  <c r="F375" i="1"/>
  <c r="G375" i="1"/>
  <c r="H375" i="1"/>
  <c r="E307" i="1"/>
  <c r="F307" i="1"/>
  <c r="G307" i="1"/>
  <c r="H307" i="1"/>
  <c r="E265" i="1"/>
  <c r="F265" i="1"/>
  <c r="G265" i="1"/>
  <c r="H265" i="1"/>
  <c r="G139" i="1"/>
  <c r="H139" i="1"/>
  <c r="E139" i="1"/>
  <c r="F139" i="1"/>
  <c r="F366" i="1"/>
  <c r="G366" i="1"/>
  <c r="H366" i="1"/>
  <c r="E366" i="1"/>
  <c r="E35" i="1"/>
  <c r="F35" i="1"/>
  <c r="E287" i="1"/>
  <c r="F287" i="1"/>
  <c r="G287" i="1"/>
  <c r="H287" i="1"/>
  <c r="E188" i="1"/>
  <c r="F188" i="1"/>
  <c r="G188" i="1"/>
  <c r="H188" i="1"/>
  <c r="E37" i="1"/>
  <c r="F37" i="1"/>
  <c r="G37" i="1"/>
  <c r="H37" i="1"/>
  <c r="E256" i="1"/>
  <c r="F256" i="1"/>
  <c r="G256" i="1"/>
  <c r="H25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6" i="1"/>
  <c r="H377" i="1"/>
  <c r="H378" i="1"/>
  <c r="H379" i="1"/>
  <c r="H380" i="1"/>
  <c r="H381" i="1"/>
  <c r="H382" i="1"/>
  <c r="H34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16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9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" i="1"/>
  <c r="E153" i="1"/>
  <c r="F153" i="1"/>
  <c r="F125" i="1"/>
  <c r="E125" i="1"/>
  <c r="E157" i="1"/>
  <c r="F157" i="1"/>
  <c r="E169" i="1"/>
  <c r="F169" i="1"/>
  <c r="F36" i="1"/>
  <c r="E36" i="1"/>
  <c r="M168" i="1"/>
  <c r="E339" i="1"/>
  <c r="F339" i="1"/>
  <c r="G330" i="1"/>
  <c r="F330" i="1"/>
  <c r="E330" i="1"/>
  <c r="G123" i="1"/>
  <c r="F123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34" i="1"/>
  <c r="G34" i="1"/>
  <c r="F34" i="1"/>
  <c r="E22" i="1"/>
  <c r="E280" i="1"/>
  <c r="F280" i="1"/>
  <c r="E235" i="1"/>
  <c r="F235" i="1"/>
  <c r="E316" i="1"/>
  <c r="F316" i="1"/>
  <c r="F14" i="1"/>
  <c r="E14" i="1"/>
  <c r="E343" i="1"/>
  <c r="F343" i="1"/>
  <c r="G343" i="1"/>
  <c r="E228" i="1"/>
  <c r="F228" i="1"/>
  <c r="E196" i="1"/>
  <c r="F196" i="1"/>
  <c r="E79" i="1"/>
  <c r="F79" i="1"/>
  <c r="E67" i="1"/>
  <c r="F67" i="1"/>
  <c r="E48" i="1"/>
  <c r="F48" i="1"/>
  <c r="E26" i="1"/>
  <c r="F26" i="1"/>
  <c r="G26" i="1"/>
  <c r="E25" i="1"/>
  <c r="F25" i="1"/>
  <c r="F231" i="1"/>
  <c r="E231" i="1"/>
  <c r="F112" i="1"/>
  <c r="F124" i="1"/>
  <c r="E53" i="1"/>
  <c r="F53" i="1"/>
  <c r="F306" i="1"/>
  <c r="E306" i="1"/>
  <c r="F16" i="1"/>
  <c r="E16" i="1"/>
  <c r="E344" i="1"/>
  <c r="F344" i="1"/>
  <c r="G344" i="1"/>
  <c r="F42" i="1"/>
  <c r="E42" i="1"/>
  <c r="G31" i="1"/>
  <c r="G70" i="1"/>
  <c r="G74" i="1"/>
  <c r="F19" i="1"/>
  <c r="E19" i="1"/>
  <c r="E225" i="1"/>
  <c r="F225" i="1"/>
  <c r="F5" i="1"/>
  <c r="E5" i="1"/>
  <c r="E341" i="1"/>
  <c r="F341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6" i="1"/>
  <c r="F377" i="1"/>
  <c r="F378" i="1"/>
  <c r="F379" i="1"/>
  <c r="F380" i="1"/>
  <c r="F381" i="1"/>
  <c r="F382" i="1"/>
  <c r="F347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40" i="1"/>
  <c r="F342" i="1"/>
  <c r="F345" i="1"/>
  <c r="F168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97" i="1"/>
  <c r="F98" i="1"/>
  <c r="F99" i="1"/>
  <c r="F100" i="1"/>
  <c r="F101" i="1"/>
  <c r="F96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7" i="1"/>
  <c r="F28" i="1"/>
  <c r="F29" i="1"/>
  <c r="F30" i="1"/>
  <c r="F31" i="1"/>
  <c r="F32" i="1"/>
  <c r="F33" i="1"/>
  <c r="F38" i="1"/>
  <c r="F39" i="1"/>
  <c r="F40" i="1"/>
  <c r="F41" i="1"/>
  <c r="F43" i="1"/>
  <c r="F44" i="1"/>
  <c r="F45" i="1"/>
  <c r="F46" i="1"/>
  <c r="F47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3" i="1"/>
  <c r="E260" i="1"/>
  <c r="E70" i="1"/>
  <c r="E20" i="1"/>
  <c r="E91" i="1"/>
  <c r="E219" i="1"/>
  <c r="E39" i="1"/>
  <c r="E336" i="1"/>
  <c r="E213" i="1"/>
  <c r="E44" i="1"/>
  <c r="E43" i="1"/>
  <c r="E151" i="1"/>
  <c r="E46" i="1"/>
  <c r="G172" i="1"/>
  <c r="G173" i="1"/>
  <c r="G175" i="1"/>
  <c r="G184" i="1"/>
  <c r="G186" i="1"/>
  <c r="G195" i="1"/>
  <c r="G198" i="1"/>
  <c r="G204" i="1"/>
  <c r="G208" i="1"/>
  <c r="G217" i="1"/>
  <c r="G257" i="1"/>
  <c r="G273" i="1"/>
  <c r="G286" i="1"/>
  <c r="G345" i="1"/>
  <c r="G99" i="1"/>
  <c r="G111" i="1"/>
  <c r="G133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E326" i="1"/>
  <c r="E276" i="1"/>
  <c r="E247" i="1"/>
  <c r="E179" i="1"/>
  <c r="E212" i="1"/>
  <c r="E63" i="1"/>
  <c r="E132" i="1"/>
  <c r="E248" i="1"/>
  <c r="E259" i="1"/>
  <c r="E286" i="1"/>
  <c r="E144" i="1"/>
  <c r="E314" i="1"/>
  <c r="E223" i="1"/>
  <c r="E159" i="1"/>
  <c r="E164" i="1"/>
  <c r="E165" i="1"/>
  <c r="E59" i="1"/>
  <c r="E158" i="1"/>
  <c r="E282" i="1"/>
  <c r="E211" i="1"/>
  <c r="E214" i="1"/>
  <c r="E215" i="1"/>
  <c r="E285" i="1"/>
  <c r="E283" i="1"/>
  <c r="E284" i="1"/>
  <c r="E52" i="1"/>
  <c r="E342" i="1"/>
  <c r="E325" i="1"/>
  <c r="E135" i="1"/>
  <c r="E381" i="1"/>
  <c r="E17" i="1"/>
  <c r="E4" i="1"/>
  <c r="E49" i="1"/>
  <c r="E162" i="1"/>
  <c r="E270" i="1"/>
  <c r="E207" i="1"/>
  <c r="E308" i="1"/>
  <c r="E234" i="1"/>
  <c r="E57" i="1"/>
  <c r="E58" i="1"/>
  <c r="F2" i="4"/>
  <c r="E173" i="1"/>
  <c r="E208" i="1"/>
  <c r="E175" i="1"/>
  <c r="E78" i="1"/>
  <c r="E76" i="1"/>
  <c r="E340" i="1"/>
  <c r="E85" i="1"/>
  <c r="E373" i="1"/>
  <c r="E374" i="1"/>
  <c r="E202" i="1"/>
  <c r="E311" i="1"/>
  <c r="E312" i="1"/>
  <c r="E218" i="1"/>
  <c r="E210" i="1"/>
  <c r="E206" i="1"/>
  <c r="E174" i="1"/>
  <c r="E338" i="1"/>
  <c r="E345" i="1"/>
  <c r="E75" i="1"/>
  <c r="E216" i="1"/>
  <c r="E183" i="1"/>
  <c r="E66" i="1"/>
  <c r="E229" i="1"/>
  <c r="E69" i="1"/>
  <c r="E170" i="1"/>
  <c r="E36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8" i="1"/>
  <c r="E369" i="1"/>
  <c r="E370" i="1"/>
  <c r="E371" i="1"/>
  <c r="E372" i="1"/>
  <c r="E376" i="1"/>
  <c r="E377" i="1"/>
  <c r="E378" i="1"/>
  <c r="E379" i="1"/>
  <c r="E380" i="1"/>
  <c r="E382" i="1"/>
  <c r="E347" i="1"/>
  <c r="E171" i="1"/>
  <c r="E172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03" i="1"/>
  <c r="E204" i="1"/>
  <c r="E205" i="1"/>
  <c r="E217" i="1"/>
  <c r="E220" i="1"/>
  <c r="E221" i="1"/>
  <c r="E222" i="1"/>
  <c r="E224" i="1"/>
  <c r="E226" i="1"/>
  <c r="E227" i="1"/>
  <c r="E230" i="1"/>
  <c r="E232" i="1"/>
  <c r="E233" i="1"/>
  <c r="E236" i="1"/>
  <c r="E238" i="1"/>
  <c r="E239" i="1"/>
  <c r="E240" i="1"/>
  <c r="E241" i="1"/>
  <c r="E242" i="1"/>
  <c r="E243" i="1"/>
  <c r="E244" i="1"/>
  <c r="E245" i="1"/>
  <c r="E246" i="1"/>
  <c r="E249" i="1"/>
  <c r="E250" i="1"/>
  <c r="E251" i="1"/>
  <c r="E252" i="1"/>
  <c r="E253" i="1"/>
  <c r="E254" i="1"/>
  <c r="E255" i="1"/>
  <c r="E257" i="1"/>
  <c r="E258" i="1"/>
  <c r="E261" i="1"/>
  <c r="E262" i="1"/>
  <c r="E263" i="1"/>
  <c r="E264" i="1"/>
  <c r="E266" i="1"/>
  <c r="E267" i="1"/>
  <c r="E268" i="1"/>
  <c r="E269" i="1"/>
  <c r="E271" i="1"/>
  <c r="E272" i="1"/>
  <c r="E273" i="1"/>
  <c r="E274" i="1"/>
  <c r="E275" i="1"/>
  <c r="E277" i="1"/>
  <c r="E278" i="1"/>
  <c r="E279" i="1"/>
  <c r="E281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9" i="1"/>
  <c r="E310" i="1"/>
  <c r="E313" i="1"/>
  <c r="E315" i="1"/>
  <c r="E317" i="1"/>
  <c r="E318" i="1"/>
  <c r="E319" i="1"/>
  <c r="E320" i="1"/>
  <c r="E321" i="1"/>
  <c r="E322" i="1"/>
  <c r="E323" i="1"/>
  <c r="E324" i="1"/>
  <c r="E327" i="1"/>
  <c r="E328" i="1"/>
  <c r="E329" i="1"/>
  <c r="E331" i="1"/>
  <c r="E332" i="1"/>
  <c r="E333" i="1"/>
  <c r="E334" i="1"/>
  <c r="E335" i="1"/>
  <c r="E337" i="1"/>
  <c r="E168" i="1"/>
  <c r="E130" i="1"/>
  <c r="E131" i="1"/>
  <c r="E133" i="1"/>
  <c r="E134" i="1"/>
  <c r="E136" i="1"/>
  <c r="E137" i="1"/>
  <c r="E138" i="1"/>
  <c r="E140" i="1"/>
  <c r="E141" i="1"/>
  <c r="E142" i="1"/>
  <c r="E143" i="1"/>
  <c r="E145" i="1"/>
  <c r="E146" i="1"/>
  <c r="E147" i="1"/>
  <c r="E148" i="1"/>
  <c r="E149" i="1"/>
  <c r="E150" i="1"/>
  <c r="E152" i="1"/>
  <c r="E154" i="1"/>
  <c r="E155" i="1"/>
  <c r="E156" i="1"/>
  <c r="E160" i="1"/>
  <c r="E161" i="1"/>
  <c r="E163" i="1"/>
  <c r="E166" i="1"/>
  <c r="E96" i="1"/>
  <c r="E6" i="1"/>
  <c r="E7" i="1"/>
  <c r="E8" i="1"/>
  <c r="E9" i="1"/>
  <c r="E10" i="1"/>
  <c r="E11" i="1"/>
  <c r="E12" i="1"/>
  <c r="E13" i="1"/>
  <c r="E15" i="1"/>
  <c r="E18" i="1"/>
  <c r="E21" i="1"/>
  <c r="E27" i="1"/>
  <c r="E28" i="1"/>
  <c r="E29" i="1"/>
  <c r="E30" i="1"/>
  <c r="E31" i="1"/>
  <c r="E32" i="1"/>
  <c r="E33" i="1"/>
  <c r="E38" i="1"/>
  <c r="E40" i="1"/>
  <c r="E41" i="1"/>
  <c r="E45" i="1"/>
  <c r="E47" i="1"/>
  <c r="E50" i="1"/>
  <c r="E51" i="1"/>
  <c r="E54" i="1"/>
  <c r="E55" i="1"/>
  <c r="E56" i="1"/>
  <c r="E60" i="1"/>
  <c r="E61" i="1"/>
  <c r="E62" i="1"/>
  <c r="E64" i="1"/>
  <c r="E65" i="1"/>
  <c r="E68" i="1"/>
  <c r="E71" i="1"/>
  <c r="E72" i="1"/>
  <c r="E73" i="1"/>
  <c r="E74" i="1"/>
  <c r="E77" i="1"/>
  <c r="E80" i="1"/>
  <c r="E81" i="1"/>
  <c r="E82" i="1"/>
  <c r="E83" i="1"/>
  <c r="E84" i="1"/>
  <c r="E87" i="1"/>
  <c r="E88" i="1"/>
  <c r="E89" i="1"/>
  <c r="E90" i="1"/>
  <c r="E92" i="1"/>
  <c r="E93" i="1"/>
  <c r="E94" i="1"/>
  <c r="E3" i="1"/>
  <c r="E386" i="1"/>
  <c r="K1" i="1" s="1"/>
  <c r="G2" i="4"/>
  <c r="M96" i="1"/>
  <c r="M347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5" i="1"/>
  <c r="G153" i="1"/>
  <c r="A25" i="4"/>
  <c r="G157" i="1"/>
  <c r="A165" i="4"/>
  <c r="G169" i="1"/>
  <c r="A176" i="4"/>
  <c r="G36" i="1"/>
  <c r="A38" i="4"/>
  <c r="G339" i="1"/>
  <c r="G78" i="1"/>
  <c r="A81" i="4"/>
  <c r="G93" i="1"/>
  <c r="A99" i="4"/>
  <c r="G56" i="1"/>
  <c r="A56" i="4"/>
  <c r="G71" i="1"/>
  <c r="A77" i="4"/>
  <c r="G4" i="1"/>
  <c r="A3" i="4"/>
  <c r="G12" i="1"/>
  <c r="A11" i="4"/>
  <c r="G89" i="1"/>
  <c r="A94" i="4"/>
  <c r="G8" i="1"/>
  <c r="A7" i="4"/>
  <c r="G165" i="1"/>
  <c r="A169" i="4"/>
  <c r="G41" i="1"/>
  <c r="A42" i="4"/>
  <c r="G64" i="1"/>
  <c r="A65" i="4"/>
  <c r="G298" i="1"/>
  <c r="G203" i="1"/>
  <c r="A202" i="4"/>
  <c r="G82" i="1"/>
  <c r="A85" i="4"/>
  <c r="G302" i="1"/>
  <c r="G251" i="1"/>
  <c r="G306" i="1"/>
  <c r="G66" i="1"/>
  <c r="A63" i="4"/>
  <c r="G321" i="1"/>
  <c r="G59" i="1"/>
  <c r="G282" i="1"/>
  <c r="G60" i="1"/>
  <c r="G30" i="1"/>
  <c r="G183" i="1"/>
  <c r="G284" i="1"/>
  <c r="G197" i="1"/>
  <c r="G15" i="1"/>
  <c r="G5" i="1"/>
  <c r="G72" i="1"/>
  <c r="G241" i="1"/>
  <c r="G271" i="1"/>
  <c r="G156" i="1"/>
  <c r="A163" i="4"/>
  <c r="G114" i="1"/>
  <c r="A120" i="4"/>
  <c r="A231" i="4"/>
  <c r="G146" i="1"/>
  <c r="A194" i="4"/>
  <c r="G245" i="1"/>
  <c r="G238" i="1"/>
  <c r="G280" i="1"/>
  <c r="G190" i="1"/>
  <c r="A189" i="4"/>
  <c r="G92" i="1"/>
  <c r="A97" i="4"/>
  <c r="G7" i="1"/>
  <c r="A6" i="4"/>
  <c r="G233" i="1"/>
  <c r="G192" i="1"/>
  <c r="A191" i="4"/>
  <c r="G163" i="1"/>
  <c r="A166" i="4"/>
  <c r="G179" i="1"/>
  <c r="A179" i="4"/>
  <c r="G62" i="1"/>
  <c r="G54" i="1"/>
  <c r="A54" i="4"/>
  <c r="G309" i="1"/>
  <c r="G261" i="1"/>
  <c r="G237" i="1"/>
  <c r="G49" i="1"/>
  <c r="A46" i="4"/>
  <c r="G124" i="1"/>
  <c r="A130" i="4"/>
  <c r="G80" i="1"/>
  <c r="A83" i="4"/>
  <c r="G155" i="1"/>
  <c r="A162" i="4"/>
  <c r="G130" i="1"/>
  <c r="A137" i="4"/>
  <c r="G113" i="1"/>
  <c r="A118" i="4"/>
  <c r="G335" i="1"/>
  <c r="G323" i="1"/>
  <c r="G313" i="1"/>
  <c r="G288" i="1"/>
  <c r="G222" i="1"/>
  <c r="A229" i="4"/>
  <c r="G181" i="1"/>
  <c r="A180" i="4"/>
  <c r="G32" i="1"/>
  <c r="A34" i="4"/>
  <c r="G6" i="1"/>
  <c r="A5" i="4"/>
  <c r="A66" i="4"/>
  <c r="G333" i="1"/>
  <c r="G310" i="1"/>
  <c r="G338" i="1"/>
  <c r="G240" i="1"/>
  <c r="G325" i="1"/>
  <c r="G52" i="1"/>
  <c r="A52" i="4"/>
  <c r="G248" i="1"/>
  <c r="A213" i="4"/>
  <c r="G142" i="1"/>
  <c r="A149" i="4"/>
  <c r="G97" i="1"/>
  <c r="A101" i="4"/>
  <c r="G38" i="1"/>
  <c r="A39" i="4"/>
  <c r="G90" i="1"/>
  <c r="A95" i="4"/>
  <c r="G227" i="1"/>
  <c r="G116" i="1"/>
  <c r="G264" i="1"/>
  <c r="G230" i="1"/>
  <c r="G27" i="1"/>
  <c r="G47" i="1"/>
  <c r="G13" i="1"/>
  <c r="G57" i="1"/>
  <c r="G43" i="1"/>
  <c r="G9" i="1"/>
  <c r="G126" i="1"/>
  <c r="G158" i="1"/>
  <c r="G301" i="1"/>
  <c r="G272" i="1"/>
  <c r="G216" i="1"/>
  <c r="G148" i="1"/>
  <c r="G138" i="1"/>
  <c r="G177" i="1"/>
  <c r="G290" i="1"/>
  <c r="G171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5" i="1"/>
  <c r="G199" i="1"/>
  <c r="G100" i="1"/>
  <c r="G342" i="1"/>
  <c r="G17" i="1"/>
  <c r="G145" i="1"/>
  <c r="A186" i="4"/>
  <c r="G200" i="1"/>
  <c r="G327" i="1"/>
  <c r="G278" i="1"/>
  <c r="G162" i="1"/>
  <c r="G311" i="1"/>
  <c r="G221" i="1"/>
  <c r="G292" i="1"/>
  <c r="G140" i="1"/>
  <c r="A146" i="4"/>
  <c r="G239" i="1"/>
  <c r="G180" i="1"/>
  <c r="G242" i="1"/>
  <c r="G176" i="1"/>
  <c r="A175" i="4"/>
  <c r="G73" i="1"/>
  <c r="A62" i="4"/>
  <c r="G65" i="1"/>
  <c r="A67" i="4"/>
  <c r="G29" i="1"/>
  <c r="A31" i="4"/>
  <c r="G69" i="1"/>
  <c r="A69" i="4"/>
  <c r="G85" i="1"/>
  <c r="A89" i="4"/>
  <c r="G144" i="1"/>
  <c r="G55" i="1"/>
  <c r="G329" i="1"/>
  <c r="G263" i="1"/>
  <c r="G229" i="1"/>
  <c r="G166" i="1"/>
  <c r="G202" i="1"/>
  <c r="G129" i="1"/>
  <c r="G103" i="1"/>
  <c r="G115" i="1"/>
  <c r="A119" i="4"/>
  <c r="G281" i="1"/>
  <c r="G297" i="1"/>
  <c r="G254" i="1"/>
  <c r="G40" i="1"/>
  <c r="G35" i="1"/>
  <c r="G22" i="1"/>
  <c r="G18" i="1"/>
  <c r="G21" i="1"/>
  <c r="G317" i="1"/>
  <c r="G75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6" i="1"/>
  <c r="L86" i="1" s="1"/>
  <c r="A91" i="4"/>
  <c r="G81" i="1"/>
  <c r="A84" i="4"/>
  <c r="G294" i="1"/>
  <c r="G232" i="1"/>
  <c r="G218" i="1"/>
  <c r="A226" i="4"/>
  <c r="G63" i="1"/>
  <c r="A22" i="4"/>
  <c r="G83" i="1"/>
  <c r="A87" i="4"/>
  <c r="G51" i="1"/>
  <c r="A51" i="4"/>
  <c r="G46" i="1"/>
  <c r="A48" i="4"/>
  <c r="G210" i="1"/>
  <c r="A212" i="4"/>
  <c r="G196" i="1"/>
  <c r="A195" i="4"/>
  <c r="G279" i="1"/>
  <c r="G28" i="1"/>
  <c r="A30" i="4"/>
  <c r="G267" i="1"/>
  <c r="G150" i="1"/>
  <c r="A157" i="4"/>
  <c r="G220" i="1"/>
  <c r="G118" i="1"/>
  <c r="A123" i="4"/>
  <c r="G262" i="1"/>
  <c r="G275" i="1"/>
  <c r="G215" i="1"/>
  <c r="G187" i="1"/>
  <c r="G159" i="1"/>
  <c r="G42" i="1"/>
  <c r="G332" i="1"/>
  <c r="G266" i="1"/>
  <c r="G58" i="1"/>
  <c r="G87" i="1"/>
  <c r="G61" i="1"/>
  <c r="G143" i="1"/>
  <c r="G117" i="1"/>
  <c r="G104" i="1"/>
  <c r="G331" i="1"/>
  <c r="G319" i="1"/>
  <c r="G304" i="1"/>
  <c r="G277" i="1"/>
  <c r="G255" i="1"/>
  <c r="A187" i="4"/>
  <c r="A44" i="4"/>
  <c r="A88" i="4"/>
  <c r="A150" i="4"/>
  <c r="A108" i="4"/>
  <c r="A92" i="4"/>
  <c r="G201" i="1"/>
  <c r="A200" i="4"/>
  <c r="G328" i="1"/>
  <c r="G270" i="1"/>
  <c r="G308" i="1"/>
  <c r="G312" i="1"/>
  <c r="G212" i="1"/>
  <c r="A220" i="4"/>
  <c r="G10" i="1"/>
  <c r="G121" i="1"/>
  <c r="G154" i="1"/>
  <c r="G269" i="1"/>
  <c r="G84" i="1"/>
  <c r="G223" i="1"/>
  <c r="G108" i="1"/>
  <c r="G285" i="1"/>
  <c r="G234" i="1"/>
  <c r="G326" i="1"/>
  <c r="G236" i="1"/>
  <c r="G182" i="1"/>
  <c r="G76" i="1"/>
  <c r="G132" i="1"/>
  <c r="G314" i="1"/>
  <c r="G185" i="1"/>
  <c r="G136" i="1"/>
  <c r="G109" i="1"/>
  <c r="G274" i="1"/>
  <c r="G178" i="1"/>
  <c r="G340" i="1"/>
  <c r="G276" i="1"/>
  <c r="G106" i="1"/>
  <c r="A111" i="4"/>
  <c r="G246" i="1"/>
  <c r="G147" i="1"/>
  <c r="A154" i="4"/>
  <c r="A132" i="4"/>
  <c r="G119" i="1"/>
  <c r="A124" i="4"/>
  <c r="G11" i="1"/>
  <c r="A10" i="4"/>
  <c r="G33" i="1"/>
  <c r="A35" i="4"/>
  <c r="G164" i="1"/>
  <c r="A167" i="4"/>
  <c r="G283" i="1"/>
  <c r="G214" i="1"/>
  <c r="A222" i="4"/>
  <c r="G50" i="1"/>
  <c r="G334" i="1"/>
  <c r="G268" i="1"/>
  <c r="G224" i="1"/>
  <c r="G110" i="1"/>
  <c r="G107" i="1"/>
  <c r="G322" i="1"/>
  <c r="G258" i="1"/>
  <c r="G250" i="1"/>
  <c r="G160" i="1"/>
  <c r="G293" i="1"/>
  <c r="G94" i="1"/>
  <c r="G131" i="1"/>
  <c r="G207" i="1"/>
  <c r="G67" i="1"/>
  <c r="G127" i="1"/>
  <c r="G101" i="1"/>
  <c r="G320" i="1"/>
  <c r="G295" i="1"/>
  <c r="G193" i="1"/>
  <c r="G68" i="1"/>
  <c r="G152" i="1"/>
  <c r="G303" i="1"/>
  <c r="G252" i="1"/>
  <c r="G247" i="1"/>
  <c r="G226" i="1"/>
  <c r="G194" i="1"/>
  <c r="G128" i="1"/>
  <c r="G102" i="1"/>
  <c r="G300" i="1"/>
  <c r="G249" i="1"/>
  <c r="G205" i="1"/>
  <c r="G161" i="1"/>
  <c r="G253" i="1"/>
  <c r="G341" i="1"/>
  <c r="G16" i="1"/>
  <c r="G228" i="1"/>
  <c r="G98" i="1"/>
  <c r="G336" i="1"/>
  <c r="G225" i="1"/>
  <c r="G79" i="1"/>
  <c r="G316" i="1"/>
  <c r="G260" i="1"/>
  <c r="G14" i="1"/>
  <c r="G231" i="1"/>
  <c r="G191" i="1"/>
  <c r="G105" i="1"/>
  <c r="G337" i="1"/>
  <c r="G315" i="1"/>
  <c r="G289" i="1"/>
  <c r="G259" i="1"/>
  <c r="G134" i="1"/>
  <c r="G48" i="1"/>
  <c r="G91" i="1"/>
  <c r="G151" i="1"/>
  <c r="G235" i="1"/>
  <c r="G39" i="1"/>
  <c r="G53" i="1"/>
  <c r="G137" i="1"/>
  <c r="G318" i="1"/>
  <c r="G211" i="1"/>
  <c r="G305" i="1"/>
  <c r="A26" i="4"/>
  <c r="G243" i="1"/>
  <c r="G291" i="1"/>
  <c r="G368" i="1"/>
  <c r="G141" i="1"/>
  <c r="G112" i="1"/>
  <c r="A117" i="4"/>
  <c r="A33" i="4"/>
  <c r="G348" i="1"/>
  <c r="G149" i="1"/>
  <c r="A156" i="4"/>
  <c r="G122" i="1"/>
  <c r="G88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4" i="1"/>
  <c r="A190" i="4"/>
  <c r="A90" i="4"/>
  <c r="G170" i="1"/>
  <c r="A207" i="4"/>
  <c r="A109" i="4"/>
  <c r="G324" i="1"/>
  <c r="G299" i="1"/>
  <c r="G189" i="1"/>
  <c r="A188" i="4"/>
  <c r="G206" i="1"/>
  <c r="A205" i="4"/>
  <c r="G120" i="1"/>
  <c r="A125" i="4"/>
  <c r="G296" i="1"/>
  <c r="A127" i="4"/>
  <c r="A50" i="4"/>
  <c r="A96" i="4"/>
  <c r="G174" i="1"/>
  <c r="A215" i="4"/>
  <c r="A158" i="4"/>
  <c r="G44" i="1"/>
  <c r="A45" i="4"/>
  <c r="G219" i="1"/>
  <c r="A225" i="4"/>
  <c r="A40" i="4"/>
  <c r="A53" i="4"/>
  <c r="G19" i="1"/>
  <c r="A20" i="4"/>
  <c r="G213" i="1"/>
  <c r="A221" i="4"/>
  <c r="G20" i="1"/>
  <c r="A13" i="4"/>
  <c r="A23" i="4"/>
  <c r="A174" i="4"/>
  <c r="G168" i="1"/>
  <c r="A143" i="4"/>
  <c r="A219" i="4"/>
  <c r="A148" i="4"/>
  <c r="G77" i="1"/>
  <c r="A80" i="4"/>
  <c r="A14" i="4"/>
  <c r="A128" i="4"/>
  <c r="G45" i="1"/>
  <c r="A47" i="4"/>
  <c r="A100" i="4"/>
  <c r="G96" i="1"/>
  <c r="A27" i="4"/>
  <c r="G25" i="1"/>
  <c r="A28" i="4"/>
  <c r="A2" i="4"/>
  <c r="G3" i="1"/>
  <c r="D5" i="3" s="1"/>
  <c r="L117" i="1" l="1"/>
  <c r="L283" i="1"/>
  <c r="L104" i="1"/>
  <c r="L136" i="1"/>
  <c r="L8" i="1"/>
  <c r="L71" i="1"/>
  <c r="L35" i="1"/>
  <c r="L12" i="1"/>
  <c r="L141" i="1"/>
  <c r="L16" i="1"/>
  <c r="L128" i="1"/>
  <c r="L127" i="1"/>
  <c r="L122" i="1"/>
  <c r="L91" i="1"/>
  <c r="L267" i="1"/>
  <c r="L177" i="1"/>
  <c r="L272" i="1"/>
  <c r="L47" i="1"/>
  <c r="L130" i="1"/>
  <c r="L56" i="1"/>
  <c r="L120" i="1"/>
  <c r="L189" i="1"/>
  <c r="L231" i="1"/>
  <c r="L79" i="1"/>
  <c r="L160" i="1"/>
  <c r="L147" i="1"/>
  <c r="L116" i="1"/>
  <c r="L211" i="1"/>
  <c r="L48" i="1"/>
  <c r="L315" i="1"/>
  <c r="L300" i="1"/>
  <c r="L293" i="1"/>
  <c r="L268" i="1"/>
  <c r="L304" i="1"/>
  <c r="L262" i="1"/>
  <c r="L40" i="1"/>
  <c r="L367" i="1"/>
  <c r="L273" i="1"/>
  <c r="L23" i="1"/>
  <c r="C12" i="3"/>
  <c r="L102" i="1"/>
  <c r="L39" i="1"/>
  <c r="L98" i="1"/>
  <c r="L106" i="1"/>
  <c r="L306" i="1"/>
  <c r="L259" i="1"/>
  <c r="L25" i="1"/>
  <c r="L134" i="1"/>
  <c r="L164" i="1"/>
  <c r="L244" i="1"/>
  <c r="L109" i="1"/>
  <c r="L266" i="1"/>
  <c r="L216" i="1"/>
  <c r="L271" i="1"/>
  <c r="L137" i="1"/>
  <c r="L247" i="1"/>
  <c r="L131" i="1"/>
  <c r="L110" i="1"/>
  <c r="L311" i="1"/>
  <c r="L9" i="1"/>
  <c r="L222" i="1"/>
  <c r="L159" i="1"/>
  <c r="L52" i="1"/>
  <c r="L65" i="1"/>
  <c r="L26" i="1"/>
  <c r="L88" i="1"/>
  <c r="L101" i="1"/>
  <c r="L61" i="1"/>
  <c r="L75" i="1"/>
  <c r="L280" i="1"/>
  <c r="L174" i="1"/>
  <c r="L305" i="1"/>
  <c r="L224" i="1"/>
  <c r="L178" i="1"/>
  <c r="L270" i="1"/>
  <c r="L83" i="1"/>
  <c r="L81" i="1"/>
  <c r="L242" i="1"/>
  <c r="L301" i="1"/>
  <c r="L43" i="1"/>
  <c r="L27" i="1"/>
  <c r="L233" i="1"/>
  <c r="L92" i="1"/>
  <c r="L72" i="1"/>
  <c r="L282" i="1"/>
  <c r="L175" i="1"/>
  <c r="L287" i="1"/>
  <c r="I232" i="1"/>
  <c r="I308" i="1"/>
  <c r="I355" i="1"/>
  <c r="L70" i="1"/>
  <c r="L373" i="1"/>
  <c r="L369" i="1"/>
  <c r="L362" i="1"/>
  <c r="L182" i="1"/>
  <c r="L87" i="1"/>
  <c r="L55" i="1"/>
  <c r="L288" i="1"/>
  <c r="L179" i="1"/>
  <c r="L156" i="1"/>
  <c r="L372" i="1"/>
  <c r="L363" i="1"/>
  <c r="L353" i="1"/>
  <c r="L257" i="1"/>
  <c r="L184" i="1"/>
  <c r="I226" i="1"/>
  <c r="I285" i="1"/>
  <c r="I121" i="1"/>
  <c r="I150" i="1"/>
  <c r="I196" i="1"/>
  <c r="I294" i="1"/>
  <c r="I281" i="1"/>
  <c r="I162" i="1"/>
  <c r="I97" i="1"/>
  <c r="I192" i="1"/>
  <c r="I183" i="1"/>
  <c r="I343" i="1"/>
  <c r="L192" i="1"/>
  <c r="I22" i="1"/>
  <c r="I73" i="1"/>
  <c r="I6" i="1"/>
  <c r="I32" i="1"/>
  <c r="I80" i="1"/>
  <c r="I49" i="1"/>
  <c r="I298" i="1"/>
  <c r="I7" i="1"/>
  <c r="I87" i="1"/>
  <c r="I186" i="1"/>
  <c r="I216" i="1"/>
  <c r="I316" i="1"/>
  <c r="I253" i="1"/>
  <c r="I106" i="1"/>
  <c r="I42" i="1"/>
  <c r="L133" i="1"/>
  <c r="I360" i="1"/>
  <c r="I352" i="1"/>
  <c r="I347" i="1"/>
  <c r="I122" i="1"/>
  <c r="L359" i="1"/>
  <c r="L351" i="1"/>
  <c r="I307" i="1"/>
  <c r="I247" i="1"/>
  <c r="I5" i="1"/>
  <c r="I66" i="1"/>
  <c r="I93" i="1"/>
  <c r="I224" i="1"/>
  <c r="L347" i="1"/>
  <c r="L229" i="1"/>
  <c r="I94" i="1"/>
  <c r="I39" i="1"/>
  <c r="L64" i="1"/>
  <c r="L289" i="1"/>
  <c r="L232" i="1"/>
  <c r="L308" i="1"/>
  <c r="I85" i="1"/>
  <c r="I110" i="1"/>
  <c r="I229" i="1"/>
  <c r="I296" i="1"/>
  <c r="L183" i="1"/>
  <c r="I151" i="1"/>
  <c r="I305" i="1"/>
  <c r="I105" i="1"/>
  <c r="I205" i="1"/>
  <c r="L6" i="1"/>
  <c r="L355" i="1"/>
  <c r="I175" i="1"/>
  <c r="L19" i="4"/>
  <c r="O19" i="4" s="1"/>
  <c r="I377" i="1"/>
  <c r="I359" i="1"/>
  <c r="I351" i="1"/>
  <c r="I90" i="1"/>
  <c r="I53" i="1"/>
  <c r="I260" i="1"/>
  <c r="I363" i="1"/>
  <c r="L366" i="1"/>
  <c r="I130" i="1"/>
  <c r="I160" i="1"/>
  <c r="I129" i="1"/>
  <c r="I65" i="1"/>
  <c r="I200" i="1"/>
  <c r="I163" i="1"/>
  <c r="I41" i="1"/>
  <c r="L364" i="1"/>
  <c r="L356" i="1"/>
  <c r="I51" i="1"/>
  <c r="D14" i="3"/>
  <c r="I190" i="1"/>
  <c r="I382" i="1"/>
  <c r="I329" i="1"/>
  <c r="I119" i="1"/>
  <c r="L97" i="1"/>
  <c r="I154" i="1"/>
  <c r="I181" i="1"/>
  <c r="L77" i="1"/>
  <c r="I243" i="1"/>
  <c r="I138" i="1"/>
  <c r="I213" i="1"/>
  <c r="I315" i="1"/>
  <c r="I214" i="1"/>
  <c r="I10" i="1"/>
  <c r="I143" i="1"/>
  <c r="I187" i="1"/>
  <c r="I81" i="1"/>
  <c r="I325" i="1"/>
  <c r="I241" i="1"/>
  <c r="L94" i="1"/>
  <c r="L140" i="1"/>
  <c r="L261" i="1"/>
  <c r="L227" i="1"/>
  <c r="L42" i="1"/>
  <c r="I326" i="1"/>
  <c r="I227" i="1"/>
  <c r="I328" i="1"/>
  <c r="L196" i="1"/>
  <c r="L298" i="1"/>
  <c r="I179" i="1"/>
  <c r="L154" i="1"/>
  <c r="I67" i="1"/>
  <c r="I221" i="1"/>
  <c r="I54" i="1"/>
  <c r="I15" i="1"/>
  <c r="I82" i="1"/>
  <c r="I188" i="1"/>
  <c r="I348" i="1"/>
  <c r="I11" i="1"/>
  <c r="I265" i="1"/>
  <c r="I16" i="1"/>
  <c r="I368" i="1"/>
  <c r="I274" i="1"/>
  <c r="L329" i="1"/>
  <c r="I176" i="1"/>
  <c r="I197" i="1"/>
  <c r="I369" i="1"/>
  <c r="L382" i="1"/>
  <c r="I380" i="1"/>
  <c r="I344" i="1"/>
  <c r="L53" i="1"/>
  <c r="I86" i="1"/>
  <c r="I64" i="1"/>
  <c r="I48" i="1"/>
  <c r="I161" i="1"/>
  <c r="I128" i="1"/>
  <c r="I104" i="1"/>
  <c r="I322" i="1"/>
  <c r="I289" i="1"/>
  <c r="I272" i="1"/>
  <c r="I254" i="1"/>
  <c r="I231" i="1"/>
  <c r="I191" i="1"/>
  <c r="I174" i="1"/>
  <c r="I295" i="1"/>
  <c r="D28" i="3"/>
  <c r="L302" i="1"/>
  <c r="I303" i="1"/>
  <c r="I76" i="1"/>
  <c r="I98" i="1"/>
  <c r="I33" i="1"/>
  <c r="I332" i="1"/>
  <c r="L22" i="1"/>
  <c r="I115" i="1"/>
  <c r="I248" i="1"/>
  <c r="I62" i="1"/>
  <c r="I233" i="1"/>
  <c r="L85" i="1"/>
  <c r="I204" i="1"/>
  <c r="I74" i="1"/>
  <c r="I127" i="1"/>
  <c r="I288" i="1"/>
  <c r="I245" i="1"/>
  <c r="I238" i="1"/>
  <c r="I373" i="1"/>
  <c r="I78" i="1"/>
  <c r="L265" i="1"/>
  <c r="L296" i="1"/>
  <c r="D29" i="3"/>
  <c r="I47" i="1"/>
  <c r="I4" i="1"/>
  <c r="L252" i="1"/>
  <c r="I222" i="1"/>
  <c r="L143" i="1"/>
  <c r="L316" i="1"/>
  <c r="I312" i="1"/>
  <c r="I237" i="1"/>
  <c r="I71" i="1"/>
  <c r="I44" i="1"/>
  <c r="I27" i="1"/>
  <c r="I108" i="1"/>
  <c r="I293" i="1"/>
  <c r="I268" i="1"/>
  <c r="I220" i="1"/>
  <c r="I261" i="1"/>
  <c r="L93" i="1"/>
  <c r="L84" i="1"/>
  <c r="L41" i="1"/>
  <c r="L10" i="1"/>
  <c r="L317" i="1"/>
  <c r="L294" i="1"/>
  <c r="L269" i="1"/>
  <c r="L258" i="1"/>
  <c r="L249" i="1"/>
  <c r="L204" i="1"/>
  <c r="L194" i="1"/>
  <c r="L185" i="1"/>
  <c r="L76" i="1"/>
  <c r="I256" i="1"/>
  <c r="I139" i="1"/>
  <c r="L190" i="1"/>
  <c r="L285" i="1"/>
  <c r="I168" i="1"/>
  <c r="I223" i="1"/>
  <c r="L380" i="1"/>
  <c r="I259" i="1"/>
  <c r="I212" i="1"/>
  <c r="I178" i="1"/>
  <c r="I370" i="1"/>
  <c r="I282" i="1"/>
  <c r="I311" i="1"/>
  <c r="L78" i="1"/>
  <c r="I269" i="1"/>
  <c r="L197" i="1"/>
  <c r="I88" i="1"/>
  <c r="I228" i="1"/>
  <c r="I251" i="1"/>
  <c r="I56" i="1"/>
  <c r="L341" i="1"/>
  <c r="L34" i="1"/>
  <c r="I155" i="1"/>
  <c r="I257" i="1"/>
  <c r="I225" i="1"/>
  <c r="I184" i="1"/>
  <c r="L213" i="1"/>
  <c r="I37" i="1"/>
  <c r="I206" i="1"/>
  <c r="I182" i="1"/>
  <c r="I84" i="1"/>
  <c r="I46" i="1"/>
  <c r="I144" i="1"/>
  <c r="L74" i="1"/>
  <c r="L205" i="1"/>
  <c r="L151" i="1"/>
  <c r="L225" i="1"/>
  <c r="L67" i="1"/>
  <c r="L99" i="1"/>
  <c r="I83" i="1"/>
  <c r="I68" i="1"/>
  <c r="I35" i="1"/>
  <c r="I100" i="1"/>
  <c r="I342" i="1"/>
  <c r="I276" i="1"/>
  <c r="I362" i="1"/>
  <c r="I147" i="1"/>
  <c r="I117" i="1"/>
  <c r="L105" i="1"/>
  <c r="I136" i="1"/>
  <c r="I148" i="1"/>
  <c r="I338" i="1"/>
  <c r="I72" i="1"/>
  <c r="I302" i="1"/>
  <c r="L90" i="1"/>
  <c r="L82" i="1"/>
  <c r="L21" i="1"/>
  <c r="L238" i="1"/>
  <c r="L342" i="1"/>
  <c r="I381" i="1"/>
  <c r="I133" i="1"/>
  <c r="L256" i="1"/>
  <c r="I23" i="1"/>
  <c r="I145" i="1"/>
  <c r="L145" i="1"/>
  <c r="L142" i="1"/>
  <c r="I142" i="1"/>
  <c r="L123" i="1"/>
  <c r="C13" i="3"/>
  <c r="I17" i="1"/>
  <c r="L374" i="1"/>
  <c r="I374" i="1"/>
  <c r="I250" i="1"/>
  <c r="I165" i="1"/>
  <c r="L165" i="1"/>
  <c r="I157" i="1"/>
  <c r="L16" i="4"/>
  <c r="O16" i="4" s="1"/>
  <c r="L338" i="1"/>
  <c r="I120" i="1"/>
  <c r="I203" i="1"/>
  <c r="L203" i="1"/>
  <c r="I273" i="1"/>
  <c r="L335" i="1"/>
  <c r="I335" i="1"/>
  <c r="I314" i="1"/>
  <c r="L314" i="1"/>
  <c r="I310" i="1"/>
  <c r="L73" i="1"/>
  <c r="I193" i="1"/>
  <c r="L193" i="1"/>
  <c r="L334" i="1"/>
  <c r="I334" i="1"/>
  <c r="L19" i="1"/>
  <c r="I19" i="1"/>
  <c r="L253" i="1"/>
  <c r="L107" i="1"/>
  <c r="I9" i="1"/>
  <c r="I116" i="1"/>
  <c r="I271" i="1"/>
  <c r="I323" i="1"/>
  <c r="L323" i="1"/>
  <c r="L17" i="4"/>
  <c r="O17" i="4" s="1"/>
  <c r="L263" i="1"/>
  <c r="I263" i="1"/>
  <c r="I124" i="1"/>
  <c r="L69" i="1"/>
  <c r="I69" i="1"/>
  <c r="I132" i="1"/>
  <c r="L132" i="1"/>
  <c r="D11" i="3"/>
  <c r="I14" i="1"/>
  <c r="L14" i="1"/>
  <c r="I277" i="1"/>
  <c r="L277" i="1"/>
  <c r="I63" i="1"/>
  <c r="L63" i="1"/>
  <c r="L157" i="1"/>
  <c r="L251" i="1"/>
  <c r="L96" i="1"/>
  <c r="L124" i="1"/>
  <c r="L80" i="1"/>
  <c r="L245" i="1"/>
  <c r="I92" i="1"/>
  <c r="L37" i="1"/>
  <c r="I242" i="1"/>
  <c r="L49" i="1"/>
  <c r="I137" i="1"/>
  <c r="I189" i="1"/>
  <c r="I301" i="1"/>
  <c r="L313" i="1"/>
  <c r="L169" i="1"/>
  <c r="C11" i="3"/>
  <c r="I169" i="1"/>
  <c r="L15" i="1"/>
  <c r="I12" i="1"/>
  <c r="L345" i="1"/>
  <c r="L344" i="1"/>
  <c r="I91" i="1"/>
  <c r="I96" i="1"/>
  <c r="I118" i="1"/>
  <c r="I336" i="1"/>
  <c r="I252" i="1"/>
  <c r="I372" i="1"/>
  <c r="I364" i="1"/>
  <c r="I356" i="1"/>
  <c r="I366" i="1"/>
  <c r="L29" i="1"/>
  <c r="L163" i="1"/>
  <c r="L328" i="1"/>
  <c r="L303" i="1"/>
  <c r="L295" i="1"/>
  <c r="L281" i="1"/>
  <c r="L250" i="1"/>
  <c r="L186" i="1"/>
  <c r="L57" i="1"/>
  <c r="L59" i="1"/>
  <c r="L223" i="1"/>
  <c r="L248" i="1"/>
  <c r="L276" i="1"/>
  <c r="L376" i="1"/>
  <c r="L336" i="1"/>
  <c r="I313" i="1"/>
  <c r="I25" i="1"/>
  <c r="I235" i="1"/>
  <c r="I75" i="1"/>
  <c r="I40" i="1"/>
  <c r="L129" i="1"/>
  <c r="L360" i="1"/>
  <c r="I59" i="1"/>
  <c r="I43" i="1"/>
  <c r="I26" i="1"/>
  <c r="I8" i="1"/>
  <c r="I164" i="1"/>
  <c r="I156" i="1"/>
  <c r="I140" i="1"/>
  <c r="I131" i="1"/>
  <c r="I123" i="1"/>
  <c r="I107" i="1"/>
  <c r="I99" i="1"/>
  <c r="I341" i="1"/>
  <c r="I317" i="1"/>
  <c r="I309" i="1"/>
  <c r="I300" i="1"/>
  <c r="I275" i="1"/>
  <c r="I258" i="1"/>
  <c r="I249" i="1"/>
  <c r="I202" i="1"/>
  <c r="I194" i="1"/>
  <c r="I185" i="1"/>
  <c r="I177" i="1"/>
  <c r="L188" i="1"/>
  <c r="L139" i="1"/>
  <c r="I280" i="1"/>
  <c r="L187" i="1"/>
  <c r="I101" i="1"/>
  <c r="I318" i="1"/>
  <c r="L118" i="1"/>
  <c r="I21" i="1"/>
  <c r="L68" i="1"/>
  <c r="L54" i="1"/>
  <c r="L33" i="1"/>
  <c r="L7" i="1"/>
  <c r="L155" i="1"/>
  <c r="L333" i="1"/>
  <c r="L322" i="1"/>
  <c r="L310" i="1"/>
  <c r="L275" i="1"/>
  <c r="L254" i="1"/>
  <c r="L200" i="1"/>
  <c r="L191" i="1"/>
  <c r="L181" i="1"/>
  <c r="L66" i="1"/>
  <c r="L381" i="1"/>
  <c r="L173" i="1"/>
  <c r="L260" i="1"/>
  <c r="L5" i="1"/>
  <c r="L343" i="1"/>
  <c r="L307" i="1"/>
  <c r="L375" i="1"/>
  <c r="L214" i="1"/>
  <c r="L309" i="1"/>
  <c r="C16" i="3"/>
  <c r="E95" i="1"/>
  <c r="L4" i="1"/>
  <c r="G95" i="1"/>
  <c r="L3" i="1"/>
  <c r="I3" i="1"/>
  <c r="I149" i="1"/>
  <c r="D16" i="3"/>
  <c r="L297" i="1"/>
  <c r="I297" i="1"/>
  <c r="I327" i="1"/>
  <c r="L327" i="1"/>
  <c r="O34" i="4"/>
  <c r="M36" i="4"/>
  <c r="O36" i="4" s="1"/>
  <c r="R34" i="4"/>
  <c r="H167" i="1" s="1"/>
  <c r="M37" i="4"/>
  <c r="O37" i="4" s="1"/>
  <c r="M38" i="4"/>
  <c r="O38" i="4" s="1"/>
  <c r="M43" i="4"/>
  <c r="O43" i="4" s="1"/>
  <c r="I255" i="1"/>
  <c r="L255" i="1"/>
  <c r="I61" i="1"/>
  <c r="L321" i="1"/>
  <c r="I321" i="1"/>
  <c r="I345" i="1"/>
  <c r="D27" i="3"/>
  <c r="C7" i="3"/>
  <c r="I367" i="1"/>
  <c r="I199" i="1"/>
  <c r="L199" i="1"/>
  <c r="I171" i="1"/>
  <c r="L171" i="1"/>
  <c r="I158" i="1"/>
  <c r="L158" i="1"/>
  <c r="L230" i="1"/>
  <c r="I230" i="1"/>
  <c r="I38" i="1"/>
  <c r="L38" i="1"/>
  <c r="L113" i="1"/>
  <c r="I113" i="1"/>
  <c r="L235" i="1"/>
  <c r="I50" i="1"/>
  <c r="L50" i="1"/>
  <c r="I198" i="1"/>
  <c r="L198" i="1"/>
  <c r="L219" i="1"/>
  <c r="I219" i="1"/>
  <c r="C18" i="3"/>
  <c r="E346" i="1"/>
  <c r="L168" i="1"/>
  <c r="C28" i="3"/>
  <c r="L377" i="1"/>
  <c r="I350" i="1"/>
  <c r="L350" i="1"/>
  <c r="D25" i="3"/>
  <c r="I299" i="1"/>
  <c r="L299" i="1"/>
  <c r="I278" i="1"/>
  <c r="L278" i="1"/>
  <c r="L368" i="1"/>
  <c r="L149" i="1"/>
  <c r="D7" i="3"/>
  <c r="L144" i="1"/>
  <c r="I290" i="1"/>
  <c r="L290" i="1"/>
  <c r="L126" i="1"/>
  <c r="I126" i="1"/>
  <c r="D13" i="3"/>
  <c r="L264" i="1"/>
  <c r="I264" i="1"/>
  <c r="I211" i="1"/>
  <c r="D19" i="3"/>
  <c r="I207" i="1"/>
  <c r="L207" i="1"/>
  <c r="I146" i="1"/>
  <c r="L146" i="1"/>
  <c r="L284" i="1"/>
  <c r="I284" i="1"/>
  <c r="L320" i="1"/>
  <c r="I320" i="1"/>
  <c r="C23" i="3"/>
  <c r="L358" i="1"/>
  <c r="I358" i="1"/>
  <c r="I286" i="1"/>
  <c r="L286" i="1"/>
  <c r="L195" i="1"/>
  <c r="I195" i="1"/>
  <c r="L31" i="1"/>
  <c r="I31" i="1"/>
  <c r="D6" i="3"/>
  <c r="I244" i="1"/>
  <c r="D20" i="3"/>
  <c r="I152" i="1"/>
  <c r="L152" i="1"/>
  <c r="C8" i="3"/>
  <c r="I376" i="1"/>
  <c r="L365" i="1"/>
  <c r="I180" i="1"/>
  <c r="L180" i="1"/>
  <c r="I236" i="1"/>
  <c r="L236" i="1"/>
  <c r="L166" i="1"/>
  <c r="I166" i="1"/>
  <c r="I239" i="1"/>
  <c r="L239" i="1"/>
  <c r="I135" i="1"/>
  <c r="L135" i="1"/>
  <c r="L337" i="1"/>
  <c r="I337" i="1"/>
  <c r="I201" i="1"/>
  <c r="L201" i="1"/>
  <c r="I215" i="1"/>
  <c r="L215" i="1"/>
  <c r="L89" i="1"/>
  <c r="I89" i="1"/>
  <c r="I134" i="1"/>
  <c r="I340" i="1"/>
  <c r="L340" i="1"/>
  <c r="L324" i="1"/>
  <c r="I324" i="1"/>
  <c r="L330" i="1"/>
  <c r="I330" i="1"/>
  <c r="L274" i="1"/>
  <c r="L28" i="1"/>
  <c r="I28" i="1"/>
  <c r="L13" i="1"/>
  <c r="I13" i="1"/>
  <c r="L108" i="1"/>
  <c r="I114" i="1"/>
  <c r="L114" i="1"/>
  <c r="C9" i="3"/>
  <c r="C20" i="3"/>
  <c r="C26" i="3"/>
  <c r="I52" i="1"/>
  <c r="L17" i="1"/>
  <c r="L332" i="1"/>
  <c r="I20" i="1"/>
  <c r="L20" i="1"/>
  <c r="L119" i="1"/>
  <c r="I36" i="1"/>
  <c r="L36" i="1"/>
  <c r="L125" i="1"/>
  <c r="I125" i="1"/>
  <c r="I70" i="1"/>
  <c r="I234" i="1"/>
  <c r="L234" i="1"/>
  <c r="C14" i="3"/>
  <c r="L138" i="1"/>
  <c r="L348" i="1"/>
  <c r="C25" i="3"/>
  <c r="E383" i="1"/>
  <c r="E167" i="1"/>
  <c r="C19" i="3"/>
  <c r="I365" i="1"/>
  <c r="L357" i="1"/>
  <c r="I357" i="1"/>
  <c r="I349" i="1"/>
  <c r="G383" i="1"/>
  <c r="D23" i="3"/>
  <c r="L318" i="1"/>
  <c r="L246" i="1"/>
  <c r="I246" i="1"/>
  <c r="L5" i="4"/>
  <c r="I210" i="1"/>
  <c r="L210" i="1"/>
  <c r="H346" i="1"/>
  <c r="H383" i="1"/>
  <c r="L243" i="1"/>
  <c r="L228" i="1"/>
  <c r="I283" i="1"/>
  <c r="L11" i="1"/>
  <c r="L319" i="1"/>
  <c r="I319" i="1"/>
  <c r="I266" i="1"/>
  <c r="I262" i="1"/>
  <c r="L46" i="1"/>
  <c r="L115" i="1"/>
  <c r="L292" i="1"/>
  <c r="I292" i="1"/>
  <c r="L148" i="1"/>
  <c r="I57" i="1"/>
  <c r="L325" i="1"/>
  <c r="L62" i="1"/>
  <c r="I306" i="1"/>
  <c r="D22" i="3"/>
  <c r="L349" i="1"/>
  <c r="L45" i="1"/>
  <c r="I45" i="1"/>
  <c r="L44" i="1"/>
  <c r="L312" i="1"/>
  <c r="L150" i="1"/>
  <c r="I304" i="1"/>
  <c r="L161" i="1"/>
  <c r="I58" i="1"/>
  <c r="L58" i="1"/>
  <c r="D18" i="3"/>
  <c r="L170" i="1"/>
  <c r="I170" i="1"/>
  <c r="I109" i="1"/>
  <c r="L121" i="1"/>
  <c r="L331" i="1"/>
  <c r="I331" i="1"/>
  <c r="I103" i="1"/>
  <c r="L103" i="1"/>
  <c r="L339" i="1"/>
  <c r="I339" i="1"/>
  <c r="C21" i="3"/>
  <c r="I111" i="1"/>
  <c r="L111" i="1"/>
  <c r="I217" i="1"/>
  <c r="L217" i="1"/>
  <c r="I173" i="1"/>
  <c r="D21" i="3"/>
  <c r="I291" i="1"/>
  <c r="L291" i="1"/>
  <c r="I270" i="1"/>
  <c r="I60" i="1"/>
  <c r="L60" i="1"/>
  <c r="L221" i="1"/>
  <c r="I267" i="1"/>
  <c r="L241" i="1"/>
  <c r="L206" i="1"/>
  <c r="D9" i="3"/>
  <c r="D12" i="3"/>
  <c r="I112" i="1"/>
  <c r="L112" i="1"/>
  <c r="D8" i="3"/>
  <c r="I79" i="1"/>
  <c r="L153" i="1"/>
  <c r="I153" i="1"/>
  <c r="I379" i="1"/>
  <c r="L379" i="1"/>
  <c r="L370" i="1"/>
  <c r="L361" i="1"/>
  <c r="I361" i="1"/>
  <c r="I353" i="1"/>
  <c r="I159" i="1"/>
  <c r="L51" i="1"/>
  <c r="C22" i="3"/>
  <c r="C29" i="3"/>
  <c r="C27" i="3"/>
  <c r="I378" i="1"/>
  <c r="L378" i="1"/>
  <c r="L352" i="1"/>
  <c r="I208" i="1"/>
  <c r="L208" i="1"/>
  <c r="L172" i="1"/>
  <c r="I172" i="1"/>
  <c r="L237" i="1"/>
  <c r="I102" i="1"/>
  <c r="L212" i="1"/>
  <c r="L220" i="1"/>
  <c r="I18" i="1"/>
  <c r="L18" i="1"/>
  <c r="I29" i="1"/>
  <c r="L162" i="1"/>
  <c r="L100" i="1"/>
  <c r="G167" i="1"/>
  <c r="L32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1" i="1"/>
  <c r="I371" i="1"/>
  <c r="I354" i="1"/>
  <c r="L354" i="1"/>
  <c r="L226" i="1"/>
  <c r="I240" i="1"/>
  <c r="L240" i="1"/>
  <c r="I30" i="1"/>
  <c r="L30" i="1"/>
  <c r="C15" i="3"/>
  <c r="D26" i="3"/>
  <c r="L326" i="1"/>
  <c r="I279" i="1"/>
  <c r="L279" i="1"/>
  <c r="L218" i="1"/>
  <c r="I218" i="1"/>
  <c r="I141" i="1"/>
  <c r="D15" i="3"/>
  <c r="L202" i="1"/>
  <c r="L176" i="1"/>
  <c r="I34" i="1"/>
  <c r="I287" i="1"/>
  <c r="I55" i="1"/>
  <c r="G346" i="1"/>
  <c r="I77" i="1"/>
  <c r="I333" i="1"/>
  <c r="C6" i="3"/>
  <c r="L18" i="4"/>
  <c r="H95" i="1"/>
  <c r="I375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5" i="1"/>
  <c r="M16" i="4"/>
  <c r="N16" i="4" s="1"/>
  <c r="I95" i="1"/>
  <c r="G384" i="1"/>
  <c r="K24" i="1" s="1"/>
  <c r="C30" i="3"/>
  <c r="C36" i="3"/>
  <c r="D35" i="3"/>
  <c r="F9" i="3"/>
  <c r="L383" i="1"/>
  <c r="M19" i="4"/>
  <c r="N19" i="4" s="1"/>
  <c r="I383" i="1"/>
  <c r="F27" i="3"/>
  <c r="C34" i="3"/>
  <c r="L56" i="4"/>
  <c r="A400" i="1" s="1"/>
  <c r="D36" i="3"/>
  <c r="F16" i="3"/>
  <c r="E384" i="1"/>
  <c r="F15" i="3"/>
  <c r="L167" i="1"/>
  <c r="M17" i="4"/>
  <c r="N17" i="4" s="1"/>
  <c r="M53" i="4"/>
  <c r="I167" i="1" s="1"/>
  <c r="F8" i="3"/>
  <c r="D34" i="3"/>
  <c r="H384" i="1"/>
  <c r="E391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6" i="1"/>
  <c r="I346" i="1"/>
  <c r="L20" i="4"/>
  <c r="M51" i="4" s="1"/>
  <c r="O18" i="4"/>
  <c r="O35" i="4"/>
  <c r="L46" i="4" s="1"/>
  <c r="A397" i="1" s="1"/>
  <c r="F21" i="3"/>
  <c r="F7" i="3"/>
  <c r="D33" i="3"/>
  <c r="K167" i="1" l="1"/>
  <c r="K209" i="1"/>
  <c r="E6" i="3"/>
  <c r="E7" i="3"/>
  <c r="E5" i="3"/>
  <c r="E25" i="3"/>
  <c r="E19" i="3"/>
  <c r="K383" i="1"/>
  <c r="E22" i="3"/>
  <c r="K346" i="1"/>
  <c r="E20" i="3"/>
  <c r="K265" i="1"/>
  <c r="K256" i="1"/>
  <c r="K156" i="1"/>
  <c r="K181" i="1"/>
  <c r="K356" i="1"/>
  <c r="K381" i="1"/>
  <c r="K372" i="1"/>
  <c r="K224" i="1"/>
  <c r="K193" i="1"/>
  <c r="K341" i="1"/>
  <c r="K289" i="1"/>
  <c r="K359" i="1"/>
  <c r="K26" i="1"/>
  <c r="K174" i="1"/>
  <c r="K185" i="1"/>
  <c r="K281" i="1"/>
  <c r="K97" i="1"/>
  <c r="K329" i="1"/>
  <c r="K335" i="1"/>
  <c r="K169" i="1"/>
  <c r="K188" i="1"/>
  <c r="K56" i="1"/>
  <c r="K4" i="1"/>
  <c r="K227" i="1"/>
  <c r="K69" i="1"/>
  <c r="K64" i="1"/>
  <c r="K124" i="1"/>
  <c r="K147" i="1"/>
  <c r="K127" i="1"/>
  <c r="K245" i="1"/>
  <c r="K9" i="1"/>
  <c r="K309" i="1"/>
  <c r="K138" i="1"/>
  <c r="K118" i="1"/>
  <c r="K343" i="1"/>
  <c r="K101" i="1"/>
  <c r="K253" i="1"/>
  <c r="K259" i="1"/>
  <c r="K34" i="1"/>
  <c r="K123" i="1"/>
  <c r="K77" i="1"/>
  <c r="K15" i="1"/>
  <c r="K213" i="1"/>
  <c r="K129" i="1"/>
  <c r="K83" i="1"/>
  <c r="K192" i="1"/>
  <c r="K251" i="1"/>
  <c r="K93" i="1"/>
  <c r="K157" i="1"/>
  <c r="K155" i="1"/>
  <c r="K347" i="1"/>
  <c r="K74" i="1"/>
  <c r="K172" i="1"/>
  <c r="K187" i="1"/>
  <c r="K106" i="1"/>
  <c r="K336" i="1"/>
  <c r="K53" i="1"/>
  <c r="K295" i="1"/>
  <c r="K16" i="1"/>
  <c r="K48" i="1"/>
  <c r="K25" i="1"/>
  <c r="K317" i="1"/>
  <c r="K366" i="1"/>
  <c r="K78" i="1"/>
  <c r="K325" i="1"/>
  <c r="K379" i="1"/>
  <c r="K338" i="1"/>
  <c r="K220" i="1"/>
  <c r="K257" i="1"/>
  <c r="K104" i="1"/>
  <c r="K94" i="1"/>
  <c r="K260" i="1"/>
  <c r="K303" i="1"/>
  <c r="K14" i="1"/>
  <c r="K217" i="1"/>
  <c r="K296" i="1"/>
  <c r="K305" i="1"/>
  <c r="K254" i="1"/>
  <c r="K314" i="1"/>
  <c r="K84" i="1"/>
  <c r="K71" i="1"/>
  <c r="K282" i="1"/>
  <c r="K294" i="1"/>
  <c r="K229" i="1"/>
  <c r="K80" i="1"/>
  <c r="K66" i="1"/>
  <c r="K165" i="1"/>
  <c r="K248" i="1"/>
  <c r="K65" i="1"/>
  <c r="K378" i="1"/>
  <c r="K247" i="1"/>
  <c r="K105" i="1"/>
  <c r="K85" i="1"/>
  <c r="K132" i="1"/>
  <c r="K59" i="1"/>
  <c r="K202" i="1"/>
  <c r="K263" i="1"/>
  <c r="K261" i="1"/>
  <c r="K47" i="1"/>
  <c r="K27" i="1"/>
  <c r="K117" i="1"/>
  <c r="K63" i="1"/>
  <c r="K283" i="1"/>
  <c r="K362" i="1"/>
  <c r="K128" i="1"/>
  <c r="K151" i="1"/>
  <c r="K21" i="1"/>
  <c r="K182" i="1"/>
  <c r="K10" i="1"/>
  <c r="K5" i="1"/>
  <c r="K164" i="1"/>
  <c r="K7" i="1"/>
  <c r="K280" i="1"/>
  <c r="K204" i="1"/>
  <c r="K361" i="1"/>
  <c r="K331" i="1"/>
  <c r="K268" i="1"/>
  <c r="K194" i="1"/>
  <c r="K355" i="1"/>
  <c r="K250" i="1"/>
  <c r="K39" i="1"/>
  <c r="K23" i="1"/>
  <c r="K203" i="1"/>
  <c r="K176" i="1"/>
  <c r="K369" i="1"/>
  <c r="K363" i="1"/>
  <c r="K81" i="1"/>
  <c r="K252" i="1"/>
  <c r="K273" i="1"/>
  <c r="K110" i="1"/>
  <c r="K315" i="1"/>
  <c r="K19" i="1"/>
  <c r="K76" i="1"/>
  <c r="K154" i="1"/>
  <c r="K54" i="1"/>
  <c r="K72" i="1"/>
  <c r="K73" i="1"/>
  <c r="K55" i="1"/>
  <c r="K41" i="1"/>
  <c r="K307" i="1"/>
  <c r="K306" i="1"/>
  <c r="K377" i="1"/>
  <c r="K226" i="1"/>
  <c r="K322" i="1"/>
  <c r="K20" i="1"/>
  <c r="K140" i="1"/>
  <c r="K190" i="1"/>
  <c r="K189" i="1"/>
  <c r="K12" i="1"/>
  <c r="K43" i="1"/>
  <c r="K210" i="1"/>
  <c r="K91" i="1"/>
  <c r="K205" i="1"/>
  <c r="K360" i="1"/>
  <c r="K287" i="1"/>
  <c r="K302" i="1"/>
  <c r="K333" i="1"/>
  <c r="K364" i="1"/>
  <c r="K288" i="1"/>
  <c r="K279" i="1"/>
  <c r="K33" i="1"/>
  <c r="K143" i="1"/>
  <c r="K160" i="1"/>
  <c r="K184" i="1"/>
  <c r="K380" i="1"/>
  <c r="K68" i="1"/>
  <c r="K316" i="1"/>
  <c r="K133" i="1"/>
  <c r="K40" i="1"/>
  <c r="K178" i="1"/>
  <c r="K223" i="1"/>
  <c r="K145" i="1"/>
  <c r="K298" i="1"/>
  <c r="K276" i="1"/>
  <c r="K86" i="1"/>
  <c r="K196" i="1"/>
  <c r="K375" i="1"/>
  <c r="K37" i="1"/>
  <c r="K116" i="1"/>
  <c r="K292" i="1"/>
  <c r="K382" i="1"/>
  <c r="K275" i="1"/>
  <c r="K277" i="1"/>
  <c r="K231" i="1"/>
  <c r="K141" i="1"/>
  <c r="K120" i="1"/>
  <c r="K308" i="1"/>
  <c r="K269" i="1"/>
  <c r="K153" i="1"/>
  <c r="K136" i="1"/>
  <c r="K242" i="1"/>
  <c r="K82" i="1"/>
  <c r="K163" i="1"/>
  <c r="K87" i="1"/>
  <c r="K357" i="1"/>
  <c r="K99" i="1"/>
  <c r="K200" i="1"/>
  <c r="K125" i="1"/>
  <c r="K137" i="1"/>
  <c r="K313" i="1"/>
  <c r="K233" i="1"/>
  <c r="K107" i="1"/>
  <c r="K293" i="1"/>
  <c r="K28" i="1"/>
  <c r="K272" i="1"/>
  <c r="K304" i="1"/>
  <c r="K102" i="1"/>
  <c r="K98" i="1"/>
  <c r="K348" i="1"/>
  <c r="K234" i="1"/>
  <c r="K197" i="1"/>
  <c r="K218" i="1"/>
  <c r="K90" i="1"/>
  <c r="K177" i="1"/>
  <c r="K18" i="1"/>
  <c r="K240" i="1"/>
  <c r="K371" i="1"/>
  <c r="K373" i="1"/>
  <c r="K353" i="1"/>
  <c r="K175" i="1"/>
  <c r="K35" i="1"/>
  <c r="K328" i="1"/>
  <c r="K96" i="1"/>
  <c r="K150" i="1"/>
  <c r="K8" i="1"/>
  <c r="K323" i="1"/>
  <c r="K51" i="1"/>
  <c r="K258" i="1"/>
  <c r="K131" i="1"/>
  <c r="K122" i="1"/>
  <c r="K318" i="1"/>
  <c r="K46" i="1"/>
  <c r="K29" i="1"/>
  <c r="K183" i="1"/>
  <c r="K376" i="1"/>
  <c r="K22" i="1"/>
  <c r="K212" i="1"/>
  <c r="K11" i="1"/>
  <c r="K36" i="1"/>
  <c r="K92" i="1"/>
  <c r="K42" i="1"/>
  <c r="K186" i="1"/>
  <c r="L384" i="1"/>
  <c r="K311" i="1"/>
  <c r="K162" i="1"/>
  <c r="K168" i="1"/>
  <c r="K310" i="1"/>
  <c r="K232" i="1"/>
  <c r="K243" i="1"/>
  <c r="K49" i="1"/>
  <c r="K139" i="1"/>
  <c r="K255" i="1"/>
  <c r="K249" i="1"/>
  <c r="K225" i="1"/>
  <c r="K285" i="1"/>
  <c r="K214" i="1"/>
  <c r="K351" i="1"/>
  <c r="K111" i="1"/>
  <c r="K30" i="1"/>
  <c r="K238" i="1"/>
  <c r="K236" i="1"/>
  <c r="K321" i="1"/>
  <c r="K367" i="1"/>
  <c r="K17" i="1"/>
  <c r="K301" i="1"/>
  <c r="K158" i="1"/>
  <c r="K198" i="1"/>
  <c r="K299" i="1"/>
  <c r="K300" i="1"/>
  <c r="K211" i="1"/>
  <c r="K284" i="1"/>
  <c r="K195" i="1"/>
  <c r="K152" i="1"/>
  <c r="K222" i="1"/>
  <c r="K365" i="1"/>
  <c r="K267" i="1"/>
  <c r="K58" i="1"/>
  <c r="K109" i="1"/>
  <c r="K142" i="1"/>
  <c r="K100" i="1"/>
  <c r="K75" i="1"/>
  <c r="K326" i="1"/>
  <c r="K291" i="1"/>
  <c r="K349" i="1"/>
  <c r="K146" i="1"/>
  <c r="K149" i="1"/>
  <c r="K199" i="1"/>
  <c r="K113" i="1"/>
  <c r="K144" i="1"/>
  <c r="K180" i="1"/>
  <c r="K239" i="1"/>
  <c r="K324" i="1"/>
  <c r="K70" i="1"/>
  <c r="K266" i="1"/>
  <c r="K312" i="1"/>
  <c r="K121" i="1"/>
  <c r="K342" i="1"/>
  <c r="K352" i="1"/>
  <c r="K354" i="1"/>
  <c r="K6" i="1"/>
  <c r="K173" i="1"/>
  <c r="K206" i="1"/>
  <c r="K370" i="1"/>
  <c r="K344" i="1"/>
  <c r="K368" i="1"/>
  <c r="K219" i="1"/>
  <c r="K278" i="1"/>
  <c r="K264" i="1"/>
  <c r="K320" i="1"/>
  <c r="K31" i="1"/>
  <c r="K135" i="1"/>
  <c r="K201" i="1"/>
  <c r="K134" i="1"/>
  <c r="K166" i="1"/>
  <c r="K13" i="1"/>
  <c r="K221" i="1"/>
  <c r="K103" i="1"/>
  <c r="K67" i="1"/>
  <c r="K334" i="1"/>
  <c r="K52" i="1"/>
  <c r="K327" i="1"/>
  <c r="K345" i="1"/>
  <c r="K230" i="1"/>
  <c r="K235" i="1"/>
  <c r="K207" i="1"/>
  <c r="K358" i="1"/>
  <c r="K89" i="1"/>
  <c r="K114" i="1"/>
  <c r="K216" i="1"/>
  <c r="K119" i="1"/>
  <c r="K246" i="1"/>
  <c r="K228" i="1"/>
  <c r="K148" i="1"/>
  <c r="K297" i="1"/>
  <c r="K38" i="1"/>
  <c r="K50" i="1"/>
  <c r="K126" i="1"/>
  <c r="K79" i="1"/>
  <c r="K340" i="1"/>
  <c r="K374" i="1"/>
  <c r="K319" i="1"/>
  <c r="K115" i="1"/>
  <c r="K170" i="1"/>
  <c r="K270" i="1"/>
  <c r="K330" i="1"/>
  <c r="K244" i="1"/>
  <c r="K337" i="1"/>
  <c r="K130" i="1"/>
  <c r="K191" i="1"/>
  <c r="K108" i="1"/>
  <c r="K271" i="1"/>
  <c r="K332" i="1"/>
  <c r="K62" i="1"/>
  <c r="K44" i="1"/>
  <c r="K339" i="1"/>
  <c r="K112" i="1"/>
  <c r="K159" i="1"/>
  <c r="K237" i="1"/>
  <c r="K241" i="1"/>
  <c r="K179" i="1"/>
  <c r="K262" i="1"/>
  <c r="K57" i="1"/>
  <c r="K45" i="1"/>
  <c r="K161" i="1"/>
  <c r="K88" i="1"/>
  <c r="K208" i="1"/>
  <c r="K32" i="1"/>
  <c r="K61" i="1"/>
  <c r="K171" i="1"/>
  <c r="K350" i="1"/>
  <c r="K290" i="1"/>
  <c r="K60" i="1"/>
  <c r="K274" i="1"/>
  <c r="K286" i="1"/>
  <c r="K3" i="1"/>
  <c r="K215" i="1"/>
  <c r="F30" i="3"/>
  <c r="E29" i="3"/>
  <c r="E28" i="3"/>
  <c r="E14" i="3"/>
  <c r="E11" i="3"/>
  <c r="F17" i="3"/>
  <c r="F34" i="3"/>
  <c r="E8" i="3"/>
  <c r="L7" i="4"/>
  <c r="O20" i="4"/>
  <c r="I384" i="1"/>
  <c r="E392" i="1" s="1"/>
  <c r="F36" i="3"/>
  <c r="F10" i="3"/>
  <c r="D37" i="3"/>
  <c r="E24" i="3" s="1"/>
  <c r="E15" i="3"/>
  <c r="F24" i="3"/>
  <c r="F35" i="3"/>
  <c r="K95" i="1"/>
  <c r="E18" i="3"/>
  <c r="F32" i="3"/>
  <c r="E13" i="3"/>
  <c r="F33" i="3"/>
  <c r="E16" i="3"/>
  <c r="C37" i="3"/>
  <c r="F31" i="3"/>
  <c r="E23" i="3"/>
  <c r="E10" i="3" l="1"/>
  <c r="E33" i="3"/>
  <c r="K384" i="1"/>
  <c r="E35" i="3"/>
  <c r="E36" i="3"/>
  <c r="E31" i="3"/>
  <c r="E32" i="3"/>
  <c r="L6" i="4"/>
  <c r="M6" i="4" s="1"/>
  <c r="M5" i="4"/>
  <c r="F37" i="3"/>
  <c r="E34" i="3"/>
  <c r="E30" i="3"/>
  <c r="K2" i="4" l="1"/>
  <c r="A396" i="1" s="1"/>
  <c r="A339" i="5" l="1"/>
  <c r="A310" i="5"/>
  <c r="A314" i="5"/>
  <c r="A318" i="5"/>
  <c r="A322" i="5"/>
  <c r="A326" i="5"/>
  <c r="A330" i="5"/>
  <c r="A334" i="5"/>
  <c r="A336" i="5"/>
  <c r="A311" i="5"/>
  <c r="A319" i="5"/>
  <c r="A327" i="5"/>
  <c r="A335" i="5"/>
  <c r="A232" i="5"/>
  <c r="A297" i="5"/>
  <c r="A288" i="5"/>
  <c r="A147" i="5"/>
  <c r="A308" i="5"/>
  <c r="A93" i="5"/>
  <c r="A59" i="5"/>
  <c r="A97" i="5"/>
  <c r="A163" i="5"/>
  <c r="A194" i="5"/>
  <c r="A268" i="5"/>
  <c r="A84" i="5"/>
  <c r="A132" i="5"/>
  <c r="A153" i="5"/>
  <c r="A65" i="5"/>
  <c r="A235" i="5"/>
  <c r="A54" i="5"/>
  <c r="A104" i="5"/>
  <c r="A280" i="5"/>
  <c r="A298" i="5"/>
  <c r="A291" i="5"/>
  <c r="A279" i="5"/>
  <c r="A154" i="5"/>
  <c r="A62" i="5"/>
  <c r="A55" i="5"/>
  <c r="A26" i="5"/>
  <c r="A135" i="5"/>
  <c r="A111" i="5"/>
  <c r="A159" i="5"/>
  <c r="A193" i="5"/>
  <c r="A15" i="5"/>
  <c r="A230" i="5"/>
  <c r="A269" i="5"/>
  <c r="A133" i="5"/>
  <c r="A185" i="5"/>
  <c r="A261" i="5"/>
  <c r="A88" i="5"/>
  <c r="A117" i="5"/>
  <c r="A100" i="5"/>
  <c r="A70" i="5"/>
  <c r="A109" i="5"/>
  <c r="A292" i="5"/>
  <c r="A48" i="5"/>
  <c r="A300" i="5"/>
  <c r="A41" i="5"/>
  <c r="A281" i="5"/>
  <c r="A241" i="5"/>
  <c r="A342" i="5"/>
  <c r="A340" i="5"/>
  <c r="A316" i="5"/>
  <c r="A324" i="5"/>
  <c r="A332" i="5"/>
  <c r="A315" i="5"/>
  <c r="A331" i="5"/>
  <c r="A299" i="5"/>
  <c r="A296" i="5"/>
  <c r="A77" i="5"/>
  <c r="A192" i="5"/>
  <c r="A302" i="5"/>
  <c r="A120" i="5"/>
  <c r="A167" i="5"/>
  <c r="A264" i="5"/>
  <c r="A179" i="5"/>
  <c r="A257" i="5"/>
  <c r="A164" i="5"/>
  <c r="A94" i="5"/>
  <c r="A140" i="5"/>
  <c r="A98" i="5"/>
  <c r="A265" i="5"/>
  <c r="A49" i="5"/>
  <c r="A69" i="5"/>
  <c r="A247" i="5"/>
  <c r="A110" i="5"/>
  <c r="A217" i="5"/>
  <c r="A277" i="5"/>
  <c r="A6" i="5"/>
  <c r="A19" i="5"/>
  <c r="A103" i="5"/>
  <c r="A168" i="5"/>
  <c r="A44" i="5"/>
  <c r="A45" i="5"/>
  <c r="A91" i="5"/>
  <c r="A29" i="5"/>
  <c r="A57" i="5"/>
  <c r="A191" i="5"/>
  <c r="A172" i="5"/>
  <c r="A107" i="5"/>
  <c r="A124" i="5"/>
  <c r="A87" i="5"/>
  <c r="A293" i="5"/>
  <c r="A171" i="5"/>
  <c r="A148" i="5"/>
  <c r="A270" i="5"/>
  <c r="A256" i="5"/>
  <c r="A253" i="5"/>
  <c r="A37" i="5"/>
  <c r="A273" i="5"/>
  <c r="A66" i="5"/>
  <c r="A126" i="5"/>
  <c r="A216" i="5"/>
  <c r="A165" i="5"/>
  <c r="A226" i="5"/>
  <c r="A137" i="5"/>
  <c r="A74" i="5"/>
  <c r="A215" i="5"/>
  <c r="A199" i="5"/>
  <c r="A112" i="5"/>
  <c r="A181" i="5"/>
  <c r="A229" i="5"/>
  <c r="A252" i="5"/>
  <c r="A338" i="5"/>
  <c r="A313" i="5"/>
  <c r="A321" i="5"/>
  <c r="A329" i="5"/>
  <c r="A275" i="5"/>
  <c r="A228" i="5"/>
  <c r="A160" i="5"/>
  <c r="A11" i="5"/>
  <c r="A282" i="5"/>
  <c r="A121" i="5"/>
  <c r="A204" i="5"/>
  <c r="A309" i="5"/>
  <c r="A12" i="5"/>
  <c r="A274" i="5"/>
  <c r="A242" i="5"/>
  <c r="A255" i="5"/>
  <c r="A28" i="5"/>
  <c r="A238" i="5"/>
  <c r="A80" i="5"/>
  <c r="A209" i="5"/>
  <c r="A61" i="5"/>
  <c r="A150" i="5"/>
  <c r="A122" i="5"/>
  <c r="A71" i="5"/>
  <c r="A227" i="5"/>
  <c r="A86" i="5"/>
  <c r="A304" i="5"/>
  <c r="A52" i="5"/>
  <c r="A285" i="5"/>
  <c r="A219" i="5"/>
  <c r="A9" i="5"/>
  <c r="A239" i="5"/>
  <c r="A287" i="5"/>
  <c r="A131" i="5"/>
  <c r="A225" i="5"/>
  <c r="A243" i="5"/>
  <c r="A123" i="5"/>
  <c r="A83" i="5"/>
  <c r="A190" i="5"/>
  <c r="A294" i="5"/>
  <c r="A127" i="5"/>
  <c r="A197" i="5"/>
  <c r="A58" i="5"/>
  <c r="A85" i="5"/>
  <c r="A42" i="5"/>
  <c r="A142" i="5"/>
  <c r="A260" i="5"/>
  <c r="A39" i="5"/>
  <c r="A115" i="5"/>
  <c r="A102" i="5"/>
  <c r="A23" i="5"/>
  <c r="A50" i="5"/>
  <c r="A99" i="5"/>
  <c r="A10" i="5"/>
  <c r="A22" i="5"/>
  <c r="A125" i="5"/>
  <c r="A81" i="5"/>
  <c r="A174" i="5"/>
  <c r="A143" i="5"/>
  <c r="A213" i="5"/>
  <c r="A13" i="5"/>
  <c r="A259" i="5"/>
  <c r="A116" i="5"/>
  <c r="A128" i="5"/>
  <c r="A231" i="5"/>
  <c r="A283" i="5"/>
  <c r="A224" i="5"/>
  <c r="A38" i="5"/>
  <c r="A51" i="5"/>
  <c r="A180" i="5"/>
  <c r="A250" i="5"/>
  <c r="A34" i="5"/>
  <c r="A46" i="5"/>
  <c r="A40" i="5"/>
  <c r="A60" i="5"/>
  <c r="A146" i="5"/>
  <c r="A223" i="5"/>
  <c r="A301" i="5"/>
  <c r="A145" i="5"/>
  <c r="A166" i="5"/>
  <c r="A337" i="5"/>
  <c r="A312" i="5"/>
  <c r="A320" i="5"/>
  <c r="A328" i="5"/>
  <c r="A323" i="5"/>
  <c r="A177" i="5"/>
  <c r="A170" i="5"/>
  <c r="A151" i="5"/>
  <c r="A262" i="5"/>
  <c r="A214" i="5"/>
  <c r="A14" i="5"/>
  <c r="A27" i="5"/>
  <c r="A173" i="5"/>
  <c r="A234" i="5"/>
  <c r="A236" i="5"/>
  <c r="A295" i="5"/>
  <c r="A267" i="5"/>
  <c r="A176" i="5"/>
  <c r="A157" i="5"/>
  <c r="A162" i="5"/>
  <c r="A118" i="5"/>
  <c r="A89" i="5"/>
  <c r="A156" i="5"/>
  <c r="A286" i="5"/>
  <c r="A149" i="5"/>
  <c r="A200" i="5"/>
  <c r="A18" i="5"/>
  <c r="A289" i="5"/>
  <c r="A205" i="5"/>
  <c r="A56" i="5"/>
  <c r="A76" i="5"/>
  <c r="A155" i="5"/>
  <c r="A152" i="5"/>
  <c r="A7" i="5"/>
  <c r="A108" i="5"/>
  <c r="A25" i="5"/>
  <c r="A161" i="5"/>
  <c r="A284" i="5"/>
  <c r="A47" i="5"/>
  <c r="A144" i="5"/>
  <c r="A20" i="5"/>
  <c r="A207" i="5"/>
  <c r="A73" i="5"/>
  <c r="A210" i="5"/>
  <c r="A105" i="5"/>
  <c r="A221" i="5"/>
  <c r="A24" i="5"/>
  <c r="A188" i="5"/>
  <c r="A341" i="5"/>
  <c r="A325" i="5"/>
  <c r="A72" i="5"/>
  <c r="A276" i="5"/>
  <c r="A16" i="5"/>
  <c r="A246" i="5"/>
  <c r="A3" i="5"/>
  <c r="A64" i="5"/>
  <c r="A263" i="5"/>
  <c r="A307" i="5"/>
  <c r="A303" i="5"/>
  <c r="A119" i="5"/>
  <c r="A195" i="5"/>
  <c r="A78" i="5"/>
  <c r="A139" i="5"/>
  <c r="A178" i="5"/>
  <c r="A203" i="5"/>
  <c r="A208" i="5"/>
  <c r="A182" i="5"/>
  <c r="A32" i="5"/>
  <c r="A129" i="5"/>
  <c r="A196" i="5"/>
  <c r="A183" i="5"/>
  <c r="A258" i="5"/>
  <c r="A134" i="5"/>
  <c r="A101" i="5"/>
  <c r="A248" i="5"/>
  <c r="A211" i="5"/>
  <c r="A138" i="5"/>
  <c r="A169" i="5"/>
  <c r="A202" i="5"/>
  <c r="A240" i="5"/>
  <c r="A186" i="5"/>
  <c r="A17" i="5"/>
  <c r="A30" i="5"/>
  <c r="A8" i="5"/>
  <c r="A33" i="5"/>
  <c r="A114" i="5"/>
  <c r="A249" i="5"/>
  <c r="A212" i="5"/>
  <c r="A222" i="5"/>
  <c r="A251" i="5"/>
  <c r="A21" i="5"/>
  <c r="A233" i="5"/>
  <c r="A92" i="5"/>
  <c r="A136" i="5"/>
  <c r="A306" i="5"/>
  <c r="A201" i="5"/>
  <c r="A130" i="5"/>
  <c r="A96" i="5"/>
  <c r="A317" i="5"/>
  <c r="A333" i="5"/>
  <c r="A271" i="5"/>
  <c r="A175" i="5"/>
  <c r="A95" i="5"/>
  <c r="A75" i="5"/>
  <c r="A90" i="5"/>
  <c r="A220" i="5"/>
  <c r="A189" i="5"/>
  <c r="A290" i="5"/>
  <c r="A245" i="5"/>
  <c r="A67" i="5"/>
  <c r="A158" i="5"/>
  <c r="A63" i="5"/>
  <c r="A113" i="5"/>
  <c r="A106" i="5"/>
  <c r="A244" i="5"/>
  <c r="A36" i="5"/>
  <c r="A266" i="5"/>
  <c r="A254" i="5"/>
  <c r="A184" i="5"/>
  <c r="A4" i="5"/>
  <c r="A68" i="5"/>
  <c r="A305" i="5"/>
  <c r="A278" i="5"/>
  <c r="A79" i="5"/>
  <c r="A206" i="5"/>
  <c r="A218" i="5"/>
  <c r="A43" i="5"/>
  <c r="A198" i="5"/>
  <c r="A82" i="5"/>
  <c r="A5" i="5"/>
  <c r="A53" i="5"/>
  <c r="A272" i="5"/>
  <c r="A141" i="5"/>
  <c r="A31" i="5"/>
  <c r="A35" i="5"/>
  <c r="A237" i="5"/>
  <c r="A187" i="5"/>
  <c r="A2" i="5"/>
  <c r="N11" i="4"/>
  <c r="K14" i="5" l="1"/>
  <c r="K19" i="5"/>
  <c r="E361" i="5" l="1"/>
  <c r="F361" i="5"/>
  <c r="E358" i="5"/>
  <c r="F358" i="5"/>
  <c r="F356" i="5"/>
  <c r="E356" i="5"/>
  <c r="E354" i="5"/>
  <c r="F354" i="5"/>
  <c r="F352" i="5"/>
  <c r="E352" i="5"/>
  <c r="E350" i="5"/>
  <c r="F350" i="5"/>
  <c r="F348" i="5"/>
  <c r="E348" i="5"/>
  <c r="E346" i="5"/>
  <c r="F346" i="5"/>
  <c r="F344" i="5"/>
  <c r="E344" i="5"/>
  <c r="E342" i="5"/>
  <c r="F342" i="5"/>
  <c r="F340" i="5"/>
  <c r="E340" i="5"/>
  <c r="E339" i="5"/>
  <c r="F339" i="5"/>
  <c r="F337" i="5"/>
  <c r="E337" i="5"/>
  <c r="E335" i="5"/>
  <c r="F335" i="5"/>
  <c r="F333" i="5"/>
  <c r="E333" i="5"/>
  <c r="E331" i="5"/>
  <c r="F331" i="5"/>
  <c r="F329" i="5"/>
  <c r="E329" i="5"/>
  <c r="E327" i="5"/>
  <c r="F327" i="5"/>
  <c r="F325" i="5"/>
  <c r="E325" i="5"/>
  <c r="E323" i="5"/>
  <c r="F323" i="5"/>
  <c r="F321" i="5"/>
  <c r="E321" i="5"/>
  <c r="E319" i="5"/>
  <c r="F319" i="5"/>
  <c r="F317" i="5"/>
  <c r="E317" i="5"/>
  <c r="E315" i="5"/>
  <c r="F315" i="5"/>
  <c r="F313" i="5"/>
  <c r="E313" i="5"/>
  <c r="E311" i="5"/>
  <c r="F311" i="5"/>
  <c r="F309" i="5"/>
  <c r="E309" i="5"/>
  <c r="E307" i="5"/>
  <c r="F307" i="5"/>
  <c r="F305" i="5"/>
  <c r="E305" i="5"/>
  <c r="E303" i="5"/>
  <c r="F303" i="5"/>
  <c r="F301" i="5"/>
  <c r="E301" i="5"/>
  <c r="E299" i="5"/>
  <c r="F299" i="5"/>
  <c r="F297" i="5"/>
  <c r="E297" i="5"/>
  <c r="E295" i="5"/>
  <c r="F295" i="5"/>
  <c r="F293" i="5"/>
  <c r="E293" i="5"/>
  <c r="E291" i="5"/>
  <c r="F291" i="5"/>
  <c r="F289" i="5"/>
  <c r="E289" i="5"/>
  <c r="E287" i="5"/>
  <c r="F287" i="5"/>
  <c r="F285" i="5"/>
  <c r="E285" i="5"/>
  <c r="E283" i="5"/>
  <c r="F283" i="5"/>
  <c r="E281" i="5"/>
  <c r="F281" i="5"/>
  <c r="E278" i="5"/>
  <c r="F278" i="5"/>
  <c r="F276" i="5"/>
  <c r="E276" i="5"/>
  <c r="E274" i="5"/>
  <c r="F274" i="5"/>
  <c r="F272" i="5"/>
  <c r="E272" i="5"/>
  <c r="E270" i="5"/>
  <c r="F270" i="5"/>
  <c r="F268" i="5"/>
  <c r="E268" i="5"/>
  <c r="E266" i="5"/>
  <c r="F266" i="5"/>
  <c r="F264" i="5"/>
  <c r="E264" i="5"/>
  <c r="E262" i="5"/>
  <c r="F262" i="5"/>
  <c r="F260" i="5"/>
  <c r="E260" i="5"/>
  <c r="E258" i="5"/>
  <c r="F258" i="5"/>
  <c r="F256" i="5"/>
  <c r="E256" i="5"/>
  <c r="E254" i="5"/>
  <c r="F254" i="5"/>
  <c r="E252" i="5"/>
  <c r="F252" i="5"/>
  <c r="F250" i="5"/>
  <c r="E250" i="5"/>
  <c r="E248" i="5"/>
  <c r="F248" i="5"/>
  <c r="F246" i="5"/>
  <c r="E246" i="5"/>
  <c r="E244" i="5"/>
  <c r="F244" i="5"/>
  <c r="F242" i="5"/>
  <c r="E242" i="5"/>
  <c r="E240" i="5"/>
  <c r="F240" i="5"/>
  <c r="F238" i="5"/>
  <c r="E238" i="5"/>
  <c r="E236" i="5"/>
  <c r="F236" i="5"/>
  <c r="F234" i="5"/>
  <c r="E234" i="5"/>
  <c r="E232" i="5"/>
  <c r="F232" i="5"/>
  <c r="F230" i="5"/>
  <c r="E230" i="5"/>
  <c r="E228" i="5"/>
  <c r="F228" i="5"/>
  <c r="F226" i="5"/>
  <c r="E226" i="5"/>
  <c r="E224" i="5"/>
  <c r="F224" i="5"/>
  <c r="F222" i="5"/>
  <c r="E222" i="5"/>
  <c r="E220" i="5"/>
  <c r="F220" i="5"/>
  <c r="F218" i="5"/>
  <c r="E218" i="5"/>
  <c r="E216" i="5"/>
  <c r="F216" i="5"/>
  <c r="F214" i="5"/>
  <c r="E214" i="5"/>
  <c r="E212" i="5"/>
  <c r="F212" i="5"/>
  <c r="F210" i="5"/>
  <c r="E210" i="5"/>
  <c r="E208" i="5"/>
  <c r="F208" i="5"/>
  <c r="F206" i="5"/>
  <c r="E206" i="5"/>
  <c r="E204" i="5"/>
  <c r="F204" i="5"/>
  <c r="F202" i="5"/>
  <c r="E202" i="5"/>
  <c r="E200" i="5"/>
  <c r="F200" i="5"/>
  <c r="F198" i="5"/>
  <c r="E198" i="5"/>
  <c r="E196" i="5"/>
  <c r="F196" i="5"/>
  <c r="F194" i="5"/>
  <c r="E194" i="5"/>
  <c r="E192" i="5"/>
  <c r="F192" i="5"/>
  <c r="F190" i="5"/>
  <c r="E190" i="5"/>
  <c r="E188" i="5"/>
  <c r="F188" i="5"/>
  <c r="F186" i="5"/>
  <c r="E186" i="5"/>
  <c r="E184" i="5"/>
  <c r="F184" i="5"/>
  <c r="F182" i="5"/>
  <c r="E182" i="5"/>
  <c r="E180" i="5"/>
  <c r="F180" i="5"/>
  <c r="F178" i="5"/>
  <c r="E178" i="5"/>
  <c r="E176" i="5"/>
  <c r="F176" i="5"/>
  <c r="F174" i="5"/>
  <c r="E174" i="5"/>
  <c r="E172" i="5"/>
  <c r="F172" i="5"/>
  <c r="F170" i="5"/>
  <c r="E170" i="5"/>
  <c r="E168" i="5"/>
  <c r="F168" i="5"/>
  <c r="F166" i="5"/>
  <c r="E166" i="5"/>
  <c r="E164" i="5"/>
  <c r="F164" i="5"/>
  <c r="F162" i="5"/>
  <c r="E162" i="5"/>
  <c r="E160" i="5"/>
  <c r="F160" i="5"/>
  <c r="F158" i="5"/>
  <c r="E158" i="5"/>
  <c r="E156" i="5"/>
  <c r="F156" i="5"/>
  <c r="F154" i="5"/>
  <c r="E154" i="5"/>
  <c r="E152" i="5"/>
  <c r="F152" i="5"/>
  <c r="F150" i="5"/>
  <c r="E150" i="5"/>
  <c r="E148" i="5"/>
  <c r="F148" i="5"/>
  <c r="F146" i="5"/>
  <c r="E146" i="5"/>
  <c r="E144" i="5"/>
  <c r="F144" i="5"/>
  <c r="F142" i="5"/>
  <c r="E142" i="5"/>
  <c r="E140" i="5"/>
  <c r="F140" i="5"/>
  <c r="F138" i="5"/>
  <c r="E138" i="5"/>
  <c r="E136" i="5"/>
  <c r="F136" i="5"/>
  <c r="F134" i="5"/>
  <c r="E134" i="5"/>
  <c r="E132" i="5"/>
  <c r="F132" i="5"/>
  <c r="F130" i="5"/>
  <c r="E130" i="5"/>
  <c r="E128" i="5"/>
  <c r="F128" i="5"/>
  <c r="F126" i="5"/>
  <c r="E126" i="5"/>
  <c r="E124" i="5"/>
  <c r="F124" i="5"/>
  <c r="F122" i="5"/>
  <c r="E122" i="5"/>
  <c r="E120" i="5"/>
  <c r="F120" i="5"/>
  <c r="F118" i="5"/>
  <c r="E118" i="5"/>
  <c r="E116" i="5"/>
  <c r="F116" i="5"/>
  <c r="F114" i="5"/>
  <c r="E114" i="5"/>
  <c r="E112" i="5"/>
  <c r="F112" i="5"/>
  <c r="F110" i="5"/>
  <c r="E110" i="5"/>
  <c r="E108" i="5"/>
  <c r="F108" i="5"/>
  <c r="F106" i="5"/>
  <c r="E106" i="5"/>
  <c r="E104" i="5"/>
  <c r="F104" i="5"/>
  <c r="F102" i="5"/>
  <c r="E102" i="5"/>
  <c r="E100" i="5"/>
  <c r="F100" i="5"/>
  <c r="F98" i="5"/>
  <c r="E98" i="5"/>
  <c r="E96" i="5"/>
  <c r="F96" i="5"/>
  <c r="F94" i="5"/>
  <c r="E94" i="5"/>
  <c r="E92" i="5"/>
  <c r="F92" i="5"/>
  <c r="F90" i="5"/>
  <c r="E90" i="5"/>
  <c r="E88" i="5"/>
  <c r="F88" i="5"/>
  <c r="F86" i="5"/>
  <c r="E86" i="5"/>
  <c r="E84" i="5"/>
  <c r="F84" i="5"/>
  <c r="F82" i="5"/>
  <c r="E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9" i="1"/>
  <c r="J307" i="1"/>
  <c r="J123" i="1"/>
  <c r="J124" i="1"/>
  <c r="J39" i="1"/>
  <c r="J132" i="1"/>
  <c r="J17" i="1"/>
  <c r="J287" i="1"/>
  <c r="J16" i="1"/>
  <c r="J325" i="1"/>
  <c r="J340" i="1"/>
  <c r="J183" i="1"/>
  <c r="J6" i="1"/>
  <c r="J230" i="1"/>
  <c r="J40" i="1"/>
  <c r="J357" i="1"/>
  <c r="J379" i="1"/>
  <c r="J193" i="1"/>
  <c r="J112" i="1"/>
  <c r="J46" i="1"/>
  <c r="J106" i="1"/>
  <c r="J179" i="1"/>
  <c r="J218" i="1"/>
  <c r="J18" i="1"/>
  <c r="J302" i="1"/>
  <c r="J369" i="1"/>
  <c r="J201" i="1"/>
  <c r="J243" i="1"/>
  <c r="J264" i="1"/>
  <c r="J296" i="1"/>
  <c r="J321" i="1"/>
  <c r="J105" i="1"/>
  <c r="J133" i="1"/>
  <c r="J163" i="1"/>
  <c r="J50" i="1"/>
  <c r="J89" i="1"/>
  <c r="J339" i="1"/>
  <c r="J276" i="1"/>
  <c r="J59" i="1"/>
  <c r="J85" i="1"/>
  <c r="J86" i="1"/>
  <c r="J73" i="1"/>
  <c r="J327" i="1"/>
  <c r="J295" i="1"/>
  <c r="J360" i="1"/>
  <c r="J176" i="1"/>
  <c r="J198" i="1"/>
  <c r="J238" i="1"/>
  <c r="J261" i="1"/>
  <c r="J291" i="1"/>
  <c r="J318" i="1"/>
  <c r="J99" i="1"/>
  <c r="J129" i="1"/>
  <c r="J155" i="1"/>
  <c r="J35" i="1"/>
  <c r="J83" i="1"/>
  <c r="J48" i="1"/>
  <c r="J207" i="1"/>
  <c r="J202" i="1"/>
  <c r="J140" i="1"/>
  <c r="J199" i="1"/>
  <c r="J262" i="1"/>
  <c r="J319" i="1"/>
  <c r="J130" i="1"/>
  <c r="J45" i="1"/>
  <c r="J196" i="1"/>
  <c r="J234" i="1"/>
  <c r="J229" i="1"/>
  <c r="J166" i="1"/>
  <c r="J354" i="1"/>
  <c r="J190" i="1"/>
  <c r="J252" i="1"/>
  <c r="J305" i="1"/>
  <c r="J117" i="1"/>
  <c r="J22" i="1"/>
  <c r="J280" i="1"/>
  <c r="J382" i="1"/>
  <c r="J74" i="1"/>
  <c r="J355" i="1"/>
  <c r="J245" i="1"/>
  <c r="J298" i="1"/>
  <c r="J110" i="1"/>
  <c r="J9" i="1"/>
  <c r="J92" i="1"/>
  <c r="J247" i="1"/>
  <c r="J76" i="1"/>
  <c r="J119" i="1"/>
  <c r="J77" i="1"/>
  <c r="J368" i="1"/>
  <c r="J205" i="1"/>
  <c r="J268" i="1"/>
  <c r="J324" i="1"/>
  <c r="J138" i="1"/>
  <c r="J55" i="1"/>
  <c r="J265" i="1"/>
  <c r="J316" i="1"/>
  <c r="J225" i="1"/>
  <c r="J213" i="1"/>
  <c r="J164" i="1"/>
  <c r="J162" i="1"/>
  <c r="J14" i="1"/>
  <c r="J20" i="1"/>
  <c r="J381" i="1"/>
  <c r="J311" i="1"/>
  <c r="J58" i="1"/>
  <c r="J242" i="1"/>
  <c r="J303" i="1"/>
  <c r="J239" i="1"/>
  <c r="J361" i="1"/>
  <c r="J177" i="1"/>
  <c r="J188" i="1"/>
  <c r="J42" i="1"/>
  <c r="J159" i="1"/>
  <c r="J366" i="1"/>
  <c r="J342" i="1"/>
  <c r="J345" i="1"/>
  <c r="J290" i="1"/>
  <c r="J233" i="1"/>
  <c r="J172" i="1"/>
  <c r="J211" i="1"/>
  <c r="J249" i="1"/>
  <c r="J269" i="1"/>
  <c r="J300" i="1"/>
  <c r="J328" i="1"/>
  <c r="J114" i="1"/>
  <c r="J141" i="1"/>
  <c r="J12" i="1"/>
  <c r="J56" i="1"/>
  <c r="J375" i="1"/>
  <c r="J235" i="1"/>
  <c r="J286" i="1"/>
  <c r="J284" i="1"/>
  <c r="J312" i="1"/>
  <c r="J69" i="1"/>
  <c r="J41" i="1"/>
  <c r="J111" i="1"/>
  <c r="J348" i="1"/>
  <c r="J364" i="1"/>
  <c r="J181" i="1"/>
  <c r="J203" i="1"/>
  <c r="J244" i="1"/>
  <c r="J266" i="1"/>
  <c r="J297" i="1"/>
  <c r="J322" i="1"/>
  <c r="J107" i="1"/>
  <c r="J136" i="1"/>
  <c r="J7" i="1"/>
  <c r="J51" i="1"/>
  <c r="J90" i="1"/>
  <c r="J341" i="1"/>
  <c r="J34" i="1"/>
  <c r="J66" i="1"/>
  <c r="J232" i="1"/>
  <c r="J217" i="1"/>
  <c r="J272" i="1"/>
  <c r="J331" i="1"/>
  <c r="J143" i="1"/>
  <c r="J61" i="1"/>
  <c r="J326" i="1"/>
  <c r="J175" i="1"/>
  <c r="J11" i="1"/>
  <c r="J149" i="1"/>
  <c r="J362" i="1"/>
  <c r="J200" i="1"/>
  <c r="J263" i="1"/>
  <c r="J320" i="1"/>
  <c r="J131" i="1"/>
  <c r="J47" i="1"/>
  <c r="J306" i="1"/>
  <c r="J25" i="1"/>
  <c r="J98" i="1"/>
  <c r="J377" i="1"/>
  <c r="J255" i="1"/>
  <c r="J313" i="1"/>
  <c r="J121" i="1"/>
  <c r="J30" i="1"/>
  <c r="J37" i="1"/>
  <c r="J314" i="1"/>
  <c r="J210" i="1"/>
  <c r="J171" i="1"/>
  <c r="J15" i="1"/>
  <c r="J380" i="1"/>
  <c r="J224" i="1"/>
  <c r="J288" i="1"/>
  <c r="J337" i="1"/>
  <c r="J150" i="1"/>
  <c r="J81" i="1"/>
  <c r="E2" i="5"/>
  <c r="J79" i="1"/>
  <c r="J43" i="1"/>
  <c r="J308" i="1"/>
  <c r="J248" i="1"/>
  <c r="J206" i="1"/>
  <c r="J227" i="1"/>
  <c r="J349" i="1"/>
  <c r="J184" i="1"/>
  <c r="J70" i="1"/>
  <c r="J343" i="1"/>
  <c r="J170" i="1"/>
  <c r="J260" i="1"/>
  <c r="J67" i="1"/>
  <c r="J367" i="1"/>
  <c r="J365" i="1"/>
  <c r="J285" i="1"/>
  <c r="J197" i="1"/>
  <c r="J186" i="1"/>
  <c r="J253" i="1"/>
  <c r="J309" i="1"/>
  <c r="J118" i="1"/>
  <c r="J27" i="1"/>
  <c r="J139" i="1"/>
  <c r="J144" i="1"/>
  <c r="J174" i="1"/>
  <c r="J93" i="1"/>
  <c r="J352" i="1"/>
  <c r="J187" i="1"/>
  <c r="J250" i="1"/>
  <c r="J301" i="1"/>
  <c r="J115" i="1"/>
  <c r="J13" i="1"/>
  <c r="J8" i="1"/>
  <c r="J19" i="1"/>
  <c r="J363" i="1"/>
  <c r="J292" i="1"/>
  <c r="J156" i="1"/>
  <c r="J63" i="1"/>
  <c r="J29" i="1"/>
  <c r="J376" i="1"/>
  <c r="J274" i="1"/>
  <c r="J145" i="1"/>
  <c r="J219" i="1"/>
  <c r="J279" i="1"/>
  <c r="J267" i="1"/>
  <c r="J137" i="1"/>
  <c r="J330" i="1"/>
  <c r="J216" i="1"/>
  <c r="J350" i="1"/>
  <c r="J246" i="1"/>
  <c r="J113" i="1"/>
  <c r="J94" i="1"/>
  <c r="J26" i="1"/>
  <c r="J212" i="1"/>
  <c r="J23" i="1"/>
  <c r="J52" i="1"/>
  <c r="J374" i="1"/>
  <c r="J273" i="1"/>
  <c r="J353" i="1"/>
  <c r="J189" i="1"/>
  <c r="J336" i="1"/>
  <c r="J53" i="1"/>
  <c r="J372" i="1"/>
  <c r="J359" i="1"/>
  <c r="J236" i="1"/>
  <c r="J289" i="1"/>
  <c r="J97" i="1"/>
  <c r="J154" i="1"/>
  <c r="J82" i="1"/>
  <c r="J151" i="1"/>
  <c r="J78" i="1"/>
  <c r="J64" i="1"/>
  <c r="J103" i="1"/>
  <c r="J378" i="1"/>
  <c r="J222" i="1"/>
  <c r="J277" i="1"/>
  <c r="J334" i="1"/>
  <c r="J147" i="1"/>
  <c r="J72" i="1"/>
  <c r="J158" i="1"/>
  <c r="J152" i="1"/>
  <c r="J251" i="1"/>
  <c r="J116" i="1"/>
  <c r="J36" i="1"/>
  <c r="J338" i="1"/>
  <c r="J281" i="1"/>
  <c r="J241" i="1"/>
  <c r="J102" i="1"/>
  <c r="J88" i="1"/>
  <c r="J57" i="1"/>
  <c r="J204" i="1"/>
  <c r="J335" i="1"/>
  <c r="J80" i="1"/>
  <c r="J173" i="1"/>
  <c r="J84" i="1"/>
  <c r="J194" i="1"/>
  <c r="J315" i="1"/>
  <c r="J31" i="1"/>
  <c r="J282" i="1"/>
  <c r="J32" i="1"/>
  <c r="J49" i="1"/>
  <c r="J221" i="1"/>
  <c r="J333" i="1"/>
  <c r="J71" i="1"/>
  <c r="J100" i="1"/>
  <c r="J126" i="1"/>
  <c r="J215" i="1"/>
  <c r="J329" i="1"/>
  <c r="J60" i="1"/>
  <c r="J38" i="1"/>
  <c r="J101" i="1"/>
  <c r="J373" i="1"/>
  <c r="J220" i="1"/>
  <c r="J62" i="1"/>
  <c r="J191" i="1"/>
  <c r="J54" i="1"/>
  <c r="J293" i="1"/>
  <c r="J299" i="1"/>
  <c r="J125" i="1"/>
  <c r="J283" i="1"/>
  <c r="J208" i="1"/>
  <c r="J160" i="1"/>
  <c r="J228" i="1"/>
  <c r="J237" i="1"/>
  <c r="J195" i="1"/>
  <c r="J317" i="1"/>
  <c r="J33" i="1"/>
  <c r="J223" i="1"/>
  <c r="J226" i="1"/>
  <c r="J192" i="1"/>
  <c r="J310" i="1"/>
  <c r="J28" i="1"/>
  <c r="J135" i="1"/>
  <c r="J304" i="1"/>
  <c r="J165" i="1"/>
  <c r="J178" i="1"/>
  <c r="J161" i="1"/>
  <c r="J104" i="1"/>
  <c r="J148" i="1"/>
  <c r="J122" i="1"/>
  <c r="J257" i="1"/>
  <c r="J256" i="1"/>
  <c r="J270" i="1"/>
  <c r="J157" i="1"/>
  <c r="J351" i="1"/>
  <c r="J275" i="1"/>
  <c r="J146" i="1"/>
  <c r="J344" i="1"/>
  <c r="J68" i="1"/>
  <c r="J370" i="1"/>
  <c r="J271" i="1"/>
  <c r="J142" i="1"/>
  <c r="J44" i="1"/>
  <c r="J240" i="1"/>
  <c r="J87" i="1"/>
  <c r="J108" i="1"/>
  <c r="J332" i="1"/>
  <c r="J109" i="1"/>
  <c r="J323" i="1"/>
  <c r="J214" i="1"/>
  <c r="J185" i="1"/>
  <c r="J10" i="1"/>
  <c r="J91" i="1"/>
  <c r="J231" i="1"/>
  <c r="J65" i="1"/>
  <c r="J371" i="1"/>
  <c r="J4" i="1"/>
  <c r="J134" i="1"/>
  <c r="J258" i="1"/>
  <c r="J128" i="1"/>
  <c r="J169" i="1"/>
  <c r="J75" i="1"/>
  <c r="J356" i="1"/>
  <c r="J254" i="1"/>
  <c r="J120" i="1"/>
  <c r="J153" i="1"/>
  <c r="J180" i="1"/>
  <c r="J21" i="1"/>
  <c r="J182" i="1"/>
  <c r="J294" i="1"/>
  <c r="J259" i="1"/>
  <c r="J278" i="1"/>
  <c r="J5" i="1"/>
  <c r="J358" i="1"/>
  <c r="J127" i="1"/>
  <c r="E362" i="5"/>
  <c r="F362" i="5"/>
  <c r="G362" i="5"/>
  <c r="C362" i="5" s="1"/>
  <c r="F360" i="5"/>
  <c r="E360" i="5"/>
  <c r="G361" i="5"/>
  <c r="C361" i="5" s="1"/>
  <c r="G360" i="5"/>
  <c r="C360" i="5" s="1"/>
  <c r="F359" i="5"/>
  <c r="E359" i="5"/>
  <c r="G358" i="5"/>
  <c r="C358" i="5" s="1"/>
  <c r="E357" i="5"/>
  <c r="F357" i="5"/>
  <c r="G357" i="5"/>
  <c r="C357" i="5" s="1"/>
  <c r="F355" i="5"/>
  <c r="E355" i="5"/>
  <c r="G354" i="5"/>
  <c r="C354" i="5" s="1"/>
  <c r="E353" i="5"/>
  <c r="F353" i="5"/>
  <c r="G353" i="5"/>
  <c r="C353" i="5" s="1"/>
  <c r="F351" i="5"/>
  <c r="E351" i="5"/>
  <c r="G350" i="5"/>
  <c r="C350" i="5" s="1"/>
  <c r="E349" i="5"/>
  <c r="F349" i="5"/>
  <c r="G349" i="5"/>
  <c r="C349" i="5" s="1"/>
  <c r="F347" i="5"/>
  <c r="E347" i="5"/>
  <c r="G346" i="5"/>
  <c r="C346" i="5" s="1"/>
  <c r="E345" i="5"/>
  <c r="F345" i="5"/>
  <c r="G345" i="5"/>
  <c r="C345" i="5" s="1"/>
  <c r="F343" i="5"/>
  <c r="E343" i="5"/>
  <c r="G342" i="5"/>
  <c r="C342" i="5" s="1"/>
  <c r="E341" i="5"/>
  <c r="F341" i="5"/>
  <c r="G341" i="5"/>
  <c r="C341" i="5" s="1"/>
  <c r="G339" i="5"/>
  <c r="C339" i="5" s="1"/>
  <c r="E338" i="5"/>
  <c r="F338" i="5"/>
  <c r="G338" i="5"/>
  <c r="C338" i="5" s="1"/>
  <c r="E336" i="5"/>
  <c r="F336" i="5"/>
  <c r="G356" i="5"/>
  <c r="C356" i="5" s="1"/>
  <c r="G355" i="5"/>
  <c r="C355" i="5" s="1"/>
  <c r="G348" i="5"/>
  <c r="C348" i="5" s="1"/>
  <c r="G347" i="5"/>
  <c r="C347" i="5" s="1"/>
  <c r="G340" i="5"/>
  <c r="C340" i="5" s="1"/>
  <c r="G336" i="5"/>
  <c r="C336" i="5" s="1"/>
  <c r="F334" i="5"/>
  <c r="E334" i="5"/>
  <c r="G333" i="5"/>
  <c r="C333" i="5" s="1"/>
  <c r="E332" i="5"/>
  <c r="F332" i="5"/>
  <c r="G332" i="5"/>
  <c r="C332" i="5" s="1"/>
  <c r="F330" i="5"/>
  <c r="E330" i="5"/>
  <c r="G329" i="5"/>
  <c r="C329" i="5" s="1"/>
  <c r="E328" i="5"/>
  <c r="F328" i="5"/>
  <c r="G328" i="5"/>
  <c r="C328" i="5" s="1"/>
  <c r="F326" i="5"/>
  <c r="E326" i="5"/>
  <c r="G325" i="5"/>
  <c r="C325" i="5" s="1"/>
  <c r="E324" i="5"/>
  <c r="F324" i="5"/>
  <c r="G324" i="5"/>
  <c r="C324" i="5" s="1"/>
  <c r="F322" i="5"/>
  <c r="E322" i="5"/>
  <c r="G321" i="5"/>
  <c r="C321" i="5" s="1"/>
  <c r="E320" i="5"/>
  <c r="F320" i="5"/>
  <c r="G320" i="5"/>
  <c r="C320" i="5" s="1"/>
  <c r="F318" i="5"/>
  <c r="E318" i="5"/>
  <c r="G317" i="5"/>
  <c r="C317" i="5" s="1"/>
  <c r="E316" i="5"/>
  <c r="F316" i="5"/>
  <c r="G316" i="5"/>
  <c r="C316" i="5" s="1"/>
  <c r="F314" i="5"/>
  <c r="E314" i="5"/>
  <c r="G313" i="5"/>
  <c r="C313" i="5" s="1"/>
  <c r="E312" i="5"/>
  <c r="F312" i="5"/>
  <c r="G312" i="5"/>
  <c r="C312" i="5" s="1"/>
  <c r="F310" i="5"/>
  <c r="E310" i="5"/>
  <c r="G309" i="5"/>
  <c r="C309" i="5" s="1"/>
  <c r="E308" i="5"/>
  <c r="F308" i="5"/>
  <c r="G308" i="5"/>
  <c r="C308" i="5" s="1"/>
  <c r="F306" i="5"/>
  <c r="E306" i="5"/>
  <c r="G305" i="5"/>
  <c r="C305" i="5" s="1"/>
  <c r="E304" i="5"/>
  <c r="F304" i="5"/>
  <c r="G304" i="5"/>
  <c r="C304" i="5" s="1"/>
  <c r="F302" i="5"/>
  <c r="E302" i="5"/>
  <c r="G301" i="5"/>
  <c r="C301" i="5" s="1"/>
  <c r="E300" i="5"/>
  <c r="F300" i="5"/>
  <c r="G300" i="5"/>
  <c r="C300" i="5" s="1"/>
  <c r="F298" i="5"/>
  <c r="E298" i="5"/>
  <c r="G297" i="5"/>
  <c r="C297" i="5" s="1"/>
  <c r="E296" i="5"/>
  <c r="F296" i="5"/>
  <c r="G296" i="5"/>
  <c r="C296" i="5" s="1"/>
  <c r="K18" i="5" s="1"/>
  <c r="F294" i="5"/>
  <c r="E294" i="5"/>
  <c r="G293" i="5"/>
  <c r="C293" i="5" s="1"/>
  <c r="E292" i="5"/>
  <c r="F292" i="5"/>
  <c r="G292" i="5"/>
  <c r="C292" i="5" s="1"/>
  <c r="F290" i="5"/>
  <c r="E290" i="5"/>
  <c r="G289" i="5"/>
  <c r="C289" i="5" s="1"/>
  <c r="E288" i="5"/>
  <c r="F288" i="5"/>
  <c r="G288" i="5"/>
  <c r="C288" i="5" s="1"/>
  <c r="F286" i="5"/>
  <c r="E286" i="5"/>
  <c r="G285" i="5"/>
  <c r="C285" i="5" s="1"/>
  <c r="K13" i="5" s="1"/>
  <c r="E284" i="5"/>
  <c r="F284" i="5"/>
  <c r="G284" i="5"/>
  <c r="C284" i="5" s="1"/>
  <c r="F282" i="5"/>
  <c r="E282" i="5"/>
  <c r="G282" i="5"/>
  <c r="C282" i="5" s="1"/>
  <c r="E280" i="5"/>
  <c r="F280" i="5"/>
  <c r="F279" i="5"/>
  <c r="E279" i="5"/>
  <c r="G279" i="5"/>
  <c r="C279" i="5" s="1"/>
  <c r="E277" i="5"/>
  <c r="F277" i="5"/>
  <c r="G276" i="5"/>
  <c r="C276" i="5" s="1"/>
  <c r="F275" i="5"/>
  <c r="E275" i="5"/>
  <c r="G275" i="5"/>
  <c r="C275" i="5" s="1"/>
  <c r="E273" i="5"/>
  <c r="F273" i="5"/>
  <c r="G272" i="5"/>
  <c r="C272" i="5" s="1"/>
  <c r="F271" i="5"/>
  <c r="E271" i="5"/>
  <c r="G271" i="5"/>
  <c r="C271" i="5" s="1"/>
  <c r="E269" i="5"/>
  <c r="F269" i="5"/>
  <c r="G268" i="5"/>
  <c r="C268" i="5" s="1"/>
  <c r="F267" i="5"/>
  <c r="E267" i="5"/>
  <c r="G267" i="5"/>
  <c r="C267" i="5" s="1"/>
  <c r="E265" i="5"/>
  <c r="F265" i="5"/>
  <c r="G264" i="5"/>
  <c r="C264" i="5" s="1"/>
  <c r="F263" i="5"/>
  <c r="E263" i="5"/>
  <c r="G263" i="5"/>
  <c r="C263" i="5" s="1"/>
  <c r="E261" i="5"/>
  <c r="F261" i="5"/>
  <c r="G260" i="5"/>
  <c r="C260" i="5" s="1"/>
  <c r="F259" i="5"/>
  <c r="E259" i="5"/>
  <c r="G259" i="5"/>
  <c r="C259" i="5" s="1"/>
  <c r="E257" i="5"/>
  <c r="F257" i="5"/>
  <c r="G256" i="5"/>
  <c r="C256" i="5" s="1"/>
  <c r="F255" i="5"/>
  <c r="E255" i="5"/>
  <c r="G255" i="5"/>
  <c r="C255" i="5" s="1"/>
  <c r="E253" i="5"/>
  <c r="F253" i="5"/>
  <c r="G252" i="5"/>
  <c r="C252" i="5" s="1"/>
  <c r="F251" i="5"/>
  <c r="E251" i="5"/>
  <c r="G251" i="5"/>
  <c r="C251" i="5" s="1"/>
  <c r="E249" i="5"/>
  <c r="F249" i="5"/>
  <c r="G248" i="5"/>
  <c r="C248" i="5" s="1"/>
  <c r="F247" i="5"/>
  <c r="E247" i="5"/>
  <c r="G247" i="5"/>
  <c r="C247" i="5" s="1"/>
  <c r="E245" i="5"/>
  <c r="F245" i="5"/>
  <c r="G244" i="5"/>
  <c r="C244" i="5" s="1"/>
  <c r="F243" i="5"/>
  <c r="E243" i="5"/>
  <c r="G243" i="5"/>
  <c r="C243" i="5" s="1"/>
  <c r="E241" i="5"/>
  <c r="F241" i="5"/>
  <c r="G359" i="5"/>
  <c r="C359" i="5" s="1"/>
  <c r="G352" i="5"/>
  <c r="C352" i="5" s="1"/>
  <c r="G351" i="5"/>
  <c r="C351" i="5" s="1"/>
  <c r="G344" i="5"/>
  <c r="C344" i="5" s="1"/>
  <c r="G343" i="5"/>
  <c r="C343" i="5" s="1"/>
  <c r="G337" i="5"/>
  <c r="C337" i="5" s="1"/>
  <c r="G335" i="5"/>
  <c r="C335" i="5" s="1"/>
  <c r="G334" i="5"/>
  <c r="C334" i="5" s="1"/>
  <c r="G331" i="5"/>
  <c r="C331" i="5" s="1"/>
  <c r="G330" i="5"/>
  <c r="C330" i="5" s="1"/>
  <c r="G327" i="5"/>
  <c r="C327" i="5" s="1"/>
  <c r="G326" i="5"/>
  <c r="C326" i="5" s="1"/>
  <c r="G323" i="5"/>
  <c r="C323" i="5" s="1"/>
  <c r="G322" i="5"/>
  <c r="C322" i="5" s="1"/>
  <c r="G319" i="5"/>
  <c r="C319" i="5" s="1"/>
  <c r="G318" i="5"/>
  <c r="C318" i="5" s="1"/>
  <c r="G315" i="5"/>
  <c r="C315" i="5" s="1"/>
  <c r="G314" i="5"/>
  <c r="C314" i="5" s="1"/>
  <c r="G311" i="5"/>
  <c r="C311" i="5" s="1"/>
  <c r="G310" i="5"/>
  <c r="C310" i="5" s="1"/>
  <c r="G307" i="5"/>
  <c r="C307" i="5" s="1"/>
  <c r="G306" i="5"/>
  <c r="C306" i="5" s="1"/>
  <c r="G303" i="5"/>
  <c r="C303" i="5" s="1"/>
  <c r="G302" i="5"/>
  <c r="C302" i="5" s="1"/>
  <c r="G299" i="5"/>
  <c r="C299" i="5" s="1"/>
  <c r="G298" i="5"/>
  <c r="C298" i="5" s="1"/>
  <c r="G295" i="5"/>
  <c r="C295" i="5" s="1"/>
  <c r="G294" i="5"/>
  <c r="C294" i="5" s="1"/>
  <c r="G291" i="5"/>
  <c r="C291" i="5" s="1"/>
  <c r="K16" i="5" s="1"/>
  <c r="G290" i="5"/>
  <c r="C290" i="5" s="1"/>
  <c r="G287" i="5"/>
  <c r="C287" i="5" s="1"/>
  <c r="G286" i="5"/>
  <c r="C286" i="5" s="1"/>
  <c r="G283" i="5"/>
  <c r="C283" i="5" s="1"/>
  <c r="G281" i="5"/>
  <c r="C281" i="5" s="1"/>
  <c r="G280" i="5"/>
  <c r="C280" i="5" s="1"/>
  <c r="G278" i="5"/>
  <c r="C278" i="5" s="1"/>
  <c r="G277" i="5"/>
  <c r="C277" i="5" s="1"/>
  <c r="G274" i="5"/>
  <c r="C274" i="5" s="1"/>
  <c r="G273" i="5"/>
  <c r="C273" i="5" s="1"/>
  <c r="G270" i="5"/>
  <c r="C270" i="5" s="1"/>
  <c r="G269" i="5"/>
  <c r="C269" i="5" s="1"/>
  <c r="K15" i="5" s="1"/>
  <c r="G266" i="5"/>
  <c r="C266" i="5" s="1"/>
  <c r="K12" i="5" s="1"/>
  <c r="G265" i="5"/>
  <c r="C265" i="5" s="1"/>
  <c r="G262" i="5"/>
  <c r="C262" i="5" s="1"/>
  <c r="G261" i="5"/>
  <c r="C261" i="5" s="1"/>
  <c r="G258" i="5"/>
  <c r="C258" i="5" s="1"/>
  <c r="G257" i="5"/>
  <c r="C257" i="5" s="1"/>
  <c r="G254" i="5"/>
  <c r="C254" i="5" s="1"/>
  <c r="G253" i="5"/>
  <c r="C253" i="5" s="1"/>
  <c r="G250" i="5"/>
  <c r="C250" i="5" s="1"/>
  <c r="G249" i="5"/>
  <c r="C249" i="5" s="1"/>
  <c r="G246" i="5"/>
  <c r="C246" i="5" s="1"/>
  <c r="G245" i="5"/>
  <c r="C245" i="5" s="1"/>
  <c r="G242" i="5"/>
  <c r="C242" i="5" s="1"/>
  <c r="G241" i="5"/>
  <c r="C241" i="5" s="1"/>
  <c r="E239" i="5"/>
  <c r="F239" i="5"/>
  <c r="G238" i="5"/>
  <c r="C238" i="5" s="1"/>
  <c r="F237" i="5"/>
  <c r="E237" i="5"/>
  <c r="G237" i="5"/>
  <c r="C237" i="5" s="1"/>
  <c r="E235" i="5"/>
  <c r="F235" i="5"/>
  <c r="G234" i="5"/>
  <c r="C234" i="5" s="1"/>
  <c r="F233" i="5"/>
  <c r="E233" i="5"/>
  <c r="G233" i="5"/>
  <c r="C233" i="5" s="1"/>
  <c r="E231" i="5"/>
  <c r="F231" i="5"/>
  <c r="G230" i="5"/>
  <c r="C230" i="5" s="1"/>
  <c r="F229" i="5"/>
  <c r="E229" i="5"/>
  <c r="G229" i="5"/>
  <c r="C229" i="5" s="1"/>
  <c r="E227" i="5"/>
  <c r="F227" i="5"/>
  <c r="G226" i="5"/>
  <c r="C226" i="5" s="1"/>
  <c r="F225" i="5"/>
  <c r="E225" i="5"/>
  <c r="G225" i="5"/>
  <c r="C225" i="5" s="1"/>
  <c r="E223" i="5"/>
  <c r="F223" i="5"/>
  <c r="G222" i="5"/>
  <c r="C222" i="5" s="1"/>
  <c r="F221" i="5"/>
  <c r="E221" i="5"/>
  <c r="G221" i="5"/>
  <c r="C221" i="5" s="1"/>
  <c r="E219" i="5"/>
  <c r="F219" i="5"/>
  <c r="G218" i="5"/>
  <c r="C218" i="5" s="1"/>
  <c r="F217" i="5"/>
  <c r="E217" i="5"/>
  <c r="G217" i="5"/>
  <c r="C217" i="5" s="1"/>
  <c r="E215" i="5"/>
  <c r="F215" i="5"/>
  <c r="G214" i="5"/>
  <c r="C214" i="5" s="1"/>
  <c r="F213" i="5"/>
  <c r="E213" i="5"/>
  <c r="G213" i="5"/>
  <c r="C213" i="5" s="1"/>
  <c r="E211" i="5"/>
  <c r="F211" i="5"/>
  <c r="G210" i="5"/>
  <c r="C210" i="5" s="1"/>
  <c r="F209" i="5"/>
  <c r="E209" i="5"/>
  <c r="G209" i="5"/>
  <c r="C209" i="5" s="1"/>
  <c r="E207" i="5"/>
  <c r="F207" i="5"/>
  <c r="G206" i="5"/>
  <c r="C206" i="5" s="1"/>
  <c r="F205" i="5"/>
  <c r="E205" i="5"/>
  <c r="G205" i="5"/>
  <c r="C205" i="5" s="1"/>
  <c r="E203" i="5"/>
  <c r="F203" i="5"/>
  <c r="G202" i="5"/>
  <c r="C202" i="5" s="1"/>
  <c r="F201" i="5"/>
  <c r="E201" i="5"/>
  <c r="G201" i="5"/>
  <c r="C201" i="5" s="1"/>
  <c r="E199" i="5"/>
  <c r="F199" i="5"/>
  <c r="G198" i="5"/>
  <c r="C198" i="5" s="1"/>
  <c r="F197" i="5"/>
  <c r="E197" i="5"/>
  <c r="G197" i="5"/>
  <c r="C197" i="5" s="1"/>
  <c r="E195" i="5"/>
  <c r="F195" i="5"/>
  <c r="G194" i="5"/>
  <c r="C194" i="5" s="1"/>
  <c r="F193" i="5"/>
  <c r="E193" i="5"/>
  <c r="G193" i="5"/>
  <c r="C193" i="5" s="1"/>
  <c r="G240" i="5"/>
  <c r="C240" i="5" s="1"/>
  <c r="G239" i="5"/>
  <c r="C239" i="5" s="1"/>
  <c r="G232" i="5"/>
  <c r="C232" i="5" s="1"/>
  <c r="G231" i="5"/>
  <c r="C231" i="5" s="1"/>
  <c r="G224" i="5"/>
  <c r="C224" i="5" s="1"/>
  <c r="G223" i="5"/>
  <c r="C223" i="5" s="1"/>
  <c r="G216" i="5"/>
  <c r="C216" i="5" s="1"/>
  <c r="G215" i="5"/>
  <c r="C215" i="5" s="1"/>
  <c r="G208" i="5"/>
  <c r="C208" i="5" s="1"/>
  <c r="G207" i="5"/>
  <c r="C207" i="5" s="1"/>
  <c r="G200" i="5"/>
  <c r="C200" i="5" s="1"/>
  <c r="G199" i="5"/>
  <c r="C199" i="5" s="1"/>
  <c r="K17" i="5" s="1"/>
  <c r="E191" i="5"/>
  <c r="F191" i="5"/>
  <c r="G190" i="5"/>
  <c r="C190" i="5" s="1"/>
  <c r="F189" i="5"/>
  <c r="E189" i="5"/>
  <c r="G189" i="5"/>
  <c r="C189" i="5" s="1"/>
  <c r="E187" i="5"/>
  <c r="F187" i="5"/>
  <c r="G186" i="5"/>
  <c r="C186" i="5" s="1"/>
  <c r="F185" i="5"/>
  <c r="E185" i="5"/>
  <c r="G185" i="5"/>
  <c r="C185" i="5" s="1"/>
  <c r="E183" i="5"/>
  <c r="F183" i="5"/>
  <c r="G182" i="5"/>
  <c r="C182" i="5" s="1"/>
  <c r="F181" i="5"/>
  <c r="E181" i="5"/>
  <c r="G181" i="5"/>
  <c r="C181" i="5" s="1"/>
  <c r="E179" i="5"/>
  <c r="F179" i="5"/>
  <c r="G178" i="5"/>
  <c r="C178" i="5" s="1"/>
  <c r="F177" i="5"/>
  <c r="E177" i="5"/>
  <c r="G177" i="5"/>
  <c r="C177" i="5" s="1"/>
  <c r="E175" i="5"/>
  <c r="F175" i="5"/>
  <c r="G174" i="5"/>
  <c r="C174" i="5" s="1"/>
  <c r="F173" i="5"/>
  <c r="E173" i="5"/>
  <c r="G173" i="5"/>
  <c r="C173" i="5" s="1"/>
  <c r="E171" i="5"/>
  <c r="F171" i="5"/>
  <c r="G170" i="5"/>
  <c r="C170" i="5" s="1"/>
  <c r="F169" i="5"/>
  <c r="E169" i="5"/>
  <c r="G169" i="5"/>
  <c r="C169" i="5" s="1"/>
  <c r="E167" i="5"/>
  <c r="F167" i="5"/>
  <c r="G166" i="5"/>
  <c r="C166" i="5" s="1"/>
  <c r="F165" i="5"/>
  <c r="E165" i="5"/>
  <c r="G165" i="5"/>
  <c r="C165" i="5" s="1"/>
  <c r="E163" i="5"/>
  <c r="F163" i="5"/>
  <c r="G162" i="5"/>
  <c r="C162" i="5" s="1"/>
  <c r="F161" i="5"/>
  <c r="E161" i="5"/>
  <c r="G161" i="5"/>
  <c r="C161" i="5" s="1"/>
  <c r="E159" i="5"/>
  <c r="F159" i="5"/>
  <c r="G158" i="5"/>
  <c r="C158" i="5" s="1"/>
  <c r="F157" i="5"/>
  <c r="E157" i="5"/>
  <c r="G157" i="5"/>
  <c r="C157" i="5" s="1"/>
  <c r="E155" i="5"/>
  <c r="F155" i="5"/>
  <c r="G154" i="5"/>
  <c r="C154" i="5" s="1"/>
  <c r="F153" i="5"/>
  <c r="E153" i="5"/>
  <c r="G153" i="5"/>
  <c r="C153" i="5" s="1"/>
  <c r="E151" i="5"/>
  <c r="F151" i="5"/>
  <c r="G150" i="5"/>
  <c r="C150" i="5" s="1"/>
  <c r="F149" i="5"/>
  <c r="E149" i="5"/>
  <c r="G149" i="5"/>
  <c r="C149" i="5" s="1"/>
  <c r="E147" i="5"/>
  <c r="F147" i="5"/>
  <c r="G146" i="5"/>
  <c r="C146" i="5" s="1"/>
  <c r="F145" i="5"/>
  <c r="E145" i="5"/>
  <c r="G145" i="5"/>
  <c r="C145" i="5" s="1"/>
  <c r="E143" i="5"/>
  <c r="F143" i="5"/>
  <c r="G142" i="5"/>
  <c r="C142" i="5" s="1"/>
  <c r="F141" i="5"/>
  <c r="E141" i="5"/>
  <c r="G141" i="5"/>
  <c r="C141" i="5" s="1"/>
  <c r="E139" i="5"/>
  <c r="F139" i="5"/>
  <c r="G138" i="5"/>
  <c r="C138" i="5" s="1"/>
  <c r="F137" i="5"/>
  <c r="E137" i="5"/>
  <c r="G137" i="5"/>
  <c r="C137" i="5" s="1"/>
  <c r="E135" i="5"/>
  <c r="F135" i="5"/>
  <c r="G134" i="5"/>
  <c r="C134" i="5" s="1"/>
  <c r="F133" i="5"/>
  <c r="E133" i="5"/>
  <c r="G133" i="5"/>
  <c r="C133" i="5" s="1"/>
  <c r="E131" i="5"/>
  <c r="F131" i="5"/>
  <c r="G130" i="5"/>
  <c r="C130" i="5" s="1"/>
  <c r="F129" i="5"/>
  <c r="E129" i="5"/>
  <c r="G129" i="5"/>
  <c r="C129" i="5" s="1"/>
  <c r="E127" i="5"/>
  <c r="F127" i="5"/>
  <c r="G126" i="5"/>
  <c r="C126" i="5" s="1"/>
  <c r="F125" i="5"/>
  <c r="E125" i="5"/>
  <c r="G125" i="5"/>
  <c r="C125" i="5" s="1"/>
  <c r="E123" i="5"/>
  <c r="F123" i="5"/>
  <c r="G122" i="5"/>
  <c r="C122" i="5" s="1"/>
  <c r="F121" i="5"/>
  <c r="E121" i="5"/>
  <c r="G121" i="5"/>
  <c r="C121" i="5" s="1"/>
  <c r="E119" i="5"/>
  <c r="F119" i="5"/>
  <c r="G118" i="5"/>
  <c r="C118" i="5" s="1"/>
  <c r="F117" i="5"/>
  <c r="E117" i="5"/>
  <c r="G117" i="5"/>
  <c r="C117" i="5" s="1"/>
  <c r="E115" i="5"/>
  <c r="F115" i="5"/>
  <c r="G114" i="5"/>
  <c r="C114" i="5" s="1"/>
  <c r="F113" i="5"/>
  <c r="E113" i="5"/>
  <c r="G113" i="5"/>
  <c r="C113" i="5" s="1"/>
  <c r="E111" i="5"/>
  <c r="F111" i="5"/>
  <c r="G110" i="5"/>
  <c r="C110" i="5" s="1"/>
  <c r="F109" i="5"/>
  <c r="E109" i="5"/>
  <c r="G109" i="5"/>
  <c r="C109" i="5" s="1"/>
  <c r="E107" i="5"/>
  <c r="F107" i="5"/>
  <c r="G106" i="5"/>
  <c r="C106" i="5" s="1"/>
  <c r="F105" i="5"/>
  <c r="E105" i="5"/>
  <c r="G105" i="5"/>
  <c r="C105" i="5" s="1"/>
  <c r="E103" i="5"/>
  <c r="F103" i="5"/>
  <c r="G102" i="5"/>
  <c r="C102" i="5" s="1"/>
  <c r="F101" i="5"/>
  <c r="E101" i="5"/>
  <c r="G101" i="5"/>
  <c r="C101" i="5" s="1"/>
  <c r="E99" i="5"/>
  <c r="F99" i="5"/>
  <c r="G98" i="5"/>
  <c r="C98" i="5" s="1"/>
  <c r="F97" i="5"/>
  <c r="E97" i="5"/>
  <c r="G97" i="5"/>
  <c r="C97" i="5" s="1"/>
  <c r="E95" i="5"/>
  <c r="F95" i="5"/>
  <c r="G94" i="5"/>
  <c r="C94" i="5" s="1"/>
  <c r="F93" i="5"/>
  <c r="E93" i="5"/>
  <c r="G93" i="5"/>
  <c r="C93" i="5" s="1"/>
  <c r="E91" i="5"/>
  <c r="F91" i="5"/>
  <c r="G90" i="5"/>
  <c r="C90" i="5" s="1"/>
  <c r="F89" i="5"/>
  <c r="E89" i="5"/>
  <c r="G89" i="5"/>
  <c r="C89" i="5" s="1"/>
  <c r="E87" i="5"/>
  <c r="F87" i="5"/>
  <c r="G86" i="5"/>
  <c r="C86" i="5" s="1"/>
  <c r="F85" i="5"/>
  <c r="E85" i="5"/>
  <c r="G85" i="5"/>
  <c r="C85" i="5" s="1"/>
  <c r="E83" i="5"/>
  <c r="F83" i="5"/>
  <c r="G82" i="5"/>
  <c r="C82" i="5" s="1"/>
  <c r="F81" i="5"/>
  <c r="E81" i="5"/>
  <c r="G81" i="5"/>
  <c r="C81" i="5" s="1"/>
  <c r="E79" i="5"/>
  <c r="F79" i="5"/>
  <c r="G78" i="5"/>
  <c r="C78" i="5" s="1"/>
  <c r="F77" i="5"/>
  <c r="E77" i="5"/>
  <c r="G77" i="5"/>
  <c r="C77" i="5" s="1"/>
  <c r="E75" i="5"/>
  <c r="F75" i="5"/>
  <c r="G74" i="5"/>
  <c r="C74" i="5" s="1"/>
  <c r="F73" i="5"/>
  <c r="E73" i="5"/>
  <c r="G73" i="5"/>
  <c r="C73" i="5" s="1"/>
  <c r="E71" i="5"/>
  <c r="F71" i="5"/>
  <c r="G70" i="5"/>
  <c r="C70" i="5" s="1"/>
  <c r="F69" i="5"/>
  <c r="E69" i="5"/>
  <c r="G69" i="5"/>
  <c r="C69" i="5" s="1"/>
  <c r="E67" i="5"/>
  <c r="F67" i="5"/>
  <c r="G66" i="5"/>
  <c r="C66" i="5" s="1"/>
  <c r="F65" i="5"/>
  <c r="E65" i="5"/>
  <c r="G65" i="5"/>
  <c r="C65" i="5" s="1"/>
  <c r="E63" i="5"/>
  <c r="F63" i="5"/>
  <c r="G62" i="5"/>
  <c r="C62" i="5" s="1"/>
  <c r="F61" i="5"/>
  <c r="E61" i="5"/>
  <c r="G61" i="5"/>
  <c r="C61" i="5" s="1"/>
  <c r="E59" i="5"/>
  <c r="F59" i="5"/>
  <c r="G58" i="5"/>
  <c r="C58" i="5" s="1"/>
  <c r="F57" i="5"/>
  <c r="E57" i="5"/>
  <c r="G57" i="5"/>
  <c r="C57" i="5" s="1"/>
  <c r="E55" i="5"/>
  <c r="F55" i="5"/>
  <c r="G54" i="5"/>
  <c r="C54" i="5" s="1"/>
  <c r="F53" i="5"/>
  <c r="E53" i="5"/>
  <c r="G53" i="5"/>
  <c r="C53" i="5" s="1"/>
  <c r="E51" i="5"/>
  <c r="F51" i="5"/>
  <c r="G50" i="5"/>
  <c r="C50" i="5" s="1"/>
  <c r="F49" i="5"/>
  <c r="E49" i="5"/>
  <c r="G49" i="5"/>
  <c r="C49" i="5" s="1"/>
  <c r="E47" i="5"/>
  <c r="F47" i="5"/>
  <c r="G46" i="5"/>
  <c r="C46" i="5" s="1"/>
  <c r="F45" i="5"/>
  <c r="E45" i="5"/>
  <c r="G45" i="5"/>
  <c r="C45" i="5" s="1"/>
  <c r="E43" i="5"/>
  <c r="F43" i="5"/>
  <c r="G42" i="5"/>
  <c r="C42" i="5" s="1"/>
  <c r="F41" i="5"/>
  <c r="E41" i="5"/>
  <c r="G41" i="5"/>
  <c r="C41" i="5" s="1"/>
  <c r="E39" i="5"/>
  <c r="F39" i="5"/>
  <c r="G38" i="5"/>
  <c r="C38" i="5" s="1"/>
  <c r="F37" i="5"/>
  <c r="E37" i="5"/>
  <c r="G37" i="5"/>
  <c r="C37" i="5" s="1"/>
  <c r="E35" i="5"/>
  <c r="F35" i="5"/>
  <c r="G34" i="5"/>
  <c r="C34" i="5" s="1"/>
  <c r="K11" i="5" s="1"/>
  <c r="F33" i="5"/>
  <c r="E33" i="5"/>
  <c r="G33" i="5"/>
  <c r="C33" i="5" s="1"/>
  <c r="E31" i="5"/>
  <c r="F31" i="5"/>
  <c r="G30" i="5"/>
  <c r="C30" i="5" s="1"/>
  <c r="F29" i="5"/>
  <c r="E29" i="5"/>
  <c r="G29" i="5"/>
  <c r="C29" i="5" s="1"/>
  <c r="E27" i="5"/>
  <c r="F27" i="5"/>
  <c r="G26" i="5"/>
  <c r="C26" i="5" s="1"/>
  <c r="F25" i="5"/>
  <c r="E25" i="5"/>
  <c r="G25" i="5"/>
  <c r="C25" i="5" s="1"/>
  <c r="E23" i="5"/>
  <c r="F23" i="5"/>
  <c r="G22" i="5"/>
  <c r="C22" i="5" s="1"/>
  <c r="F21" i="5"/>
  <c r="E21" i="5"/>
  <c r="G21" i="5"/>
  <c r="C21" i="5" s="1"/>
  <c r="E19" i="5"/>
  <c r="F19" i="5"/>
  <c r="G18" i="5"/>
  <c r="C18" i="5" s="1"/>
  <c r="F17" i="5"/>
  <c r="E17" i="5"/>
  <c r="G17" i="5"/>
  <c r="C17" i="5" s="1"/>
  <c r="E15" i="5"/>
  <c r="F15" i="5"/>
  <c r="G14" i="5"/>
  <c r="C14" i="5" s="1"/>
  <c r="F13" i="5"/>
  <c r="E13" i="5"/>
  <c r="G13" i="5"/>
  <c r="C13" i="5" s="1"/>
  <c r="E11" i="5"/>
  <c r="F11" i="5"/>
  <c r="G10" i="5"/>
  <c r="C10" i="5" s="1"/>
  <c r="F9" i="5"/>
  <c r="E9" i="5"/>
  <c r="G9" i="5"/>
  <c r="C9" i="5" s="1"/>
  <c r="E7" i="5"/>
  <c r="F7" i="5"/>
  <c r="G6" i="5"/>
  <c r="C6" i="5" s="1"/>
  <c r="F5" i="5"/>
  <c r="E5" i="5"/>
  <c r="G5" i="5"/>
  <c r="C5" i="5" s="1"/>
  <c r="E3" i="5"/>
  <c r="F3" i="5"/>
  <c r="J96" i="1"/>
  <c r="G236" i="5"/>
  <c r="C236" i="5" s="1"/>
  <c r="G235" i="5"/>
  <c r="C235" i="5" s="1"/>
  <c r="G228" i="5"/>
  <c r="C228" i="5" s="1"/>
  <c r="G227" i="5"/>
  <c r="C227" i="5" s="1"/>
  <c r="G220" i="5"/>
  <c r="C220" i="5" s="1"/>
  <c r="G219" i="5"/>
  <c r="C219" i="5" s="1"/>
  <c r="G212" i="5"/>
  <c r="C212" i="5" s="1"/>
  <c r="G211" i="5"/>
  <c r="C211" i="5" s="1"/>
  <c r="G204" i="5"/>
  <c r="C204" i="5" s="1"/>
  <c r="G203" i="5"/>
  <c r="C203" i="5" s="1"/>
  <c r="G196" i="5"/>
  <c r="C196" i="5" s="1"/>
  <c r="G195" i="5"/>
  <c r="C195" i="5" s="1"/>
  <c r="G192" i="5"/>
  <c r="C192" i="5" s="1"/>
  <c r="G191" i="5"/>
  <c r="C191" i="5" s="1"/>
  <c r="G188" i="5"/>
  <c r="C188" i="5" s="1"/>
  <c r="G187" i="5"/>
  <c r="C187" i="5" s="1"/>
  <c r="G184" i="5"/>
  <c r="C184" i="5" s="1"/>
  <c r="G183" i="5"/>
  <c r="C183" i="5" s="1"/>
  <c r="G180" i="5"/>
  <c r="C180" i="5" s="1"/>
  <c r="G179" i="5"/>
  <c r="C179" i="5" s="1"/>
  <c r="G176" i="5"/>
  <c r="C176" i="5" s="1"/>
  <c r="G175" i="5"/>
  <c r="C175" i="5" s="1"/>
  <c r="G172" i="5"/>
  <c r="C172" i="5" s="1"/>
  <c r="G171" i="5"/>
  <c r="C171" i="5" s="1"/>
  <c r="G168" i="5"/>
  <c r="C168" i="5" s="1"/>
  <c r="G167" i="5"/>
  <c r="C167" i="5" s="1"/>
  <c r="G164" i="5"/>
  <c r="C164" i="5" s="1"/>
  <c r="G163" i="5"/>
  <c r="C163" i="5" s="1"/>
  <c r="G160" i="5"/>
  <c r="C160" i="5" s="1"/>
  <c r="G159" i="5"/>
  <c r="C159" i="5" s="1"/>
  <c r="G156" i="5"/>
  <c r="C156" i="5" s="1"/>
  <c r="G155" i="5"/>
  <c r="C155" i="5" s="1"/>
  <c r="G152" i="5"/>
  <c r="C152" i="5" s="1"/>
  <c r="G151" i="5"/>
  <c r="C151" i="5" s="1"/>
  <c r="G148" i="5"/>
  <c r="C148" i="5" s="1"/>
  <c r="G147" i="5"/>
  <c r="C147" i="5" s="1"/>
  <c r="G144" i="5"/>
  <c r="C144" i="5" s="1"/>
  <c r="G143" i="5"/>
  <c r="C143" i="5" s="1"/>
  <c r="G140" i="5"/>
  <c r="C140" i="5" s="1"/>
  <c r="G139" i="5"/>
  <c r="C139" i="5" s="1"/>
  <c r="G136" i="5"/>
  <c r="C136" i="5" s="1"/>
  <c r="G135" i="5"/>
  <c r="C135" i="5" s="1"/>
  <c r="G132" i="5"/>
  <c r="C132" i="5" s="1"/>
  <c r="G131" i="5"/>
  <c r="C131" i="5" s="1"/>
  <c r="G128" i="5"/>
  <c r="C128" i="5" s="1"/>
  <c r="G127" i="5"/>
  <c r="C127" i="5" s="1"/>
  <c r="G124" i="5"/>
  <c r="C124" i="5" s="1"/>
  <c r="G123" i="5"/>
  <c r="C123" i="5" s="1"/>
  <c r="G120" i="5"/>
  <c r="C120" i="5" s="1"/>
  <c r="G119" i="5"/>
  <c r="C119" i="5" s="1"/>
  <c r="G116" i="5"/>
  <c r="C116" i="5" s="1"/>
  <c r="G115" i="5"/>
  <c r="C115" i="5" s="1"/>
  <c r="G112" i="5"/>
  <c r="C112" i="5" s="1"/>
  <c r="G111" i="5"/>
  <c r="C111" i="5" s="1"/>
  <c r="G108" i="5"/>
  <c r="C108" i="5" s="1"/>
  <c r="G107" i="5"/>
  <c r="C107" i="5" s="1"/>
  <c r="G104" i="5"/>
  <c r="C104" i="5" s="1"/>
  <c r="G103" i="5"/>
  <c r="C103" i="5" s="1"/>
  <c r="G100" i="5"/>
  <c r="C100" i="5" s="1"/>
  <c r="G99" i="5"/>
  <c r="C99" i="5" s="1"/>
  <c r="G96" i="5"/>
  <c r="C96" i="5" s="1"/>
  <c r="G95" i="5"/>
  <c r="C95" i="5" s="1"/>
  <c r="K20" i="5" s="1"/>
  <c r="G92" i="5"/>
  <c r="C92" i="5" s="1"/>
  <c r="G91" i="5"/>
  <c r="C91" i="5" s="1"/>
  <c r="G88" i="5"/>
  <c r="C88" i="5" s="1"/>
  <c r="G87" i="5"/>
  <c r="C87" i="5" s="1"/>
  <c r="G84" i="5"/>
  <c r="C84" i="5" s="1"/>
  <c r="G83" i="5"/>
  <c r="C83" i="5" s="1"/>
  <c r="G80" i="5"/>
  <c r="C80" i="5" s="1"/>
  <c r="G79" i="5"/>
  <c r="C79" i="5" s="1"/>
  <c r="G76" i="5"/>
  <c r="C76" i="5" s="1"/>
  <c r="G75" i="5"/>
  <c r="C75" i="5" s="1"/>
  <c r="G72" i="5"/>
  <c r="C72" i="5" s="1"/>
  <c r="G71" i="5"/>
  <c r="C71" i="5" s="1"/>
  <c r="G68" i="5"/>
  <c r="C68" i="5" s="1"/>
  <c r="G67" i="5"/>
  <c r="C67" i="5" s="1"/>
  <c r="G64" i="5"/>
  <c r="C64" i="5" s="1"/>
  <c r="G63" i="5"/>
  <c r="C63" i="5" s="1"/>
  <c r="G60" i="5"/>
  <c r="C60" i="5" s="1"/>
  <c r="G59" i="5"/>
  <c r="C59" i="5" s="1"/>
  <c r="G56" i="5"/>
  <c r="C56" i="5" s="1"/>
  <c r="G55" i="5"/>
  <c r="C55" i="5" s="1"/>
  <c r="G52" i="5"/>
  <c r="C52" i="5" s="1"/>
  <c r="G51" i="5"/>
  <c r="C51" i="5" s="1"/>
  <c r="G48" i="5"/>
  <c r="C48" i="5" s="1"/>
  <c r="G47" i="5"/>
  <c r="C47" i="5" s="1"/>
  <c r="G44" i="5"/>
  <c r="C44" i="5" s="1"/>
  <c r="G43" i="5"/>
  <c r="C43" i="5" s="1"/>
  <c r="G40" i="5"/>
  <c r="C40" i="5" s="1"/>
  <c r="G39" i="5"/>
  <c r="C39" i="5" s="1"/>
  <c r="G36" i="5"/>
  <c r="C36" i="5" s="1"/>
  <c r="G35" i="5"/>
  <c r="C35" i="5" s="1"/>
  <c r="G32" i="5"/>
  <c r="C32" i="5" s="1"/>
  <c r="G31" i="5"/>
  <c r="C31" i="5" s="1"/>
  <c r="G28" i="5"/>
  <c r="C28" i="5" s="1"/>
  <c r="G27" i="5"/>
  <c r="C27" i="5" s="1"/>
  <c r="G24" i="5"/>
  <c r="C24" i="5" s="1"/>
  <c r="G23" i="5"/>
  <c r="C23" i="5" s="1"/>
  <c r="G20" i="5"/>
  <c r="C20" i="5" s="1"/>
  <c r="G19" i="5"/>
  <c r="C19" i="5" s="1"/>
  <c r="G16" i="5"/>
  <c r="C16" i="5" s="1"/>
  <c r="G15" i="5"/>
  <c r="C15" i="5" s="1"/>
  <c r="G12" i="5"/>
  <c r="C12" i="5" s="1"/>
  <c r="G11" i="5"/>
  <c r="C11" i="5" s="1"/>
  <c r="G8" i="5"/>
  <c r="C8" i="5" s="1"/>
  <c r="G7" i="5"/>
  <c r="C7" i="5" s="1"/>
  <c r="G4" i="5"/>
  <c r="C4" i="5" s="1"/>
  <c r="G3" i="5"/>
  <c r="C3" i="5" s="1"/>
  <c r="J168" i="1"/>
  <c r="K10" i="5"/>
  <c r="M10" i="5" s="1"/>
  <c r="F2" i="5"/>
  <c r="J347" i="1"/>
  <c r="G2" i="5"/>
  <c r="C2" i="5" s="1"/>
  <c r="J3" i="1"/>
  <c r="M20" i="5" l="1"/>
  <c r="M18" i="5"/>
  <c r="M11" i="5"/>
  <c r="M12" i="5"/>
  <c r="M14" i="5"/>
  <c r="M19" i="5"/>
  <c r="M17" i="5"/>
  <c r="M15" i="5"/>
  <c r="M16" i="5"/>
  <c r="M13" i="5"/>
  <c r="J5" i="5"/>
  <c r="J346" i="1"/>
  <c r="K5" i="5" s="1"/>
  <c r="J95" i="1"/>
  <c r="J383" i="1"/>
  <c r="K6" i="5" s="1"/>
  <c r="J167" i="1"/>
  <c r="K4" i="5" s="1"/>
  <c r="J4" i="5"/>
  <c r="J3" i="5"/>
  <c r="J6" i="5"/>
  <c r="J22" i="5" l="1"/>
  <c r="A398" i="1" s="1"/>
  <c r="L4" i="5"/>
  <c r="I25" i="3"/>
  <c r="J25" i="3" s="1"/>
  <c r="M25" i="3" s="1"/>
  <c r="L5" i="5"/>
  <c r="I17" i="3"/>
  <c r="J17" i="3" s="1"/>
  <c r="L17" i="3" s="1"/>
  <c r="L6" i="5"/>
  <c r="K3" i="5"/>
  <c r="K7" i="5" s="1"/>
  <c r="J384" i="1"/>
  <c r="J7" i="5"/>
  <c r="L3" i="5" l="1"/>
  <c r="L25" i="3"/>
  <c r="B43" i="3" s="1"/>
  <c r="M17" i="3"/>
  <c r="B42" i="3" s="1"/>
  <c r="L7" i="5"/>
  <c r="K11" i="4"/>
  <c r="K13" i="4" s="1"/>
  <c r="M11" i="4"/>
  <c r="M13" i="4" l="1"/>
  <c r="K3" i="4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<sst xmlns="http://schemas.openxmlformats.org/spreadsheetml/2006/main" count="10643" uniqueCount="3382">
  <si>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</si>
  <si>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</si>
  <si>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</si>
  <si>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</si>
  <si>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</si>
  <si>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</si>
  <si>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</si>
  <si>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</si>
  <si>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</si>
  <si>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</si>
  <si>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</si>
  <si>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</si>
  <si>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</si>
  <si>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</si>
  <si>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</si>
  <si>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</si>
  <si>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</si>
  <si>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</si>
  <si>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</si>
  <si>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</si>
  <si>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</si>
  <si>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</si>
  <si>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</si>
  <si>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</si>
  <si>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</si>
  <si>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</si>
  <si>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</si>
  <si>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</si>
  <si>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</si>
  <si>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</si>
  <si>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</si>
  <si>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</si>
  <si>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</si>
  <si>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</si>
  <si>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</si>
  <si>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</si>
  <si>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</si>
  <si>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</si>
  <si>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</si>
  <si>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</si>
  <si>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</si>
  <si>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</si>
  <si>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</si>
  <si>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</si>
  <si>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</si>
  <si>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</si>
  <si>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</si>
  <si>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</si>
  <si>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</si>
  <si>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</si>
  <si>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</si>
  <si>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</si>
  <si>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</si>
  <si>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</si>
  <si>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</si>
  <si>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</si>
  <si>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</si>
  <si>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</si>
  <si>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</si>
  <si>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</si>
  <si>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</si>
  <si>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</si>
  <si>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</si>
  <si>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</si>
  <si>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</si>
  <si>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</si>
  <si>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</si>
  <si>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</si>
  <si>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</si>
  <si>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</si>
  <si>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</si>
  <si>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</si>
  <si>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</si>
  <si>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</si>
  <si>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</si>
  <si>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</si>
  <si>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</si>
  <si>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</si>
  <si>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</si>
  <si>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</si>
  <si>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</si>
  <si>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</si>
  <si>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</si>
  <si>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</si>
  <si>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</si>
  <si>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</si>
  <si>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</si>
  <si>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</si>
  <si>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</si>
  <si>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</si>
  <si>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</si>
  <si>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</si>
  <si>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</si>
  <si>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</si>
  <si>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</si>
  <si>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</si>
  <si>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</si>
  <si>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</si>
  <si>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</si>
  <si>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</si>
  <si>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</si>
  <si>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</si>
  <si>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</si>
  <si>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</si>
  <si>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</si>
  <si>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</si>
  <si>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</si>
  <si>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</si>
  <si>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</si>
  <si>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</si>
  <si>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</si>
  <si>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</si>
  <si>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</si>
  <si>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</si>
  <si>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</si>
  <si>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</si>
  <si>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</si>
  <si>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</si>
  <si>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</si>
  <si>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</si>
  <si>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</si>
  <si>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</si>
  <si>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</si>
  <si>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</si>
  <si>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</si>
  <si>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</si>
  <si>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</si>
  <si>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</si>
  <si>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</si>
  <si>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</si>
  <si>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</si>
  <si>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</si>
  <si>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</si>
  <si>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</si>
  <si>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</si>
  <si>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</si>
  <si>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</si>
  <si>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</si>
  <si>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</si>
  <si>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</si>
  <si>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</si>
  <si>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</si>
  <si>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</si>
  <si>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</si>
  <si>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</si>
  <si>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</si>
  <si>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</si>
  <si>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</si>
  <si>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</si>
  <si>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</si>
  <si>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</si>
  <si>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</si>
  <si>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</si>
  <si>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</si>
  <si>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</si>
  <si>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</si>
  <si>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2" type="noConversion"/>
  </si>
  <si>
    <t>楼层销售</t>
    <phoneticPr fontId="2" type="noConversion"/>
  </si>
  <si>
    <t>面积</t>
    <phoneticPr fontId="2" type="noConversion"/>
  </si>
  <si>
    <t>销售</t>
    <phoneticPr fontId="2" type="noConversion"/>
  </si>
  <si>
    <t>销售占比</t>
    <phoneticPr fontId="2" type="noConversion"/>
  </si>
  <si>
    <t>坪效/元/日</t>
    <phoneticPr fontId="2" type="noConversion"/>
  </si>
  <si>
    <t>单位：元</t>
    <phoneticPr fontId="2" type="noConversion"/>
  </si>
  <si>
    <t>总计</t>
  </si>
  <si>
    <t>B1</t>
    <phoneticPr fontId="2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</si>
  <si>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</si>
  <si>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</si>
  <si>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</si>
  <si>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</si>
  <si>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</si>
  <si>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</si>
  <si>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8" type="noConversion"/>
  </si>
  <si>
    <t>区域</t>
    <phoneticPr fontId="8" type="noConversion"/>
  </si>
  <si>
    <t>楼层</t>
    <phoneticPr fontId="8" type="noConversion"/>
  </si>
  <si>
    <t>铺位号</t>
    <phoneticPr fontId="8" type="noConversion"/>
  </si>
  <si>
    <t>品牌名称</t>
    <phoneticPr fontId="8" type="noConversion"/>
  </si>
  <si>
    <t>面积
单位：平米</t>
    <phoneticPr fontId="8" type="noConversion"/>
  </si>
  <si>
    <t>标准业态</t>
    <phoneticPr fontId="8" type="noConversion"/>
  </si>
  <si>
    <t>当月累计
单位：元</t>
    <phoneticPr fontId="8" type="noConversion"/>
  </si>
  <si>
    <t>品牌同当日整体销售占比%</t>
    <phoneticPr fontId="8" type="noConversion"/>
  </si>
  <si>
    <t>坪效
单位：元/日/平</t>
    <phoneticPr fontId="8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</si>
  <si>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</si>
  <si>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</si>
  <si>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</si>
  <si>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</si>
  <si>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</si>
  <si>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A区销售汇总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</si>
  <si>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</si>
  <si>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</si>
  <si>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</si>
  <si>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</si>
  <si>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</si>
  <si>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B区销售汇总</t>
    <phoneticPr fontId="2" type="noConversion"/>
  </si>
  <si>
    <t>C</t>
    <phoneticPr fontId="2" type="noConversion"/>
  </si>
  <si>
    <t>C12102</t>
    <phoneticPr fontId="2" type="noConversion"/>
  </si>
  <si>
    <t>C区销售汇总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</si>
  <si>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</si>
  <si>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</si>
  <si>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</si>
  <si>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D区销售汇总</t>
    <phoneticPr fontId="2" type="noConversion"/>
  </si>
  <si>
    <t>合计</t>
    <phoneticPr fontId="2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</si>
  <si>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</si>
  <si>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</si>
  <si>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</si>
  <si>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</si>
  <si>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</si>
  <si>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</si>
  <si>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</si>
  <si>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</si>
  <si>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</si>
  <si>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2" type="noConversion"/>
  </si>
  <si>
    <t>本日销售分析：</t>
  </si>
  <si>
    <t>客流量（人）</t>
    <phoneticPr fontId="2" type="noConversion"/>
  </si>
  <si>
    <t>提袋率（%）</t>
    <phoneticPr fontId="2" type="noConversion"/>
  </si>
  <si>
    <t>客单价（元）</t>
    <phoneticPr fontId="2" type="noConversion"/>
  </si>
  <si>
    <t>D区客流</t>
    <phoneticPr fontId="2" type="noConversion"/>
  </si>
  <si>
    <t>A区</t>
    <phoneticPr fontId="2" type="noConversion"/>
  </si>
  <si>
    <t>B区</t>
    <phoneticPr fontId="2" type="noConversion"/>
  </si>
  <si>
    <t>C区</t>
    <phoneticPr fontId="2" type="noConversion"/>
  </si>
  <si>
    <t>D区</t>
    <phoneticPr fontId="2" type="noConversion"/>
  </si>
  <si>
    <t>C区汇总</t>
    <phoneticPr fontId="2" type="noConversion"/>
  </si>
  <si>
    <t>D区 汇总</t>
    <phoneticPr fontId="2" type="noConversion"/>
  </si>
  <si>
    <t>A区汇总</t>
    <phoneticPr fontId="2" type="noConversion"/>
  </si>
  <si>
    <t>B区汇总</t>
    <phoneticPr fontId="2" type="noConversion"/>
  </si>
  <si>
    <t>交易笔数
（单位：笔数）</t>
    <phoneticPr fontId="13" type="noConversion"/>
  </si>
  <si>
    <t>客单价
（单位：元）</t>
    <phoneticPr fontId="13" type="noConversion"/>
  </si>
  <si>
    <t>汉巴味德</t>
    <phoneticPr fontId="2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</si>
  <si>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</si>
  <si>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</si>
  <si>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</si>
  <si>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</si>
  <si>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</si>
  <si>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</si>
  <si>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</si>
  <si>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</si>
  <si>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</si>
  <si>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3" type="noConversion"/>
  </si>
  <si>
    <t>B71302</t>
  </si>
  <si>
    <t>B71302</t>
    <phoneticPr fontId="2" type="noConversion"/>
  </si>
  <si>
    <t>C340B2</t>
  </si>
  <si>
    <t>植物医生</t>
  </si>
  <si>
    <t>C3D311</t>
  </si>
  <si>
    <t>C区客流</t>
    <phoneticPr fontId="2" type="noConversion"/>
  </si>
  <si>
    <t>B区客流</t>
    <phoneticPr fontId="2" type="noConversion"/>
  </si>
  <si>
    <t>D20502</t>
  </si>
  <si>
    <t>D20502</t>
    <phoneticPr fontId="2" type="noConversion"/>
  </si>
  <si>
    <t>派特森英语</t>
    <phoneticPr fontId="2" type="noConversion"/>
  </si>
  <si>
    <t>A51302</t>
  </si>
  <si>
    <t>唐人街</t>
  </si>
  <si>
    <t>C51502</t>
  </si>
  <si>
    <t>纤鹤</t>
  </si>
  <si>
    <t>JINS</t>
    <phoneticPr fontId="2" type="noConversion"/>
  </si>
  <si>
    <t>D70302</t>
    <phoneticPr fontId="2" type="noConversion"/>
  </si>
  <si>
    <t>A21902</t>
  </si>
  <si>
    <t>C72002</t>
  </si>
  <si>
    <t>手随心动</t>
  </si>
  <si>
    <t>C340A3</t>
  </si>
  <si>
    <t>餐饮</t>
    <phoneticPr fontId="2" type="noConversion"/>
  </si>
  <si>
    <t>A3D323</t>
  </si>
  <si>
    <t>A3D323</t>
    <phoneticPr fontId="2" type="noConversion"/>
  </si>
  <si>
    <t>sheepet</t>
  </si>
  <si>
    <t>C31002</t>
  </si>
  <si>
    <t>OMI</t>
  </si>
  <si>
    <t>D</t>
    <phoneticPr fontId="2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</si>
  <si>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</si>
  <si>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</si>
  <si>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</si>
  <si>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</si>
  <si>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</si>
  <si>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</si>
  <si>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</si>
  <si>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</si>
  <si>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</si>
  <si>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</si>
  <si>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</si>
  <si>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</si>
  <si>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</si>
  <si>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</si>
  <si>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</si>
  <si>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</si>
  <si>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</si>
  <si>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</si>
  <si>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</si>
  <si>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</si>
  <si>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</si>
  <si>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</si>
  <si>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</si>
  <si>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</si>
  <si>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</si>
  <si>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4" type="noConversion"/>
  </si>
  <si>
    <t>C517A1</t>
  </si>
  <si>
    <t>欢乐牧场</t>
  </si>
  <si>
    <t>C31301</t>
  </si>
  <si>
    <t>集盒P</t>
  </si>
  <si>
    <t>品牌促销活动</t>
    <phoneticPr fontId="15" type="noConversion"/>
  </si>
  <si>
    <t>A</t>
    <phoneticPr fontId="14" type="noConversion"/>
  </si>
  <si>
    <t>Miss Wang‘s shop</t>
  </si>
  <si>
    <t>A30802</t>
  </si>
  <si>
    <t>C33902</t>
  </si>
  <si>
    <t>EPLAZA</t>
  </si>
  <si>
    <t>零售</t>
    <phoneticPr fontId="2" type="noConversion"/>
  </si>
  <si>
    <t>合计</t>
    <phoneticPr fontId="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</si>
  <si>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</si>
  <si>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</si>
  <si>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</si>
  <si>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</si>
  <si>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本月销售</t>
    <phoneticPr fontId="12" type="noConversion"/>
  </si>
  <si>
    <t>本月计划</t>
    <phoneticPr fontId="12" type="noConversion"/>
  </si>
  <si>
    <t>达成率</t>
    <phoneticPr fontId="12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</si>
  <si>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</si>
  <si>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</si>
  <si>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</si>
  <si>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</si>
  <si>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</si>
  <si>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</si>
  <si>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</si>
  <si>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</si>
  <si>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</si>
  <si>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</si>
  <si>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</si>
  <si>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</si>
  <si>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</si>
  <si>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4" type="noConversion"/>
  </si>
  <si>
    <t>B50203</t>
  </si>
  <si>
    <t>无名小子重庆鸡公煲</t>
  </si>
  <si>
    <t>C32902</t>
  </si>
  <si>
    <t>糖果马车</t>
  </si>
  <si>
    <t>A区客流</t>
    <phoneticPr fontId="14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</si>
  <si>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</si>
  <si>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</si>
  <si>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</si>
  <si>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</si>
  <si>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</si>
  <si>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</si>
  <si>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4" type="noConversion"/>
  </si>
  <si>
    <t>C517A1</t>
    <phoneticPr fontId="14" type="noConversion"/>
  </si>
  <si>
    <t>B</t>
    <phoneticPr fontId="14" type="noConversion"/>
  </si>
  <si>
    <t>鲜果时间</t>
    <phoneticPr fontId="14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</si>
  <si>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</si>
  <si>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</si>
  <si>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</si>
  <si>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</si>
  <si>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</si>
  <si>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</si>
  <si>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</si>
  <si>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</si>
  <si>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</si>
  <si>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</si>
  <si>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</si>
  <si>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</si>
  <si>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</si>
  <si>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</si>
  <si>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</si>
  <si>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</si>
  <si>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</si>
  <si>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</si>
  <si>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</si>
  <si>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</si>
  <si>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</si>
  <si>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</si>
  <si>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</si>
  <si>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</si>
  <si>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</si>
  <si>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2" type="noConversion"/>
  </si>
  <si>
    <t>C33201</t>
    <phoneticPr fontId="14" type="noConversion"/>
  </si>
  <si>
    <t>W-CLOSET</t>
    <phoneticPr fontId="14" type="noConversion"/>
  </si>
  <si>
    <t>盛视眼镜</t>
    <phoneticPr fontId="14" type="noConversion"/>
  </si>
  <si>
    <t>D11501</t>
    <phoneticPr fontId="14" type="noConversion"/>
  </si>
  <si>
    <t>C516B2</t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</si>
  <si>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</si>
  <si>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</si>
  <si>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</si>
  <si>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</si>
  <si>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CHARLES</t>
    <phoneticPr fontId="14" type="noConversion"/>
  </si>
  <si>
    <t>肯德基</t>
    <phoneticPr fontId="14" type="noConversion"/>
  </si>
  <si>
    <t>D11401</t>
    <phoneticPr fontId="14" type="noConversion"/>
  </si>
  <si>
    <t>查理布朗</t>
    <phoneticPr fontId="14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</si>
  <si>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</si>
  <si>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</si>
  <si>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</si>
  <si>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</si>
  <si>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</si>
  <si>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</si>
  <si>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</si>
  <si>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</si>
  <si>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</si>
  <si>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</si>
  <si>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</si>
  <si>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</si>
  <si>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4" type="noConversion"/>
  </si>
  <si>
    <t>A31303</t>
  </si>
  <si>
    <t>AS-BCN</t>
  </si>
  <si>
    <t>B71405</t>
  </si>
  <si>
    <t>兰记芬芳</t>
  </si>
  <si>
    <t>累计销售（万元）</t>
    <phoneticPr fontId="2" type="noConversion"/>
  </si>
  <si>
    <t>本月计划</t>
    <phoneticPr fontId="2" type="noConversion"/>
  </si>
  <si>
    <t>完成比率</t>
    <phoneticPr fontId="2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</si>
  <si>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</si>
  <si>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</si>
  <si>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</si>
  <si>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</si>
  <si>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</si>
  <si>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</si>
  <si>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</si>
  <si>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</si>
  <si>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</si>
  <si>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</si>
  <si>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</si>
  <si>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</si>
  <si>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</si>
  <si>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</si>
  <si>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</si>
  <si>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</si>
  <si>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</si>
  <si>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</si>
  <si>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</si>
  <si>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</si>
  <si>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</si>
  <si>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</si>
  <si>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</si>
  <si>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</si>
  <si>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</si>
  <si>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</si>
  <si>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</si>
  <si>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</si>
  <si>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</si>
  <si>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</si>
  <si>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</si>
  <si>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</si>
  <si>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</si>
  <si>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</si>
  <si>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</si>
  <si>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</si>
  <si>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</si>
  <si>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</si>
  <si>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</si>
  <si>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</si>
  <si>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</si>
  <si>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</si>
  <si>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</si>
  <si>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</si>
  <si>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</si>
  <si>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</si>
  <si>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</si>
  <si>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</si>
  <si>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</si>
  <si>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</si>
  <si>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</si>
  <si>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</si>
  <si>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</si>
  <si>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</si>
  <si>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</si>
  <si>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</si>
  <si>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4" type="noConversion"/>
  </si>
  <si>
    <t>憨豆咖啡</t>
    <phoneticPr fontId="14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</si>
  <si>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</si>
  <si>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</si>
  <si>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</si>
  <si>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</si>
  <si>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</si>
  <si>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</si>
  <si>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4" type="noConversion"/>
  </si>
  <si>
    <t>i.t</t>
    <phoneticPr fontId="14" type="noConversion"/>
  </si>
  <si>
    <t>菩提树</t>
    <phoneticPr fontId="14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</si>
  <si>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</si>
  <si>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</si>
  <si>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</si>
  <si>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</si>
  <si>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</si>
  <si>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</si>
  <si>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</si>
  <si>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</si>
  <si>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</si>
  <si>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</si>
  <si>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</si>
  <si>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</si>
  <si>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4" type="noConversion"/>
  </si>
  <si>
    <t>C34701</t>
  </si>
  <si>
    <t>CROCS</t>
  </si>
  <si>
    <t>B21503</t>
    <phoneticPr fontId="14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</si>
  <si>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</si>
  <si>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</si>
  <si>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</si>
  <si>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</si>
  <si>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</si>
  <si>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</si>
  <si>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</si>
  <si>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</si>
  <si>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</si>
  <si>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</si>
  <si>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</si>
  <si>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</si>
  <si>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</si>
  <si>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</si>
  <si>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</si>
  <si>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</si>
  <si>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</si>
  <si>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</si>
  <si>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</si>
  <si>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</si>
  <si>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</si>
  <si>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</si>
  <si>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</si>
  <si>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</si>
  <si>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</si>
  <si>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</si>
  <si>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</si>
  <si>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</si>
  <si>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</si>
  <si>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</si>
  <si>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</si>
  <si>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</si>
  <si>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</si>
  <si>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</si>
  <si>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4" type="noConversion"/>
  </si>
  <si>
    <t>滇草香</t>
    <phoneticPr fontId="14" type="noConversion"/>
  </si>
  <si>
    <t>C33001</t>
    <phoneticPr fontId="14" type="noConversion"/>
  </si>
  <si>
    <t>LALABOBO</t>
    <phoneticPr fontId="14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</si>
  <si>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</si>
  <si>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</si>
  <si>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</si>
  <si>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</si>
  <si>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</si>
  <si>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</si>
  <si>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</si>
  <si>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</si>
  <si>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</si>
  <si>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</si>
  <si>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</si>
  <si>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</si>
  <si>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</si>
  <si>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</si>
  <si>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4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</si>
  <si>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</si>
  <si>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</si>
  <si>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</si>
  <si>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</si>
  <si>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</si>
  <si>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</si>
  <si>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</si>
  <si>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</si>
  <si>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</si>
  <si>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</si>
  <si>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</si>
  <si>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</si>
  <si>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</si>
  <si>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</si>
  <si>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</si>
  <si>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</si>
  <si>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</si>
  <si>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</si>
  <si>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4" type="noConversion"/>
  </si>
  <si>
    <t>西遇</t>
    <phoneticPr fontId="14" type="noConversion"/>
  </si>
  <si>
    <t>D11202</t>
    <phoneticPr fontId="14" type="noConversion"/>
  </si>
  <si>
    <t>MOTHER CARE</t>
    <phoneticPr fontId="14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</si>
  <si>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</si>
  <si>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</si>
  <si>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</si>
  <si>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</si>
  <si>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</si>
  <si>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</si>
  <si>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</si>
  <si>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</si>
  <si>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4" type="noConversion"/>
  </si>
  <si>
    <t>D21002</t>
    <phoneticPr fontId="14" type="noConversion"/>
  </si>
  <si>
    <t>爱法贝</t>
    <phoneticPr fontId="14" type="noConversion"/>
  </si>
  <si>
    <t>C10302</t>
    <phoneticPr fontId="14" type="noConversion"/>
  </si>
  <si>
    <t>STEVE MADDEN</t>
    <phoneticPr fontId="14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</si>
  <si>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</si>
  <si>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</si>
  <si>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</si>
  <si>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</si>
  <si>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</si>
  <si>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</si>
  <si>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</si>
  <si>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</si>
  <si>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</si>
  <si>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</si>
  <si>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</si>
  <si>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</si>
  <si>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</si>
  <si>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</si>
  <si>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</si>
  <si>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</si>
  <si>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</si>
  <si>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</si>
  <si>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</si>
  <si>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</si>
  <si>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</si>
  <si>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4" type="noConversion"/>
  </si>
  <si>
    <t>D30102</t>
    <phoneticPr fontId="14" type="noConversion"/>
  </si>
  <si>
    <t>悠游堂</t>
    <phoneticPr fontId="14" type="noConversion"/>
  </si>
  <si>
    <t>C34901</t>
    <phoneticPr fontId="14" type="noConversion"/>
  </si>
  <si>
    <t>C42101</t>
    <phoneticPr fontId="14" type="noConversion"/>
  </si>
  <si>
    <t>C10103</t>
    <phoneticPr fontId="12" type="noConversion"/>
  </si>
  <si>
    <t>UNIQLO</t>
    <phoneticPr fontId="12" type="noConversion"/>
  </si>
  <si>
    <t>鲜芋仙</t>
    <phoneticPr fontId="14" type="noConversion"/>
  </si>
  <si>
    <t>万元</t>
    <phoneticPr fontId="12" type="noConversion"/>
  </si>
  <si>
    <t>鲜芋仙</t>
  </si>
  <si>
    <t>C33604</t>
    <phoneticPr fontId="14" type="noConversion"/>
  </si>
  <si>
    <t>D104B1</t>
  </si>
  <si>
    <t>焗烤大师</t>
    <phoneticPr fontId="14" type="noConversion"/>
  </si>
  <si>
    <t>toysrus</t>
    <phoneticPr fontId="14" type="noConversion"/>
  </si>
  <si>
    <t>D21402</t>
  </si>
  <si>
    <t>MINI</t>
  </si>
  <si>
    <t>Teenieweenie</t>
    <phoneticPr fontId="14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</si>
  <si>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</si>
  <si>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</si>
  <si>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</si>
  <si>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</si>
  <si>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</si>
  <si>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</si>
  <si>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</si>
  <si>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4" type="noConversion"/>
  </si>
  <si>
    <t>C43402</t>
  </si>
  <si>
    <t>日时铁板烧</t>
  </si>
  <si>
    <t>A20802</t>
    <phoneticPr fontId="14" type="noConversion"/>
  </si>
  <si>
    <t>ONLY</t>
    <phoneticPr fontId="14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</si>
  <si>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</si>
  <si>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</si>
  <si>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</si>
  <si>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</si>
  <si>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</si>
  <si>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</si>
  <si>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</si>
  <si>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</si>
  <si>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</si>
  <si>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</si>
  <si>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</si>
  <si>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4" type="noConversion"/>
  </si>
  <si>
    <t>neon</t>
    <phoneticPr fontId="14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</si>
  <si>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</si>
  <si>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</si>
  <si>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</si>
  <si>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</si>
  <si>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</si>
  <si>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</si>
  <si>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</si>
  <si>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</si>
  <si>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</si>
  <si>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</si>
  <si>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</si>
  <si>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</si>
  <si>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</si>
  <si>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</si>
  <si>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</si>
  <si>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</si>
  <si>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</si>
  <si>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</si>
  <si>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</si>
  <si>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</si>
  <si>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</si>
  <si>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</si>
  <si>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</si>
  <si>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</si>
  <si>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</si>
  <si>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</si>
  <si>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</si>
  <si>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</si>
  <si>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</si>
  <si>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</si>
  <si>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</si>
  <si>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</si>
  <si>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</si>
  <si>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4" type="noConversion"/>
  </si>
  <si>
    <t>A31601</t>
    <phoneticPr fontId="14" type="noConversion"/>
  </si>
  <si>
    <t>C13202</t>
    <phoneticPr fontId="14" type="noConversion"/>
  </si>
  <si>
    <t>Costa</t>
    <phoneticPr fontId="14" type="noConversion"/>
  </si>
  <si>
    <t>C716A1</t>
  </si>
  <si>
    <t>妯娌老鸭粉丝</t>
  </si>
  <si>
    <t>C3D341</t>
    <phoneticPr fontId="14" type="noConversion"/>
  </si>
  <si>
    <t>招财猫</t>
    <phoneticPr fontId="14" type="noConversion"/>
  </si>
  <si>
    <t>PALLADIUM</t>
  </si>
  <si>
    <t>B31302</t>
  </si>
  <si>
    <t>C33302</t>
  </si>
  <si>
    <t>YOO YI</t>
  </si>
  <si>
    <t>B12103</t>
    <phoneticPr fontId="14" type="noConversion"/>
  </si>
  <si>
    <t>亚惠美食广场</t>
  </si>
  <si>
    <t>C11802</t>
    <phoneticPr fontId="2" type="noConversion"/>
  </si>
  <si>
    <t>CK WATCH</t>
    <phoneticPr fontId="18" type="noConversion"/>
  </si>
  <si>
    <t>阪织屋</t>
    <phoneticPr fontId="18" type="noConversion"/>
  </si>
  <si>
    <t>C40103</t>
    <phoneticPr fontId="2" type="noConversion"/>
  </si>
  <si>
    <t>C40602</t>
    <phoneticPr fontId="18" type="noConversion"/>
  </si>
  <si>
    <t>乔小姐的下午茶</t>
    <phoneticPr fontId="2" type="noConversion"/>
  </si>
  <si>
    <t>C41302</t>
    <phoneticPr fontId="2" type="noConversion"/>
  </si>
  <si>
    <t>悦荟牛排</t>
    <phoneticPr fontId="18" type="noConversion"/>
  </si>
  <si>
    <t>C43402</t>
    <phoneticPr fontId="2" type="noConversion"/>
  </si>
  <si>
    <t>日时铁板烧</t>
    <phoneticPr fontId="2" type="noConversion"/>
  </si>
  <si>
    <t>C70202</t>
    <phoneticPr fontId="2" type="noConversion"/>
  </si>
  <si>
    <t>咕噜家的店</t>
    <phoneticPr fontId="18" type="noConversion"/>
  </si>
  <si>
    <t>C716A1</t>
    <phoneticPr fontId="2" type="noConversion"/>
  </si>
  <si>
    <t>妯娌鸭血粉丝</t>
    <phoneticPr fontId="2" type="noConversion"/>
  </si>
  <si>
    <t>C73701</t>
    <phoneticPr fontId="2" type="noConversion"/>
  </si>
  <si>
    <t>谷子陶艺工作室</t>
    <phoneticPr fontId="14" type="noConversion"/>
  </si>
  <si>
    <t>C514B2</t>
    <phoneticPr fontId="16" type="noConversion"/>
  </si>
  <si>
    <t>云上渔乡</t>
    <phoneticPr fontId="16" type="noConversion"/>
  </si>
  <si>
    <t>C70803</t>
    <phoneticPr fontId="14" type="noConversion"/>
  </si>
  <si>
    <t>蜜蜂家红茶馆</t>
    <phoneticPr fontId="14" type="noConversion"/>
  </si>
  <si>
    <t>A31101</t>
    <phoneticPr fontId="14" type="noConversion"/>
  </si>
  <si>
    <t>7.modifier</t>
    <phoneticPr fontId="14" type="noConversion"/>
  </si>
  <si>
    <t>C42403</t>
    <phoneticPr fontId="14" type="noConversion"/>
  </si>
  <si>
    <t>香水岛集合1</t>
  </si>
  <si>
    <t>C42403</t>
  </si>
  <si>
    <t>C74001</t>
  </si>
  <si>
    <t>八十五度C</t>
  </si>
  <si>
    <t>C30703</t>
    <phoneticPr fontId="14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</si>
  <si>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</si>
  <si>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</si>
  <si>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</si>
  <si>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</si>
  <si>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</si>
  <si>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</si>
  <si>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</si>
  <si>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</si>
  <si>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</si>
  <si>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</si>
  <si>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</si>
  <si>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</si>
  <si>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</si>
  <si>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</si>
  <si>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</si>
  <si>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</si>
  <si>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</si>
  <si>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4" type="noConversion"/>
  </si>
  <si>
    <t>TRENDIANO</t>
    <phoneticPr fontId="14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</si>
  <si>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</si>
  <si>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</si>
  <si>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</si>
  <si>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</si>
  <si>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</si>
  <si>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</si>
  <si>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</si>
  <si>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</si>
  <si>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</si>
  <si>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</si>
  <si>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</si>
  <si>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</si>
  <si>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</si>
  <si>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</si>
  <si>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4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</si>
  <si>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</si>
  <si>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</si>
  <si>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</si>
  <si>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</si>
  <si>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</si>
  <si>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</si>
  <si>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</si>
  <si>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</si>
  <si>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</si>
  <si>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</si>
  <si>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2" type="noConversion"/>
  </si>
  <si>
    <t>C、D区累计销售</t>
    <phoneticPr fontId="2" type="noConversion"/>
  </si>
  <si>
    <t>A、B区</t>
    <phoneticPr fontId="2" type="noConversion"/>
  </si>
  <si>
    <t>C、D区</t>
    <phoneticPr fontId="2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</si>
  <si>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</si>
  <si>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</si>
  <si>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</si>
  <si>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</si>
  <si>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</si>
  <si>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2" type="noConversion"/>
  </si>
  <si>
    <t>C30102</t>
    <phoneticPr fontId="14" type="noConversion"/>
  </si>
  <si>
    <t>C12203</t>
  </si>
  <si>
    <t>C2D212</t>
  </si>
  <si>
    <t>PHOEBE</t>
    <phoneticPr fontId="14" type="noConversion"/>
  </si>
  <si>
    <t>C12203</t>
    <phoneticPr fontId="14" type="noConversion"/>
  </si>
  <si>
    <t>Cheap Monday</t>
    <phoneticPr fontId="14" type="noConversion"/>
  </si>
  <si>
    <t>MJ面膜</t>
  </si>
  <si>
    <t>NINE WAY HOMME</t>
  </si>
  <si>
    <t>A42104</t>
  </si>
  <si>
    <t>鹿港小镇</t>
  </si>
  <si>
    <t>C33502</t>
    <phoneticPr fontId="2" type="noConversion"/>
  </si>
  <si>
    <t>太兴</t>
    <phoneticPr fontId="2" type="noConversion"/>
  </si>
  <si>
    <t>C</t>
    <phoneticPr fontId="14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</si>
  <si>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</si>
  <si>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</si>
  <si>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</si>
  <si>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</si>
  <si>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</si>
  <si>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</si>
  <si>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</si>
  <si>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</si>
  <si>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</si>
  <si>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</si>
  <si>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</si>
  <si>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</si>
  <si>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</si>
  <si>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</si>
  <si>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</si>
  <si>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</si>
  <si>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</si>
  <si>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</si>
  <si>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</si>
  <si>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</si>
  <si>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</si>
  <si>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</si>
  <si>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</si>
  <si>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</si>
  <si>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</si>
  <si>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</si>
  <si>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</si>
  <si>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</si>
  <si>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</si>
  <si>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4" type="noConversion"/>
  </si>
  <si>
    <t>D1D121</t>
  </si>
  <si>
    <t>旋转木马</t>
  </si>
  <si>
    <t>D</t>
    <phoneticPr fontId="14" type="noConversion"/>
  </si>
  <si>
    <t>D1D121</t>
    <phoneticPr fontId="14" type="noConversion"/>
  </si>
  <si>
    <t>旋转木马</t>
    <phoneticPr fontId="14" type="noConversion"/>
  </si>
  <si>
    <t>BERSHKA</t>
    <phoneticPr fontId="14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</si>
  <si>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</si>
  <si>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</si>
  <si>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</si>
  <si>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</si>
  <si>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</si>
  <si>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</si>
  <si>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</si>
  <si>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</si>
  <si>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</si>
  <si>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</si>
  <si>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</si>
  <si>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</si>
  <si>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4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</si>
  <si>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</si>
  <si>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</si>
  <si>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</si>
  <si>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</si>
  <si>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</si>
  <si>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</si>
  <si>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</si>
  <si>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</si>
  <si>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4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</si>
  <si>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</si>
  <si>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</si>
  <si>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</si>
  <si>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</si>
  <si>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</si>
  <si>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</si>
  <si>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4" type="noConversion"/>
  </si>
  <si>
    <t>达衣岩</t>
    <phoneticPr fontId="14" type="noConversion"/>
  </si>
  <si>
    <t>A20303</t>
    <phoneticPr fontId="14" type="noConversion"/>
  </si>
  <si>
    <t>ROEM</t>
    <phoneticPr fontId="14" type="noConversion"/>
  </si>
  <si>
    <t>B11401</t>
    <phoneticPr fontId="14" type="noConversion"/>
  </si>
  <si>
    <t>B324A1</t>
    <phoneticPr fontId="14" type="noConversion"/>
  </si>
  <si>
    <t>FILA斐乐</t>
    <phoneticPr fontId="14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</si>
  <si>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</si>
  <si>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</si>
  <si>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</si>
  <si>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</si>
  <si>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</si>
  <si>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</si>
  <si>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</si>
  <si>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4" type="noConversion"/>
  </si>
  <si>
    <t>C34102</t>
    <phoneticPr fontId="14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</si>
  <si>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</si>
  <si>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</si>
  <si>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</si>
  <si>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</si>
  <si>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</si>
  <si>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</si>
  <si>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</si>
  <si>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</si>
  <si>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</si>
  <si>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</si>
  <si>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4" type="noConversion"/>
  </si>
  <si>
    <t>C10602</t>
  </si>
  <si>
    <t>C10702</t>
  </si>
  <si>
    <t>A1D122</t>
    <phoneticPr fontId="14" type="noConversion"/>
  </si>
  <si>
    <t>希多蜜</t>
    <phoneticPr fontId="14" type="noConversion"/>
  </si>
  <si>
    <t>C422B1</t>
    <phoneticPr fontId="14" type="noConversion"/>
  </si>
  <si>
    <t>艾米影院</t>
    <phoneticPr fontId="14" type="noConversion"/>
  </si>
  <si>
    <t>A31001</t>
    <phoneticPr fontId="14" type="noConversion"/>
  </si>
  <si>
    <t>La chapelle</t>
    <phoneticPr fontId="14" type="noConversion"/>
  </si>
  <si>
    <t>D30702</t>
    <phoneticPr fontId="14" type="noConversion"/>
  </si>
  <si>
    <t>趣趣屋</t>
    <phoneticPr fontId="14" type="noConversion"/>
  </si>
  <si>
    <t>A2D501</t>
  </si>
  <si>
    <t>A502B3</t>
  </si>
  <si>
    <t>尝健麻辣烫</t>
  </si>
  <si>
    <t>A3D34E</t>
    <phoneticPr fontId="14" type="noConversion"/>
  </si>
  <si>
    <t>昂格</t>
    <phoneticPr fontId="14" type="noConversion"/>
  </si>
  <si>
    <t>B512A3</t>
  </si>
  <si>
    <t>鱼酷烤全鱼</t>
  </si>
  <si>
    <t>C70402</t>
    <phoneticPr fontId="2" type="noConversion"/>
  </si>
  <si>
    <t>朴坊</t>
    <phoneticPr fontId="2" type="noConversion"/>
  </si>
  <si>
    <t>C33103</t>
    <phoneticPr fontId="14" type="noConversion"/>
  </si>
  <si>
    <t>阿吉豆</t>
    <phoneticPr fontId="14" type="noConversion"/>
  </si>
  <si>
    <t>SHEEPET</t>
  </si>
  <si>
    <t>当日车流：</t>
    <phoneticPr fontId="13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</si>
  <si>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</si>
  <si>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</si>
  <si>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</si>
  <si>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</si>
  <si>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</si>
  <si>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</si>
  <si>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</si>
  <si>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</si>
  <si>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2" type="noConversion"/>
  </si>
  <si>
    <t>C10602</t>
    <phoneticPr fontId="14" type="noConversion"/>
  </si>
  <si>
    <t>C10702</t>
    <phoneticPr fontId="14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</si>
  <si>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</si>
  <si>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</si>
  <si>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</si>
  <si>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</si>
  <si>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</si>
  <si>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</si>
  <si>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</si>
  <si>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</si>
  <si>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</si>
  <si>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4" type="noConversion"/>
  </si>
  <si>
    <t>未来日均需完成</t>
    <phoneticPr fontId="2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</si>
  <si>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</si>
  <si>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</si>
  <si>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</si>
  <si>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</si>
  <si>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</si>
  <si>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</si>
  <si>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</si>
  <si>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</si>
  <si>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</si>
  <si>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</si>
  <si>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</si>
  <si>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</si>
  <si>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4" type="noConversion"/>
  </si>
  <si>
    <t>C21902</t>
    <phoneticPr fontId="14" type="noConversion"/>
  </si>
  <si>
    <t>A1Z681</t>
  </si>
  <si>
    <t>C2D232</t>
  </si>
  <si>
    <t>C3D081</t>
  </si>
  <si>
    <t>NatKiel</t>
  </si>
  <si>
    <t>榕萃</t>
  </si>
  <si>
    <t>C2D232</t>
    <phoneticPr fontId="14" type="noConversion"/>
  </si>
  <si>
    <t>Y+</t>
    <phoneticPr fontId="14" type="noConversion"/>
  </si>
  <si>
    <t>C14002</t>
    <phoneticPr fontId="14" type="noConversion"/>
  </si>
  <si>
    <t>Wass</t>
    <phoneticPr fontId="14" type="noConversion"/>
  </si>
  <si>
    <t>B31803</t>
    <phoneticPr fontId="14" type="noConversion"/>
  </si>
  <si>
    <t>GXG</t>
    <phoneticPr fontId="14" type="noConversion"/>
  </si>
  <si>
    <t>A10802</t>
  </si>
  <si>
    <t>B30301</t>
  </si>
  <si>
    <t>A10802</t>
    <phoneticPr fontId="14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</si>
  <si>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</si>
  <si>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</si>
  <si>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</si>
  <si>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</si>
  <si>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</si>
  <si>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</si>
  <si>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</si>
  <si>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</si>
  <si>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</si>
  <si>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</si>
  <si>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</si>
  <si>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</si>
  <si>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</si>
  <si>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</si>
  <si>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</si>
  <si>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</si>
  <si>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</si>
  <si>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</si>
  <si>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</si>
  <si>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</si>
  <si>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</si>
  <si>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</si>
  <si>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</si>
  <si>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</si>
  <si>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</si>
  <si>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</si>
  <si>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</si>
  <si>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</si>
  <si>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</si>
  <si>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</si>
  <si>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</si>
  <si>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</si>
  <si>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</si>
  <si>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</si>
  <si>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</si>
  <si>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</si>
  <si>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</si>
  <si>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</si>
  <si>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</si>
  <si>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</si>
  <si>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</si>
  <si>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</si>
  <si>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</si>
  <si>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</si>
  <si>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</si>
  <si>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</si>
  <si>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</si>
  <si>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</si>
  <si>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</si>
  <si>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</si>
  <si>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</si>
  <si>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</si>
  <si>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</si>
  <si>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</si>
  <si>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</si>
  <si>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</si>
  <si>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</si>
  <si>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</si>
  <si>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</si>
  <si>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</si>
  <si>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</si>
  <si>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</si>
  <si>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</si>
  <si>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</si>
  <si>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</si>
  <si>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</si>
  <si>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</si>
  <si>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</si>
  <si>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</si>
  <si>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</si>
  <si>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</si>
  <si>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</si>
  <si>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</si>
  <si>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</si>
  <si>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</si>
  <si>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</si>
  <si>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</si>
  <si>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</si>
  <si>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</si>
  <si>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</si>
  <si>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</si>
  <si>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</si>
  <si>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</si>
  <si>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</si>
  <si>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</si>
  <si>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</si>
  <si>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</si>
  <si>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</si>
  <si>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</si>
  <si>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</si>
  <si>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</si>
  <si>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</si>
  <si>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</si>
  <si>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</si>
  <si>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</si>
  <si>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</si>
  <si>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</si>
  <si>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</si>
  <si>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</si>
  <si>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</si>
  <si>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</si>
  <si>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</si>
  <si>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</si>
  <si>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</si>
  <si>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</si>
  <si>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</si>
  <si>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</si>
  <si>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</si>
  <si>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</si>
  <si>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</si>
  <si>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</si>
  <si>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</si>
  <si>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</si>
  <si>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</si>
  <si>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</si>
  <si>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</si>
  <si>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</si>
  <si>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</si>
  <si>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</si>
  <si>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</si>
  <si>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</si>
  <si>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</si>
  <si>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</si>
  <si>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</si>
  <si>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</si>
  <si>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</si>
  <si>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</si>
  <si>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</si>
  <si>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</si>
  <si>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</si>
  <si>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</si>
  <si>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</si>
  <si>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</si>
  <si>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</si>
  <si>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</si>
  <si>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</si>
  <si>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</si>
  <si>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</si>
  <si>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</si>
  <si>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</si>
  <si>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</si>
  <si>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</si>
  <si>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</si>
  <si>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</si>
  <si>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</si>
  <si>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</si>
  <si>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</si>
  <si>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</si>
  <si>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</si>
  <si>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</si>
  <si>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</si>
  <si>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</si>
  <si>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</si>
  <si>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</si>
  <si>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</si>
  <si>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</si>
  <si>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</si>
  <si>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</si>
  <si>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</si>
  <si>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</si>
  <si>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</si>
  <si>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</si>
  <si>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</si>
  <si>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</si>
  <si>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</si>
  <si>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</si>
  <si>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</si>
  <si>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</si>
  <si>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</si>
  <si>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</si>
  <si>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</si>
  <si>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</si>
  <si>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</si>
  <si>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</si>
  <si>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</si>
  <si>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</si>
  <si>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</si>
  <si>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</si>
  <si>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</si>
  <si>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</si>
  <si>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</si>
  <si>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</si>
  <si>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</si>
  <si>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</si>
  <si>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</si>
  <si>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</si>
  <si>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</si>
  <si>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</si>
  <si>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</si>
  <si>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</si>
  <si>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</si>
  <si>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</si>
  <si>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</si>
  <si>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</si>
  <si>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</si>
  <si>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</si>
  <si>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</si>
  <si>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</si>
  <si>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</si>
  <si>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</si>
  <si>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</si>
  <si>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</si>
  <si>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</si>
  <si>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</si>
  <si>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</si>
  <si>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</si>
  <si>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</si>
  <si>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</si>
  <si>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</si>
  <si>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</si>
  <si>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</si>
  <si>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</si>
  <si>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</si>
  <si>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</si>
  <si>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</si>
  <si>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</si>
  <si>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</si>
  <si>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</si>
  <si>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</si>
  <si>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</si>
  <si>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</si>
  <si>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</si>
  <si>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</si>
  <si>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</si>
  <si>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</si>
  <si>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</si>
  <si>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</si>
  <si>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</si>
  <si>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</si>
  <si>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</si>
  <si>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</si>
  <si>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</si>
  <si>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</si>
  <si>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</si>
  <si>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</si>
  <si>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</si>
  <si>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</si>
  <si>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</si>
  <si>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</si>
  <si>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</si>
  <si>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</si>
  <si>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</si>
  <si>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</si>
  <si>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</si>
  <si>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</si>
  <si>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</si>
  <si>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</si>
  <si>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</si>
  <si>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</si>
  <si>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</si>
  <si>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</si>
  <si>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</si>
  <si>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</si>
  <si>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</si>
  <si>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</si>
  <si>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</si>
  <si>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</si>
  <si>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</si>
  <si>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</si>
  <si>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</si>
  <si>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</si>
  <si>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</si>
  <si>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</si>
  <si>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</si>
  <si>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</si>
  <si>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</si>
  <si>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</si>
  <si>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</si>
  <si>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</si>
  <si>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</si>
  <si>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</si>
  <si>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</si>
  <si>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</si>
  <si>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</si>
  <si>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</si>
  <si>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</si>
  <si>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</si>
  <si>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</si>
  <si>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</si>
  <si>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</si>
  <si>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</si>
  <si>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</si>
  <si>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</si>
  <si>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</si>
  <si>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</si>
  <si>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</si>
  <si>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</si>
  <si>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</si>
  <si>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</si>
  <si>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</si>
  <si>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</si>
  <si>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</si>
  <si>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</si>
  <si>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</si>
  <si>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</si>
  <si>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</si>
  <si>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</si>
  <si>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</si>
  <si>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</si>
  <si>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</si>
  <si>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</si>
  <si>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</si>
  <si>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</si>
  <si>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</si>
  <si>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</si>
  <si>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</si>
  <si>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</si>
  <si>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</si>
  <si>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</si>
  <si>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</si>
  <si>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</si>
  <si>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</si>
  <si>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</si>
  <si>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</si>
  <si>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</si>
  <si>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</si>
  <si>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</si>
  <si>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</si>
  <si>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</si>
  <si>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</si>
  <si>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</si>
  <si>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</si>
  <si>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</si>
  <si>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</si>
  <si>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</si>
  <si>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</si>
  <si>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</si>
  <si>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</si>
  <si>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</si>
  <si>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</si>
  <si>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</si>
  <si>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</si>
  <si>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</si>
  <si>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</si>
  <si>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</si>
  <si>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</si>
  <si>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</si>
  <si>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</si>
  <si>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</si>
  <si>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</si>
  <si>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</si>
  <si>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</si>
  <si>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</si>
  <si>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</si>
  <si>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</si>
  <si>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</si>
  <si>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</si>
  <si>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</si>
  <si>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</si>
  <si>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</si>
  <si>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</si>
  <si>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</si>
  <si>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</si>
  <si>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</si>
  <si>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</si>
  <si>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</si>
  <si>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</si>
  <si>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</si>
  <si>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</si>
  <si>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</si>
  <si>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</si>
  <si>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</si>
  <si>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</si>
  <si>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</si>
  <si>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</si>
  <si>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</si>
  <si>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</si>
  <si>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</si>
  <si>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</si>
  <si>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</si>
  <si>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</si>
  <si>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</si>
  <si>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</si>
  <si>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</si>
  <si>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</si>
  <si>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</si>
  <si>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</si>
  <si>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</si>
  <si>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</si>
  <si>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</si>
  <si>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</si>
  <si>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</si>
  <si>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</si>
  <si>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</si>
  <si>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</si>
  <si>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</si>
  <si>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</si>
  <si>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</si>
  <si>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</si>
  <si>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</si>
  <si>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</si>
  <si>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</si>
  <si>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</si>
  <si>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</si>
  <si>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</si>
  <si>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</si>
  <si>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</si>
  <si>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</si>
  <si>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</si>
  <si>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</si>
  <si>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</si>
  <si>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</si>
  <si>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</si>
  <si>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</si>
  <si>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</si>
  <si>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</si>
  <si>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</si>
  <si>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</si>
  <si>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</si>
  <si>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</si>
  <si>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</si>
  <si>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</si>
  <si>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</si>
  <si>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</si>
  <si>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</si>
  <si>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</si>
  <si>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</si>
  <si>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</si>
  <si>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</si>
  <si>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</si>
  <si>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</si>
  <si>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</si>
  <si>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</si>
  <si>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</si>
  <si>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</si>
  <si>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</si>
  <si>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</si>
  <si>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</si>
  <si>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</si>
  <si>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</si>
  <si>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</si>
  <si>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</si>
  <si>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</si>
  <si>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</si>
  <si>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</si>
  <si>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</si>
  <si>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</si>
  <si>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</si>
  <si>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</si>
  <si>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</si>
  <si>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</si>
  <si>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</si>
  <si>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</si>
  <si>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</si>
  <si>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</si>
  <si>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</si>
  <si>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</si>
  <si>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</si>
  <si>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</si>
  <si>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</si>
  <si>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</si>
  <si>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</si>
  <si>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</si>
  <si>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</si>
  <si>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</si>
  <si>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</si>
  <si>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</si>
  <si>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</si>
  <si>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</si>
  <si>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</si>
  <si>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</si>
  <si>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</si>
  <si>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</si>
  <si>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</si>
  <si>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</si>
  <si>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</si>
  <si>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</si>
  <si>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</si>
  <si>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</si>
  <si>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</si>
  <si>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</si>
  <si>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</si>
  <si>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</si>
  <si>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</si>
  <si>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</si>
  <si>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</si>
  <si>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</si>
  <si>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</si>
  <si>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</si>
  <si>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</si>
  <si>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</si>
  <si>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</si>
  <si>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</si>
  <si>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</si>
  <si>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</si>
  <si>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</si>
  <si>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</si>
  <si>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</si>
  <si>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</si>
  <si>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</si>
  <si>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</si>
  <si>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</si>
  <si>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</si>
  <si>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</si>
  <si>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</si>
  <si>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</si>
  <si>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</si>
  <si>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</si>
  <si>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</si>
  <si>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</si>
  <si>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</si>
  <si>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</si>
  <si>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</si>
  <si>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</si>
  <si>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</si>
  <si>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</si>
  <si>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</si>
  <si>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</si>
  <si>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</si>
  <si>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</si>
  <si>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</si>
  <si>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</si>
  <si>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</si>
  <si>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</si>
  <si>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</si>
  <si>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</si>
  <si>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</si>
  <si>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</si>
  <si>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</si>
  <si>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</si>
  <si>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</si>
  <si>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</si>
  <si>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</si>
  <si>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</si>
  <si>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</si>
  <si>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</si>
  <si>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</si>
  <si>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</si>
  <si>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</si>
  <si>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</si>
  <si>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</si>
  <si>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</si>
  <si>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</si>
  <si>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</si>
  <si>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</si>
  <si>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</si>
  <si>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</si>
  <si>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</si>
  <si>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</si>
  <si>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</si>
  <si>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</si>
  <si>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</si>
  <si>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</si>
  <si>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</si>
  <si>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</si>
  <si>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</si>
  <si>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</si>
  <si>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</si>
  <si>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</si>
  <si>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</si>
  <si>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</si>
  <si>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</si>
  <si>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</si>
  <si>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</si>
  <si>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</si>
  <si>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</si>
  <si>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</si>
  <si>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</si>
  <si>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</si>
  <si>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</si>
  <si>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</si>
  <si>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</si>
  <si>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</si>
  <si>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</si>
  <si>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</si>
  <si>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</si>
  <si>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</si>
  <si>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</si>
  <si>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</si>
  <si>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</si>
  <si>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</si>
  <si>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</si>
  <si>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</si>
  <si>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</si>
  <si>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</si>
  <si>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</si>
  <si>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</si>
  <si>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</si>
  <si>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</si>
  <si>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</si>
  <si>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</si>
  <si>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</si>
  <si>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</si>
  <si>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</si>
  <si>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</si>
  <si>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</si>
  <si>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</si>
  <si>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</si>
  <si>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</si>
  <si>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</si>
  <si>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</si>
  <si>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</si>
  <si>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</si>
  <si>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</si>
  <si>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</si>
  <si>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</si>
  <si>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</si>
  <si>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</si>
  <si>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</si>
  <si>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</si>
  <si>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</si>
  <si>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</si>
  <si>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</si>
  <si>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</si>
  <si>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</si>
  <si>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</si>
  <si>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</si>
  <si>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</si>
  <si>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</si>
  <si>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</si>
  <si>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</si>
  <si>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</si>
  <si>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</si>
  <si>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</si>
  <si>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</si>
  <si>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</si>
  <si>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</si>
  <si>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</si>
  <si>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</si>
  <si>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</si>
  <si>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</si>
  <si>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</si>
  <si>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</si>
  <si>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</si>
  <si>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</si>
  <si>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</si>
  <si>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</si>
  <si>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</si>
  <si>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</si>
  <si>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</si>
  <si>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</si>
  <si>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</si>
  <si>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</si>
  <si>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</si>
  <si>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</si>
  <si>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</si>
  <si>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</si>
  <si>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</si>
  <si>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</si>
  <si>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</si>
  <si>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</si>
  <si>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</si>
  <si>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</si>
  <si>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</si>
  <si>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</si>
  <si>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</si>
  <si>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</si>
  <si>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</si>
  <si>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</si>
  <si>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</si>
  <si>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</si>
  <si>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</si>
  <si>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</si>
  <si>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</si>
  <si>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</si>
  <si>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</si>
  <si>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</si>
  <si>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</si>
  <si>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</si>
  <si>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</si>
  <si>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</si>
  <si>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</si>
  <si>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</si>
  <si>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</si>
  <si>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</si>
  <si>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</si>
  <si>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</si>
  <si>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</si>
  <si>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</si>
  <si>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</si>
  <si>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</si>
  <si>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</si>
  <si>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</si>
  <si>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</si>
  <si>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</si>
  <si>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</si>
  <si>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</si>
  <si>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</si>
  <si>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</si>
  <si>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</si>
  <si>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</si>
  <si>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</si>
  <si>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</si>
  <si>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</si>
  <si>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</si>
  <si>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</si>
  <si>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</si>
  <si>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</si>
  <si>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</si>
  <si>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</si>
  <si>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</si>
  <si>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</si>
  <si>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</si>
  <si>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</si>
  <si>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</si>
  <si>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</si>
  <si>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</si>
  <si>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</si>
  <si>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</si>
  <si>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</si>
  <si>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</si>
  <si>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</si>
  <si>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</si>
  <si>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</si>
  <si>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</si>
  <si>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</si>
  <si>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</si>
  <si>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</si>
  <si>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</si>
  <si>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</si>
  <si>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</si>
  <si>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</si>
  <si>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</si>
  <si>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</si>
  <si>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</si>
  <si>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</si>
  <si>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</si>
  <si>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</si>
  <si>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</si>
  <si>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</si>
  <si>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</si>
  <si>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</si>
  <si>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</si>
  <si>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</si>
  <si>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</si>
  <si>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</si>
  <si>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</si>
  <si>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</si>
  <si>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</si>
  <si>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</si>
  <si>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</si>
  <si>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</si>
  <si>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</si>
  <si>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</si>
  <si>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</si>
  <si>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</si>
  <si>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</si>
  <si>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</si>
  <si>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</si>
  <si>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</si>
  <si>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</si>
  <si>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</si>
  <si>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</si>
  <si>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</si>
  <si>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</si>
  <si>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</si>
  <si>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</si>
  <si>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</si>
  <si>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</si>
  <si>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</si>
  <si>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</si>
  <si>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</si>
  <si>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</si>
  <si>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</si>
  <si>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</si>
  <si>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</si>
  <si>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</si>
  <si>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</si>
  <si>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</si>
  <si>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</si>
  <si>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</si>
  <si>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</si>
  <si>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</si>
  <si>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</si>
  <si>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</si>
  <si>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</si>
  <si>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</si>
  <si>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</si>
  <si>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</si>
  <si>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</si>
  <si>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</si>
  <si>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</si>
  <si>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</si>
  <si>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</si>
  <si>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</si>
  <si>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</si>
  <si>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</si>
  <si>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</si>
  <si>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</si>
  <si>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</si>
  <si>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</si>
  <si>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</si>
  <si>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</si>
  <si>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</si>
  <si>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</si>
  <si>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</si>
  <si>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</si>
  <si>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</si>
  <si>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</si>
  <si>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</si>
  <si>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</si>
  <si>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</si>
  <si>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</si>
  <si>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</si>
  <si>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</si>
  <si>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</si>
  <si>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</si>
  <si>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</si>
  <si>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</si>
  <si>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</si>
  <si>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</si>
  <si>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</si>
  <si>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</si>
  <si>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</si>
  <si>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</si>
  <si>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</si>
  <si>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</si>
  <si>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</si>
  <si>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</si>
  <si>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</si>
  <si>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</si>
  <si>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</si>
  <si>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</si>
  <si>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</si>
  <si>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</si>
  <si>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</si>
  <si>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</si>
  <si>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</si>
  <si>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</si>
  <si>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</si>
  <si>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</si>
  <si>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</si>
  <si>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</si>
  <si>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</si>
  <si>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</si>
  <si>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</si>
  <si>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</si>
  <si>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</si>
  <si>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</si>
  <si>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</si>
  <si>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</si>
  <si>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</si>
  <si>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</si>
  <si>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</si>
  <si>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</si>
  <si>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</si>
  <si>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</si>
  <si>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</si>
  <si>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</si>
  <si>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</si>
  <si>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</si>
  <si>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</si>
  <si>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</si>
  <si>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</si>
  <si>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</si>
  <si>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</si>
  <si>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</si>
  <si>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</si>
  <si>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</si>
  <si>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</si>
  <si>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</si>
  <si>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</si>
  <si>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</si>
  <si>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</si>
  <si>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</si>
  <si>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</si>
  <si>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</si>
  <si>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</si>
  <si>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</si>
  <si>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</si>
  <si>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</si>
  <si>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</si>
  <si>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</si>
  <si>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</si>
  <si>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</si>
  <si>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</si>
  <si>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</si>
  <si>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</si>
  <si>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</si>
  <si>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</si>
  <si>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</si>
  <si>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</si>
  <si>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</si>
  <si>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</si>
  <si>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</si>
  <si>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</si>
  <si>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</si>
  <si>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</si>
  <si>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</si>
  <si>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</si>
  <si>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</si>
  <si>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</si>
  <si>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</si>
  <si>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</si>
  <si>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</si>
  <si>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</si>
  <si>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</si>
  <si>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</si>
  <si>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</si>
  <si>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</si>
  <si>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</si>
  <si>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</si>
  <si>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</si>
  <si>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</si>
  <si>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</si>
  <si>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</si>
  <si>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</si>
  <si>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</si>
  <si>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</si>
  <si>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</si>
  <si>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</si>
  <si>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</si>
  <si>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</si>
  <si>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</si>
  <si>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</si>
  <si>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</si>
  <si>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</si>
  <si>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</si>
  <si>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</si>
  <si>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</si>
  <si>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</si>
  <si>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</si>
  <si>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</si>
  <si>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</si>
  <si>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</si>
  <si>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</si>
  <si>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</si>
  <si>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</si>
  <si>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</si>
  <si>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</si>
  <si>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</si>
  <si>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</si>
  <si>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</si>
  <si>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</si>
  <si>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</si>
  <si>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</si>
  <si>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</si>
  <si>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</si>
  <si>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</si>
  <si>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</si>
  <si>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</si>
  <si>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</si>
  <si>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</si>
  <si>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</si>
  <si>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</si>
  <si>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</si>
  <si>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</si>
  <si>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</si>
  <si>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</si>
  <si>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</si>
  <si>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</si>
  <si>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</si>
  <si>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</si>
  <si>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</si>
  <si>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</si>
  <si>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</si>
  <si>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</si>
  <si>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</si>
  <si>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</si>
  <si>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</si>
  <si>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</si>
  <si>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</si>
  <si>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</si>
  <si>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</si>
  <si>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</si>
  <si>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</si>
  <si>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</si>
  <si>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</si>
  <si>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</si>
  <si>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</si>
  <si>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</si>
  <si>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</si>
  <si>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</si>
  <si>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</si>
  <si>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</si>
  <si>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</si>
  <si>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</si>
  <si>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</si>
  <si>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</si>
  <si>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</si>
  <si>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</si>
  <si>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</si>
  <si>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</si>
  <si>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</si>
  <si>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</si>
  <si>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</si>
  <si>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</si>
  <si>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</si>
  <si>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</si>
  <si>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</si>
  <si>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</si>
  <si>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</si>
  <si>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</si>
  <si>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</si>
  <si>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</si>
  <si>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</si>
  <si>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</si>
  <si>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</si>
  <si>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</si>
  <si>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</si>
  <si>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</si>
  <si>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</si>
  <si>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</si>
  <si>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</si>
  <si>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</si>
  <si>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</si>
  <si>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</si>
  <si>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</si>
  <si>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</si>
  <si>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</si>
  <si>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</si>
  <si>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</si>
  <si>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</si>
  <si>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</si>
  <si>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</si>
  <si>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</si>
  <si>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</si>
  <si>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</si>
  <si>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</si>
  <si>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</si>
  <si>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</si>
  <si>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</si>
  <si>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</si>
  <si>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</si>
  <si>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</si>
  <si>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</si>
  <si>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</si>
  <si>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</si>
  <si>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</si>
  <si>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</si>
  <si>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</si>
  <si>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</si>
  <si>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</si>
  <si>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</si>
  <si>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</si>
  <si>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</si>
  <si>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</si>
  <si>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</si>
  <si>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</si>
  <si>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</si>
  <si>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</si>
  <si>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</si>
  <si>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</si>
  <si>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</si>
  <si>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</si>
  <si>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</si>
  <si>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</si>
  <si>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</si>
  <si>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</si>
  <si>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</si>
  <si>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</si>
  <si>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</si>
  <si>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</si>
  <si>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</si>
  <si>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</si>
  <si>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</si>
  <si>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</si>
  <si>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</si>
  <si>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</si>
  <si>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</si>
  <si>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</si>
  <si>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</si>
  <si>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</si>
  <si>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</si>
  <si>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</si>
  <si>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</si>
  <si>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</si>
  <si>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</si>
  <si>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</si>
  <si>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</si>
  <si>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</si>
  <si>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</si>
  <si>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</si>
  <si>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</si>
  <si>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</si>
  <si>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</si>
  <si>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</si>
  <si>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</si>
  <si>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</si>
  <si>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</si>
  <si>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</si>
  <si>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</si>
  <si>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</si>
  <si>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</si>
  <si>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</si>
  <si>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</si>
  <si>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</si>
  <si>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</si>
  <si>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</si>
  <si>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</si>
  <si>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</si>
  <si>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</si>
  <si>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</si>
  <si>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</si>
  <si>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</si>
  <si>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</si>
  <si>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</si>
  <si>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</si>
  <si>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</si>
  <si>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</si>
  <si>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</si>
  <si>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</si>
  <si>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</si>
  <si>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</si>
  <si>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</si>
  <si>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</si>
  <si>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</si>
  <si>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</si>
  <si>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</si>
  <si>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</si>
  <si>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</si>
  <si>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</si>
  <si>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</si>
  <si>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</si>
  <si>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</si>
  <si>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</si>
  <si>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</si>
  <si>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</si>
  <si>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</si>
  <si>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</si>
  <si>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</si>
  <si>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</si>
  <si>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</si>
  <si>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</si>
  <si>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</si>
  <si>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</si>
  <si>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</si>
  <si>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</si>
  <si>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</si>
  <si>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</si>
  <si>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</si>
  <si>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</si>
  <si>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</si>
  <si>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</si>
  <si>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</si>
  <si>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</si>
  <si>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</si>
  <si>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</si>
  <si>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</si>
  <si>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</si>
  <si>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</si>
  <si>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</si>
  <si>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</si>
  <si>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</si>
  <si>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</si>
  <si>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</si>
  <si>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</si>
  <si>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</si>
  <si>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</si>
  <si>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</si>
  <si>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</si>
  <si>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</si>
  <si>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</si>
  <si>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</si>
  <si>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</si>
  <si>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</si>
  <si>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</si>
  <si>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</si>
  <si>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</si>
  <si>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</si>
  <si>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</si>
  <si>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</si>
  <si>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</si>
  <si>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</si>
  <si>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</si>
  <si>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</si>
  <si>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</si>
  <si>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</si>
  <si>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</si>
  <si>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</si>
  <si>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</si>
  <si>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</si>
  <si>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</si>
  <si>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</si>
  <si>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</si>
  <si>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</si>
  <si>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</si>
  <si>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</si>
  <si>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</si>
  <si>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</si>
  <si>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</si>
  <si>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</si>
  <si>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</si>
  <si>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</si>
  <si>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</si>
  <si>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</si>
  <si>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</si>
  <si>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</si>
  <si>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</si>
  <si>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</si>
  <si>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</si>
  <si>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</si>
  <si>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</si>
  <si>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</si>
  <si>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</si>
  <si>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</si>
  <si>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</si>
  <si>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</si>
  <si>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</si>
  <si>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</si>
  <si>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</si>
  <si>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</si>
  <si>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</si>
  <si>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</si>
  <si>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</si>
  <si>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</si>
  <si>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</si>
  <si>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</si>
  <si>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</si>
  <si>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</si>
  <si>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</si>
  <si>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</si>
  <si>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</si>
  <si>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</si>
  <si>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</si>
  <si>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</si>
  <si>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</si>
  <si>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</si>
  <si>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</si>
  <si>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</si>
  <si>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</si>
  <si>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</si>
  <si>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</si>
  <si>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</si>
  <si>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</si>
  <si>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</si>
  <si>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</si>
  <si>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</si>
  <si>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</si>
  <si>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</si>
  <si>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</si>
  <si>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</si>
  <si>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</si>
  <si>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</si>
  <si>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</si>
  <si>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</si>
  <si>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</si>
  <si>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</si>
  <si>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</si>
  <si>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</si>
  <si>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</si>
  <si>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</si>
  <si>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</si>
  <si>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</si>
  <si>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</si>
  <si>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</si>
  <si>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</si>
  <si>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</si>
  <si>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</si>
  <si>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</si>
  <si>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</si>
  <si>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</si>
  <si>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</si>
  <si>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</si>
  <si>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</si>
  <si>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</si>
  <si>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</si>
  <si>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</si>
  <si>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</si>
  <si>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</si>
  <si>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</si>
  <si>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</si>
  <si>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</si>
  <si>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</si>
  <si>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</si>
  <si>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</si>
  <si>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</si>
  <si>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</si>
  <si>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</si>
  <si>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</si>
  <si>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</si>
  <si>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</si>
  <si>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</si>
  <si>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</si>
  <si>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</si>
  <si>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</si>
  <si>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</si>
  <si>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</si>
  <si>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</si>
  <si>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</si>
  <si>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</si>
  <si>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</si>
  <si>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</si>
  <si>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</si>
  <si>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</si>
  <si>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</si>
  <si>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</si>
  <si>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</si>
  <si>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</si>
  <si>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</si>
  <si>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</si>
  <si>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</si>
  <si>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</si>
  <si>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</si>
  <si>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</si>
  <si>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</si>
  <si>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</si>
  <si>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</si>
  <si>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</si>
  <si>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</si>
  <si>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</si>
  <si>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</si>
  <si>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</si>
  <si>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</si>
  <si>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</si>
  <si>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</si>
  <si>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</si>
  <si>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</si>
  <si>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</si>
  <si>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</si>
  <si>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</si>
  <si>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</si>
  <si>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</si>
  <si>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</si>
  <si>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</si>
  <si>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</si>
  <si>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</si>
  <si>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</si>
  <si>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</si>
  <si>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</si>
  <si>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</si>
  <si>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</si>
  <si>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</si>
  <si>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</si>
  <si>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</si>
  <si>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</si>
  <si>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</si>
  <si>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</si>
  <si>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</si>
  <si>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</si>
  <si>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</si>
  <si>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</si>
  <si>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</si>
  <si>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</si>
  <si>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</si>
  <si>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</si>
  <si>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</si>
  <si>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</si>
  <si>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</si>
  <si>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</si>
  <si>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</si>
  <si>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</si>
  <si>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</si>
  <si>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</si>
  <si>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</si>
  <si>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</si>
  <si>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</si>
  <si>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</si>
  <si>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</si>
  <si>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</si>
  <si>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</si>
  <si>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</si>
  <si>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</si>
  <si>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</si>
  <si>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</si>
  <si>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</si>
  <si>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</si>
  <si>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</si>
  <si>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</si>
  <si>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</si>
  <si>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</si>
  <si>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</si>
  <si>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</si>
  <si>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</si>
  <si>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</si>
  <si>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</si>
  <si>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</si>
  <si>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</si>
  <si>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</si>
  <si>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</si>
  <si>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</si>
  <si>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</si>
  <si>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</si>
  <si>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</si>
  <si>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</si>
  <si>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</si>
  <si>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</si>
  <si>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</si>
  <si>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</si>
  <si>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</si>
  <si>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</si>
  <si>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</si>
  <si>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</si>
  <si>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</si>
  <si>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</si>
  <si>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</si>
  <si>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</si>
  <si>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</si>
  <si>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</si>
  <si>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</si>
  <si>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</si>
  <si>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</si>
  <si>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</si>
  <si>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</si>
  <si>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</si>
  <si>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</si>
  <si>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</si>
  <si>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</si>
  <si>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</si>
  <si>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</si>
  <si>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</si>
  <si>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</si>
  <si>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</si>
  <si>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</si>
  <si>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</si>
  <si>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</si>
  <si>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</si>
  <si>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</si>
  <si>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</si>
  <si>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</si>
  <si>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</si>
  <si>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</si>
  <si>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</si>
  <si>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</si>
  <si>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</si>
  <si>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</si>
  <si>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</si>
  <si>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</si>
  <si>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</si>
  <si>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</si>
  <si>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</si>
  <si>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</si>
  <si>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</si>
  <si>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</si>
  <si>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</si>
  <si>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</si>
  <si>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</si>
  <si>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</si>
  <si>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</si>
  <si>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</si>
  <si>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</si>
  <si>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</si>
  <si>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</si>
  <si>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</si>
  <si>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</si>
  <si>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</si>
  <si>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</si>
  <si>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</si>
  <si>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</si>
  <si>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</si>
  <si>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</si>
  <si>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</si>
  <si>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</si>
  <si>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</si>
  <si>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</si>
  <si>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</si>
  <si>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</si>
  <si>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</si>
  <si>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</si>
  <si>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</si>
  <si>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</si>
  <si>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</si>
  <si>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</si>
  <si>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</si>
  <si>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</si>
  <si>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</si>
  <si>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</si>
  <si>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</si>
  <si>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</si>
  <si>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</si>
  <si>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</si>
  <si>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</si>
  <si>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</si>
  <si>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</si>
  <si>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</si>
  <si>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</si>
  <si>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</si>
  <si>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</si>
  <si>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</si>
  <si>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</si>
  <si>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</si>
  <si>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</si>
  <si>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</si>
  <si>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</si>
  <si>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</si>
  <si>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</si>
  <si>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</si>
  <si>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</si>
  <si>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</si>
  <si>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</si>
  <si>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</si>
  <si>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</si>
  <si>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</si>
  <si>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</si>
  <si>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</si>
  <si>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</si>
  <si>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</si>
  <si>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</si>
  <si>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</si>
  <si>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</si>
  <si>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</si>
  <si>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</si>
  <si>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</si>
  <si>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</si>
  <si>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</si>
  <si>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</si>
  <si>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</si>
  <si>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</si>
  <si>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</si>
  <si>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</si>
  <si>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</si>
  <si>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</si>
  <si>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</si>
  <si>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</si>
  <si>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</si>
  <si>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</si>
  <si>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</si>
  <si>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</si>
  <si>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</si>
  <si>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</si>
  <si>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</si>
  <si>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</si>
  <si>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</si>
  <si>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</si>
  <si>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</si>
  <si>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</si>
  <si>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</si>
  <si>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</si>
  <si>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</si>
  <si>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</si>
  <si>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</si>
  <si>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</si>
  <si>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</si>
  <si>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</si>
  <si>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</si>
  <si>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</si>
  <si>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</si>
  <si>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</si>
  <si>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</si>
  <si>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</si>
  <si>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</si>
  <si>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</si>
  <si>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</si>
  <si>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</si>
  <si>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</si>
  <si>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</si>
  <si>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</si>
  <si>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</si>
  <si>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</si>
  <si>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</si>
  <si>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</si>
  <si>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</si>
  <si>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</si>
  <si>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</si>
  <si>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</si>
  <si>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4" type="noConversion"/>
  </si>
  <si>
    <t>C21702</t>
    <phoneticPr fontId="14" type="noConversion"/>
  </si>
  <si>
    <t>靓甲坊</t>
    <phoneticPr fontId="14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</si>
  <si>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</si>
  <si>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</si>
  <si>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</si>
  <si>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</si>
  <si>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</si>
  <si>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</si>
  <si>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</si>
  <si>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</si>
  <si>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</si>
  <si>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</si>
  <si>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</si>
  <si>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</si>
  <si>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</si>
  <si>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</si>
  <si>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</si>
  <si>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</si>
  <si>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</si>
  <si>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</si>
  <si>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4" type="noConversion"/>
  </si>
  <si>
    <t>C41702</t>
    <phoneticPr fontId="14" type="noConversion"/>
  </si>
  <si>
    <t>凯撒旅游</t>
    <phoneticPr fontId="14" type="noConversion"/>
  </si>
  <si>
    <t>XF_TOTALAMT</t>
  </si>
  <si>
    <t>XF_TATOLCOUNT</t>
  </si>
  <si>
    <t>XF_ROWNO</t>
  </si>
  <si>
    <t>XF_AREA</t>
  </si>
  <si>
    <t>A1D001</t>
    <phoneticPr fontId="14" type="noConversion"/>
  </si>
  <si>
    <t>office</t>
    <phoneticPr fontId="14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</si>
  <si>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</si>
  <si>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</si>
  <si>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</si>
  <si>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</si>
  <si>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</si>
  <si>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</si>
  <si>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</si>
  <si>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</si>
  <si>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</si>
  <si>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</si>
  <si>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</si>
  <si>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</si>
  <si>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</si>
  <si>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</si>
  <si>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</si>
  <si>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</si>
  <si>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</si>
  <si>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</si>
  <si>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</si>
  <si>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</si>
  <si>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</si>
  <si>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</si>
  <si>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</si>
  <si>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</si>
  <si>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</si>
  <si>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</si>
  <si>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</si>
  <si>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</si>
  <si>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</si>
  <si>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</si>
  <si>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</si>
  <si>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</si>
  <si>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</si>
  <si>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4" type="noConversion"/>
  </si>
  <si>
    <t>A21101</t>
    <phoneticPr fontId="14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</si>
  <si>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</si>
  <si>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</si>
  <si>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</si>
  <si>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</si>
  <si>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</si>
  <si>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</si>
  <si>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</si>
  <si>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</si>
  <si>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</si>
  <si>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</si>
  <si>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</si>
  <si>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</si>
  <si>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</si>
  <si>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</si>
  <si>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</si>
  <si>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</si>
  <si>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</si>
  <si>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</si>
  <si>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</si>
  <si>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</si>
  <si>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</si>
  <si>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</si>
  <si>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</si>
  <si>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</si>
  <si>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</si>
  <si>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</si>
  <si>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</si>
  <si>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</si>
  <si>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</si>
  <si>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</si>
  <si>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</si>
  <si>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</si>
  <si>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</si>
  <si>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4" type="noConversion"/>
  </si>
  <si>
    <t>B10604</t>
  </si>
  <si>
    <t>C11201</t>
  </si>
  <si>
    <t>C1D041</t>
  </si>
  <si>
    <t>FOREO</t>
  </si>
  <si>
    <t>本日总销售</t>
    <phoneticPr fontId="12" type="noConversion"/>
  </si>
  <si>
    <t>万元，其中餐饮业态销售</t>
    <phoneticPr fontId="12" type="noConversion"/>
  </si>
  <si>
    <t>万元，占比</t>
    <phoneticPr fontId="12" type="noConversion"/>
  </si>
  <si>
    <t>，非餐饮业态销售</t>
    <phoneticPr fontId="12" type="noConversion"/>
  </si>
  <si>
    <t>；</t>
    <phoneticPr fontId="12" type="noConversion"/>
  </si>
  <si>
    <t>万元，完成当月销售计划</t>
    <phoneticPr fontId="12" type="noConversion"/>
  </si>
  <si>
    <t>（</t>
    <phoneticPr fontId="12" type="noConversion"/>
  </si>
  <si>
    <t>万元）的</t>
    <phoneticPr fontId="12" type="noConversion"/>
  </si>
  <si>
    <t xml:space="preserve">        1、</t>
    <phoneticPr fontId="12" type="noConversion"/>
  </si>
  <si>
    <t>排序</t>
    <phoneticPr fontId="12" type="noConversion"/>
  </si>
  <si>
    <t>排名</t>
    <phoneticPr fontId="18" type="noConversion"/>
  </si>
  <si>
    <t>店铺名</t>
    <phoneticPr fontId="18" type="noConversion"/>
  </si>
  <si>
    <t>符号</t>
    <phoneticPr fontId="18" type="noConversion"/>
  </si>
  <si>
    <t>销售额（万元）</t>
    <phoneticPr fontId="18" type="noConversion"/>
  </si>
  <si>
    <t>字符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</si>
  <si>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</si>
  <si>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</si>
  <si>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</si>
  <si>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</si>
  <si>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</si>
  <si>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</si>
  <si>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</si>
  <si>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</si>
  <si>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</si>
  <si>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本月销售排名前十：</t>
    <phoneticPr fontId="18" type="noConversion"/>
  </si>
  <si>
    <t>万；</t>
    <phoneticPr fontId="18" type="noConversion"/>
  </si>
  <si>
    <t>本日销售排名前十：</t>
    <phoneticPr fontId="18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</si>
  <si>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</si>
  <si>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</si>
  <si>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</si>
  <si>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</si>
  <si>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</si>
  <si>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</si>
  <si>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8" type="noConversion"/>
  </si>
  <si>
    <t xml:space="preserve">       2、</t>
    <phoneticPr fontId="12" type="noConversion"/>
  </si>
  <si>
    <t xml:space="preserve">       3、</t>
    <phoneticPr fontId="12" type="noConversion"/>
  </si>
  <si>
    <t>A2D021</t>
  </si>
  <si>
    <t>A4D031</t>
  </si>
  <si>
    <t>猫山王</t>
  </si>
  <si>
    <t>C80101</t>
  </si>
  <si>
    <t>哇噻</t>
  </si>
  <si>
    <t>B70402</t>
    <phoneticPr fontId="14" type="noConversion"/>
  </si>
  <si>
    <t>DQ</t>
    <phoneticPr fontId="14" type="noConversion"/>
  </si>
  <si>
    <t>C40902</t>
    <phoneticPr fontId="14" type="noConversion"/>
  </si>
  <si>
    <t>韩都黑牛</t>
    <phoneticPr fontId="14" type="noConversion"/>
  </si>
  <si>
    <t>A3D061</t>
  </si>
  <si>
    <t>八点咖啡</t>
  </si>
  <si>
    <t>C2D131</t>
  </si>
  <si>
    <t>BANI RABBIT</t>
  </si>
  <si>
    <t>REEMOOR</t>
    <phoneticPr fontId="14" type="noConversion"/>
  </si>
  <si>
    <t>手机衣橱</t>
    <phoneticPr fontId="14" type="noConversion"/>
  </si>
  <si>
    <t>B10604</t>
    <phoneticPr fontId="14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</si>
  <si>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</si>
  <si>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</si>
  <si>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</si>
  <si>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</si>
  <si>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</si>
  <si>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</si>
  <si>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</si>
  <si>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</si>
  <si>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</si>
  <si>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</si>
  <si>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</si>
  <si>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</si>
  <si>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</si>
  <si>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</si>
  <si>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</si>
  <si>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</si>
  <si>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</si>
  <si>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</si>
  <si>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</si>
  <si>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</si>
  <si>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</si>
  <si>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</si>
  <si>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</si>
  <si>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</si>
  <si>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</si>
  <si>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</si>
  <si>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</si>
  <si>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</si>
  <si>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</si>
  <si>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</si>
  <si>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</si>
  <si>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</si>
  <si>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</si>
  <si>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</si>
  <si>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</si>
  <si>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4" type="noConversion"/>
  </si>
  <si>
    <t>歌德席勒</t>
  </si>
  <si>
    <t>A3D061</t>
    <phoneticPr fontId="14" type="noConversion"/>
  </si>
  <si>
    <t>八点咖啡</t>
    <phoneticPr fontId="14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</si>
  <si>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</si>
  <si>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</si>
  <si>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</si>
  <si>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</si>
  <si>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</si>
  <si>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</si>
  <si>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</si>
  <si>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</si>
  <si>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</si>
  <si>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</si>
  <si>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</si>
  <si>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4" type="noConversion"/>
  </si>
  <si>
    <t>妍丽</t>
    <phoneticPr fontId="14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</si>
  <si>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</si>
  <si>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</si>
  <si>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</si>
  <si>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</si>
  <si>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</si>
  <si>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</si>
  <si>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</si>
  <si>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</si>
  <si>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</si>
  <si>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</si>
  <si>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</si>
  <si>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</si>
  <si>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</si>
  <si>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4" type="noConversion"/>
  </si>
  <si>
    <t>A3D101</t>
    <phoneticPr fontId="14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</si>
  <si>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</si>
  <si>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</si>
  <si>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</si>
  <si>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</si>
  <si>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</si>
  <si>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</si>
  <si>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4" type="noConversion"/>
  </si>
  <si>
    <r>
      <t>C</t>
    </r>
    <r>
      <rPr>
        <sz val="10"/>
        <color indexed="8"/>
        <rFont val="Arial"/>
        <family val="2"/>
      </rPr>
      <t>2D011</t>
    </r>
    <phoneticPr fontId="2" type="noConversion"/>
  </si>
  <si>
    <t>C3D051</t>
    <phoneticPr fontId="2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</si>
  <si>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</si>
  <si>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</si>
  <si>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</si>
  <si>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</si>
  <si>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</si>
  <si>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</si>
  <si>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</si>
  <si>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</si>
  <si>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</si>
  <si>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</si>
  <si>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</si>
  <si>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</si>
  <si>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</si>
  <si>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</si>
  <si>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</si>
  <si>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</si>
  <si>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</si>
  <si>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</si>
  <si>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</si>
  <si>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</si>
  <si>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4" type="noConversion"/>
  </si>
  <si>
    <t>C1D031</t>
    <phoneticPr fontId="14" type="noConversion"/>
  </si>
  <si>
    <t>BANILACO</t>
    <phoneticPr fontId="14" type="noConversion"/>
  </si>
  <si>
    <t>B1D021</t>
  </si>
  <si>
    <t>HAVAIANAS</t>
  </si>
  <si>
    <t>C21004</t>
  </si>
  <si>
    <t>恋玫莎</t>
  </si>
  <si>
    <t>B30503</t>
    <phoneticPr fontId="14" type="noConversion"/>
  </si>
  <si>
    <t>斯凯奇</t>
    <phoneticPr fontId="14" type="noConversion"/>
  </si>
  <si>
    <t>零售购物</t>
    <phoneticPr fontId="24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</si>
  <si>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</si>
  <si>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</si>
  <si>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</si>
  <si>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</si>
  <si>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</si>
  <si>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</si>
  <si>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</si>
  <si>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</si>
  <si>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</si>
  <si>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</si>
  <si>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</si>
  <si>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</si>
  <si>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</si>
  <si>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</si>
  <si>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</si>
  <si>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</si>
  <si>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</si>
  <si>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</si>
  <si>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</si>
  <si>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</si>
  <si>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</si>
  <si>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</si>
  <si>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</si>
  <si>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</si>
  <si>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</si>
  <si>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</si>
  <si>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</si>
  <si>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</si>
  <si>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</si>
  <si>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</si>
  <si>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</si>
  <si>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</si>
  <si>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</si>
  <si>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</si>
  <si>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</si>
  <si>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</si>
  <si>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</si>
  <si>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4" type="noConversion"/>
  </si>
  <si>
    <t>CLARKS</t>
    <phoneticPr fontId="14" type="noConversion"/>
  </si>
  <si>
    <t>A2D021</t>
    <phoneticPr fontId="2" type="noConversion"/>
  </si>
  <si>
    <r>
      <t>C</t>
    </r>
    <r>
      <rPr>
        <sz val="10"/>
        <color indexed="8"/>
        <rFont val="Arial"/>
        <family val="2"/>
      </rPr>
      <t>PU</t>
    </r>
    <phoneticPr fontId="2" type="noConversion"/>
  </si>
  <si>
    <t>B10604</t>
    <phoneticPr fontId="2" type="noConversion"/>
  </si>
  <si>
    <t>C11201</t>
    <phoneticPr fontId="2" type="noConversion"/>
  </si>
  <si>
    <t>MANGO</t>
    <phoneticPr fontId="2" type="noConversion"/>
  </si>
  <si>
    <t>A3Z031</t>
    <phoneticPr fontId="2" type="noConversion"/>
  </si>
  <si>
    <t>beyond top特卖</t>
    <phoneticPr fontId="2" type="noConversion"/>
  </si>
  <si>
    <t>港汇版仔护理品</t>
    <phoneticPr fontId="2" type="noConversion"/>
  </si>
  <si>
    <t>C1D031</t>
    <phoneticPr fontId="24" type="noConversion"/>
  </si>
  <si>
    <t>BANILACO</t>
    <phoneticPr fontId="24" type="noConversion"/>
  </si>
  <si>
    <t>B30503</t>
    <phoneticPr fontId="24" type="noConversion"/>
  </si>
  <si>
    <t>休闲娱乐类</t>
    <phoneticPr fontId="24" type="noConversion"/>
  </si>
  <si>
    <t>A42403</t>
    <phoneticPr fontId="14" type="noConversion"/>
  </si>
  <si>
    <t>曼SALON</t>
    <phoneticPr fontId="24" type="noConversion"/>
  </si>
  <si>
    <t>曼SALON</t>
    <phoneticPr fontId="14" type="noConversion"/>
  </si>
  <si>
    <t>零售购物</t>
    <phoneticPr fontId="24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</si>
  <si>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</si>
  <si>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</si>
  <si>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</si>
  <si>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</si>
  <si>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</si>
  <si>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</si>
  <si>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</si>
  <si>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</si>
  <si>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</si>
  <si>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</si>
  <si>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</si>
  <si>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</si>
  <si>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</si>
  <si>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</si>
  <si>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</si>
  <si>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</si>
  <si>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</si>
  <si>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</si>
  <si>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4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</si>
  <si>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</si>
  <si>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</si>
  <si>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</si>
  <si>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</si>
  <si>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</si>
  <si>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</si>
  <si>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</si>
  <si>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</si>
  <si>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4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</si>
  <si>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</si>
  <si>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</si>
  <si>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</si>
  <si>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</si>
  <si>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</si>
  <si>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</si>
  <si>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</si>
  <si>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</si>
  <si>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</si>
  <si>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</si>
  <si>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</si>
  <si>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</si>
  <si>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</si>
  <si>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</si>
  <si>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4" type="noConversion"/>
  </si>
  <si>
    <t>满记甜品</t>
    <phoneticPr fontId="14" type="noConversion"/>
  </si>
  <si>
    <t>B11302</t>
    <phoneticPr fontId="14" type="noConversion"/>
  </si>
  <si>
    <t>B3D032</t>
  </si>
  <si>
    <t>優果压缩包</t>
  </si>
  <si>
    <t>下雪的村庄</t>
  </si>
  <si>
    <t>C2D262</t>
    <phoneticPr fontId="14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</si>
  <si>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</si>
  <si>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</si>
  <si>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</si>
  <si>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</si>
  <si>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</si>
  <si>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</si>
  <si>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</si>
  <si>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</si>
  <si>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</si>
  <si>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4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</si>
  <si>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</si>
  <si>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</si>
  <si>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</si>
  <si>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</si>
  <si>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</si>
  <si>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</si>
  <si>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</si>
  <si>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</si>
  <si>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</si>
  <si>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</si>
  <si>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</si>
  <si>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</si>
  <si>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</si>
  <si>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</si>
  <si>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</si>
  <si>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</si>
  <si>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4" type="noConversion"/>
  </si>
  <si>
    <t>茶与布朗特卖</t>
    <phoneticPr fontId="24" type="noConversion"/>
  </si>
  <si>
    <t>餐饮</t>
    <phoneticPr fontId="24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</si>
  <si>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4" type="noConversion"/>
  </si>
  <si>
    <t>B32202</t>
  </si>
  <si>
    <t>C30601</t>
  </si>
  <si>
    <t>miomi</t>
  </si>
  <si>
    <t>C71203</t>
  </si>
  <si>
    <t>名创优品</t>
  </si>
  <si>
    <t>鲜果乃乃</t>
    <phoneticPr fontId="14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</si>
  <si>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</si>
  <si>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</si>
  <si>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</si>
  <si>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</si>
  <si>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</si>
  <si>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</si>
  <si>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4" type="noConversion"/>
  </si>
  <si>
    <t>C3D121</t>
    <phoneticPr fontId="14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</si>
  <si>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</si>
  <si>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</si>
  <si>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</si>
  <si>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</si>
  <si>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</si>
  <si>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</si>
  <si>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</si>
  <si>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</si>
  <si>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</si>
  <si>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</si>
  <si>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</si>
  <si>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4" type="noConversion"/>
  </si>
  <si>
    <t>零售购物</t>
    <phoneticPr fontId="24" type="noConversion"/>
  </si>
  <si>
    <t>餐饮</t>
    <phoneticPr fontId="24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</si>
  <si>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</si>
  <si>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</si>
  <si>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</si>
  <si>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</si>
  <si>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</si>
  <si>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</si>
  <si>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</si>
  <si>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</si>
  <si>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</si>
  <si>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</si>
  <si>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</si>
  <si>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</si>
  <si>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</si>
  <si>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</si>
  <si>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</si>
  <si>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</si>
  <si>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</si>
  <si>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</si>
  <si>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</si>
  <si>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</si>
  <si>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4" type="noConversion"/>
  </si>
  <si>
    <t>B70305</t>
    <phoneticPr fontId="2" type="noConversion"/>
  </si>
  <si>
    <t>雷迪肋</t>
    <phoneticPr fontId="2" type="noConversion"/>
  </si>
  <si>
    <t>C7D781</t>
  </si>
  <si>
    <t>多那之</t>
  </si>
  <si>
    <t>零售购物</t>
    <phoneticPr fontId="24" type="noConversion"/>
  </si>
  <si>
    <t>B1Z031</t>
  </si>
  <si>
    <t>其乐特卖</t>
  </si>
  <si>
    <t>C212A1</t>
  </si>
  <si>
    <t>迪普菲琳</t>
  </si>
  <si>
    <t>休闲娱乐类</t>
    <phoneticPr fontId="24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</si>
  <si>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</si>
  <si>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</si>
  <si>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</si>
  <si>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</si>
  <si>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</si>
  <si>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</si>
  <si>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</si>
  <si>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</si>
  <si>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</si>
  <si>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</si>
  <si>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</si>
  <si>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</si>
  <si>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</si>
  <si>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</si>
  <si>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</si>
  <si>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</si>
  <si>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</si>
  <si>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</si>
  <si>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</si>
  <si>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</si>
  <si>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4" type="noConversion"/>
  </si>
  <si>
    <t>A31304</t>
  </si>
  <si>
    <t>除苹果销售</t>
    <phoneticPr fontId="12" type="noConversion"/>
  </si>
  <si>
    <t>，</t>
    <phoneticPr fontId="12" type="noConversion"/>
  </si>
  <si>
    <t>B区除苹果销售</t>
    <phoneticPr fontId="12" type="noConversion"/>
  </si>
  <si>
    <t>二级业态</t>
    <phoneticPr fontId="24" type="noConversion"/>
  </si>
  <si>
    <t>特卖</t>
  </si>
  <si>
    <t>主力百货</t>
  </si>
  <si>
    <t>特卖</t>
    <phoneticPr fontId="24" type="noConversion"/>
  </si>
  <si>
    <t>糖人街</t>
  </si>
  <si>
    <t>餐饮</t>
    <phoneticPr fontId="24" type="noConversion"/>
  </si>
  <si>
    <t>非正餐</t>
    <phoneticPr fontId="24" type="noConversion"/>
  </si>
  <si>
    <t>特卖</t>
    <phoneticPr fontId="24" type="noConversion"/>
  </si>
  <si>
    <t>C7D041</t>
    <phoneticPr fontId="2" type="noConversion"/>
  </si>
  <si>
    <t>下雪的村庄</t>
    <phoneticPr fontId="2" type="noConversion"/>
  </si>
  <si>
    <t>A20202</t>
  </si>
  <si>
    <t>A10304</t>
    <phoneticPr fontId="2" type="noConversion"/>
  </si>
  <si>
    <t>PANDORA</t>
    <phoneticPr fontId="2" type="noConversion"/>
  </si>
  <si>
    <t>配饰</t>
    <phoneticPr fontId="24" type="noConversion"/>
  </si>
  <si>
    <t>PANDORA</t>
    <phoneticPr fontId="2" type="noConversion"/>
  </si>
  <si>
    <t>零售购物</t>
    <phoneticPr fontId="24" type="noConversion"/>
  </si>
  <si>
    <t>服装</t>
    <phoneticPr fontId="24" type="noConversion"/>
  </si>
  <si>
    <t>全场5折起</t>
  </si>
  <si>
    <t>A1D072</t>
    <phoneticPr fontId="2" type="noConversion"/>
  </si>
  <si>
    <t>TOP BEAUTY</t>
    <phoneticPr fontId="2" type="noConversion"/>
  </si>
  <si>
    <t>零售购物</t>
    <phoneticPr fontId="24" type="noConversion"/>
  </si>
  <si>
    <t>皮具</t>
    <phoneticPr fontId="24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</si>
  <si>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</si>
  <si>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</si>
  <si>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</si>
  <si>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</si>
  <si>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</si>
  <si>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</si>
  <si>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</si>
  <si>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4" type="noConversion"/>
  </si>
  <si>
    <t>精选商品低至5折</t>
  </si>
  <si>
    <t>餐饮</t>
    <phoneticPr fontId="24" type="noConversion"/>
  </si>
  <si>
    <t>非正餐</t>
    <phoneticPr fontId="24" type="noConversion"/>
  </si>
  <si>
    <t>零售购物</t>
    <phoneticPr fontId="24" type="noConversion"/>
  </si>
  <si>
    <t>生活服务类</t>
    <phoneticPr fontId="24" type="noConversion"/>
  </si>
  <si>
    <t>化妆品</t>
    <phoneticPr fontId="24" type="noConversion"/>
  </si>
  <si>
    <t>专项服务</t>
    <phoneticPr fontId="24" type="noConversion"/>
  </si>
  <si>
    <t>服装</t>
    <phoneticPr fontId="24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</si>
  <si>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</si>
  <si>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</si>
  <si>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</si>
  <si>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</si>
  <si>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</si>
  <si>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</si>
  <si>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</si>
  <si>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</si>
  <si>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</si>
  <si>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</si>
  <si>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</si>
  <si>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</si>
  <si>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</si>
  <si>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</si>
  <si>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</si>
  <si>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</si>
  <si>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</si>
  <si>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</si>
  <si>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</si>
  <si>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</si>
  <si>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</si>
  <si>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</si>
  <si>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</si>
  <si>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</si>
  <si>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</si>
  <si>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</si>
  <si>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</si>
  <si>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2" type="noConversion"/>
  </si>
  <si>
    <t>特卖</t>
    <phoneticPr fontId="24" type="noConversion"/>
  </si>
  <si>
    <t>休闲娱乐</t>
    <phoneticPr fontId="24" type="noConversion"/>
  </si>
  <si>
    <t>皮具</t>
    <phoneticPr fontId="24" type="noConversion"/>
  </si>
  <si>
    <t>B</t>
    <phoneticPr fontId="2" type="noConversion"/>
  </si>
  <si>
    <t>B20503</t>
    <phoneticPr fontId="2" type="noConversion"/>
  </si>
  <si>
    <t>NEW BALANCE</t>
    <phoneticPr fontId="2" type="noConversion"/>
  </si>
  <si>
    <t>全场低至5折</t>
  </si>
  <si>
    <t>满300减100，满500减200，满1000减400，满2000减800</t>
  </si>
  <si>
    <t>全场低至五折</t>
  </si>
  <si>
    <t>满额赠礼</t>
  </si>
  <si>
    <t>C2D051</t>
  </si>
  <si>
    <t>INCOCO</t>
  </si>
  <si>
    <t>FEXATA</t>
    <phoneticPr fontId="24" type="noConversion"/>
  </si>
  <si>
    <t>服装</t>
    <phoneticPr fontId="24" type="noConversion"/>
  </si>
  <si>
    <t>服装</t>
    <phoneticPr fontId="24" type="noConversion"/>
  </si>
  <si>
    <t>化妆品</t>
    <phoneticPr fontId="24" type="noConversion"/>
  </si>
  <si>
    <t>正餐</t>
    <phoneticPr fontId="24" type="noConversion"/>
  </si>
  <si>
    <t>非正餐</t>
    <phoneticPr fontId="24" type="noConversion"/>
  </si>
  <si>
    <t>特卖</t>
    <phoneticPr fontId="24" type="noConversion"/>
  </si>
  <si>
    <t>配饰</t>
    <phoneticPr fontId="24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</si>
  <si>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</si>
  <si>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</si>
  <si>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</si>
  <si>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</si>
  <si>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</si>
  <si>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</si>
  <si>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</si>
  <si>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</si>
  <si>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</si>
  <si>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</si>
  <si>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</si>
  <si>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</si>
  <si>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</si>
  <si>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</si>
  <si>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</si>
  <si>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</si>
  <si>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</si>
  <si>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</si>
  <si>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</si>
  <si>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</si>
  <si>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</si>
  <si>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</si>
  <si>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</si>
  <si>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</si>
  <si>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</si>
  <si>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</si>
  <si>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</si>
  <si>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4" type="noConversion"/>
  </si>
  <si>
    <t>休闲娱乐</t>
    <phoneticPr fontId="24" type="noConversion"/>
  </si>
  <si>
    <t>A21305</t>
    <phoneticPr fontId="2" type="noConversion"/>
  </si>
  <si>
    <t>服装</t>
    <phoneticPr fontId="24" type="noConversion"/>
  </si>
  <si>
    <t>皮具</t>
    <phoneticPr fontId="24" type="noConversion"/>
  </si>
  <si>
    <t xml:space="preserve">     4、</t>
    <phoneticPr fontId="12" type="noConversion"/>
  </si>
  <si>
    <t>餐饮</t>
    <phoneticPr fontId="24" type="noConversion"/>
  </si>
  <si>
    <t>零售购物</t>
    <phoneticPr fontId="24" type="noConversion"/>
  </si>
  <si>
    <t>非正餐</t>
    <phoneticPr fontId="24" type="noConversion"/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</si>
  <si>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</si>
  <si>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</si>
  <si>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</si>
  <si>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</si>
  <si>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</si>
  <si>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</si>
  <si>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</si>
  <si>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A1Z891</t>
  </si>
  <si>
    <t>欧时力特卖</t>
  </si>
  <si>
    <t>A1Z901</t>
  </si>
  <si>
    <t>特卖</t>
    <phoneticPr fontId="24" type="noConversion"/>
  </si>
  <si>
    <t>零售购物</t>
    <phoneticPr fontId="24" type="noConversion"/>
  </si>
  <si>
    <t>服装</t>
    <phoneticPr fontId="24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</si>
  <si>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</si>
  <si>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</si>
  <si>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</si>
  <si>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</si>
  <si>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</si>
  <si>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</si>
  <si>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化妆品</t>
    <phoneticPr fontId="24" type="noConversion"/>
  </si>
  <si>
    <t>非正餐</t>
    <phoneticPr fontId="24" type="noConversion"/>
  </si>
  <si>
    <t>Wass</t>
  </si>
  <si>
    <t>Y+</t>
  </si>
  <si>
    <t>PHOEBE</t>
  </si>
  <si>
    <t>B</t>
  </si>
  <si>
    <t>正餐</t>
    <phoneticPr fontId="24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</si>
  <si>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</si>
  <si>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</si>
  <si>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</si>
  <si>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</si>
  <si>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</si>
  <si>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</si>
  <si>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</si>
  <si>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</si>
  <si>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</si>
  <si>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</si>
  <si>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</si>
  <si>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</si>
  <si>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</si>
  <si>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</si>
  <si>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</si>
  <si>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</si>
  <si>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</si>
  <si>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</si>
  <si>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</si>
  <si>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</si>
  <si>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</si>
  <si>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</si>
  <si>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</si>
  <si>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</si>
  <si>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</si>
  <si>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</si>
  <si>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</si>
  <si>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</si>
  <si>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</si>
  <si>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</si>
  <si>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</si>
  <si>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</si>
  <si>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</si>
  <si>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</si>
  <si>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</si>
  <si>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</si>
  <si>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</si>
  <si>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</si>
  <si>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</si>
  <si>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</si>
  <si>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</si>
  <si>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</si>
  <si>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</si>
  <si>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</si>
  <si>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</si>
  <si>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</si>
  <si>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</si>
  <si>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</si>
  <si>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</si>
  <si>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</si>
  <si>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</si>
  <si>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</si>
  <si>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</si>
  <si>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</si>
  <si>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</si>
  <si>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</si>
  <si>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</si>
  <si>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</si>
  <si>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4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</si>
  <si>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</si>
  <si>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</si>
  <si>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</si>
  <si>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</si>
  <si>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</si>
  <si>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</si>
  <si>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</si>
  <si>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</si>
  <si>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</si>
  <si>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</si>
  <si>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</si>
  <si>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</si>
  <si>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</si>
  <si>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</si>
  <si>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</si>
  <si>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</si>
  <si>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</si>
  <si>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</si>
  <si>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</si>
  <si>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2" type="noConversion"/>
  </si>
  <si>
    <t>业态</t>
    <phoneticPr fontId="12" type="noConversion"/>
  </si>
  <si>
    <t>区域</t>
    <phoneticPr fontId="12" type="noConversion"/>
  </si>
  <si>
    <t>全馆</t>
    <phoneticPr fontId="2" type="noConversion"/>
  </si>
  <si>
    <t>C31604</t>
  </si>
  <si>
    <t>谜底</t>
  </si>
  <si>
    <t>零售购物</t>
    <phoneticPr fontId="24" type="noConversion"/>
  </si>
  <si>
    <t>服装</t>
    <phoneticPr fontId="24" type="noConversion"/>
  </si>
  <si>
    <t>销售</t>
  </si>
  <si>
    <t>笔数</t>
  </si>
  <si>
    <t>C12004</t>
  </si>
  <si>
    <t>潮宏基</t>
  </si>
  <si>
    <t>C3D312</t>
  </si>
  <si>
    <t>WAKE UP</t>
  </si>
  <si>
    <t>配饰</t>
    <phoneticPr fontId="24" type="noConversion"/>
  </si>
  <si>
    <t>家居生活</t>
    <phoneticPr fontId="24" type="noConversion"/>
  </si>
  <si>
    <t>A21903</t>
    <phoneticPr fontId="2" type="noConversion"/>
  </si>
  <si>
    <t>全场7折起</t>
  </si>
  <si>
    <t>床品7折，家居饰品满300元9.5折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</si>
  <si>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</si>
  <si>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</si>
  <si>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</si>
  <si>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</si>
  <si>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</si>
  <si>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</si>
  <si>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</si>
  <si>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</si>
  <si>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</si>
  <si>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</si>
  <si>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</si>
  <si>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</si>
  <si>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</si>
  <si>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</si>
  <si>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</si>
  <si>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</si>
  <si>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</si>
  <si>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</si>
  <si>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</si>
  <si>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IMI’S</t>
  </si>
  <si>
    <t>wake up</t>
  </si>
  <si>
    <t>I‘M TOAST</t>
  </si>
  <si>
    <t>六安鲜果水吧</t>
  </si>
  <si>
    <t>D21403</t>
    <phoneticPr fontId="2" type="noConversion"/>
  </si>
  <si>
    <t>维拉妮卡</t>
    <phoneticPr fontId="2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</si>
  <si>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</si>
  <si>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</si>
  <si>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</si>
  <si>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</si>
  <si>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</si>
  <si>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</si>
  <si>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</si>
  <si>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</si>
  <si>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</si>
  <si>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</si>
  <si>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</si>
  <si>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</si>
  <si>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</si>
  <si>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</si>
  <si>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</si>
  <si>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4" type="noConversion"/>
  </si>
  <si>
    <t>特卖</t>
    <phoneticPr fontId="24" type="noConversion"/>
  </si>
  <si>
    <t>服装</t>
    <phoneticPr fontId="24" type="noConversion"/>
  </si>
  <si>
    <t>C33303</t>
    <phoneticPr fontId="2" type="noConversion"/>
  </si>
  <si>
    <t>B512A2</t>
    <phoneticPr fontId="2" type="noConversion"/>
  </si>
  <si>
    <t>C1Z331</t>
  </si>
  <si>
    <t>C1Z311</t>
  </si>
  <si>
    <t>特卖</t>
    <phoneticPr fontId="24" type="noConversion"/>
  </si>
  <si>
    <t>C50602</t>
  </si>
  <si>
    <t>蓉李记</t>
  </si>
  <si>
    <t>正餐</t>
    <phoneticPr fontId="24" type="noConversion"/>
  </si>
  <si>
    <t>Touch IT/摸摸</t>
  </si>
  <si>
    <t>D3D501</t>
  </si>
  <si>
    <t xml:space="preserve">全民射击 </t>
  </si>
  <si>
    <t>休闲娱乐类</t>
    <phoneticPr fontId="24" type="noConversion"/>
  </si>
  <si>
    <t>休闲娱乐</t>
    <phoneticPr fontId="24" type="noConversion"/>
  </si>
  <si>
    <t>信服到家</t>
  </si>
  <si>
    <t>专项服务</t>
    <phoneticPr fontId="24" type="noConversion"/>
  </si>
  <si>
    <t>品牌名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</si>
  <si>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</si>
  <si>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</si>
  <si>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</si>
  <si>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</si>
  <si>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</si>
  <si>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</si>
  <si>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</si>
  <si>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</si>
  <si>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</si>
  <si>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</si>
  <si>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</si>
  <si>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2" type="noConversion"/>
  </si>
  <si>
    <t>特卖</t>
    <phoneticPr fontId="24" type="noConversion"/>
  </si>
  <si>
    <t>零售购物</t>
    <phoneticPr fontId="24" type="noConversion"/>
  </si>
  <si>
    <t>A1Z921</t>
  </si>
  <si>
    <t>JACK&amp;JONES</t>
    <phoneticPr fontId="2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</si>
  <si>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</si>
  <si>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</si>
  <si>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</si>
  <si>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</si>
  <si>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</si>
  <si>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</si>
  <si>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</si>
  <si>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</si>
  <si>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</si>
  <si>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</si>
  <si>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</si>
  <si>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</si>
  <si>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</si>
  <si>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</si>
  <si>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</si>
  <si>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</si>
  <si>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</si>
  <si>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</si>
  <si>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</si>
  <si>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</si>
  <si>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</si>
  <si>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</si>
  <si>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特供款399元起</t>
  </si>
  <si>
    <t>全场低至三折</t>
  </si>
  <si>
    <t>全场商品88折</t>
  </si>
  <si>
    <t>部分7折</t>
  </si>
  <si>
    <t>冬季商品低至3折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</si>
  <si>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</si>
  <si>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</si>
  <si>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</si>
  <si>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</si>
  <si>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</si>
  <si>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</si>
  <si>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</si>
  <si>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</si>
  <si>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</si>
  <si>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</si>
  <si>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</si>
  <si>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</si>
  <si>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</si>
  <si>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</si>
  <si>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</si>
  <si>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</si>
  <si>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</si>
  <si>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</si>
  <si>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</si>
  <si>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</si>
  <si>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</si>
  <si>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</si>
  <si>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</si>
  <si>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</si>
  <si>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</si>
  <si>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</si>
  <si>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</si>
  <si>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</si>
  <si>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</si>
  <si>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</si>
  <si>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</si>
  <si>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</si>
  <si>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</si>
  <si>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</si>
  <si>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</si>
  <si>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</si>
  <si>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</si>
  <si>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</si>
  <si>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</si>
  <si>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</si>
  <si>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</si>
  <si>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6" type="noConversion"/>
  </si>
  <si>
    <t>2016年3月份商户销售</t>
    <phoneticPr fontId="8" type="noConversion"/>
  </si>
  <si>
    <t>2016年3月份累计销售</t>
    <phoneticPr fontId="12" type="noConversion"/>
  </si>
  <si>
    <t>XF_STORECODE</t>
    <phoneticPr fontId="24" type="noConversion"/>
  </si>
  <si>
    <t>格兰玛弗兰/MAX FACTOR/植美村</t>
  </si>
  <si>
    <t>无</t>
    <phoneticPr fontId="2" type="noConversion"/>
  </si>
  <si>
    <t>B512A2</t>
    <phoneticPr fontId="16" type="noConversion"/>
  </si>
  <si>
    <t>B512B2</t>
    <phoneticPr fontId="16" type="noConversion"/>
  </si>
  <si>
    <t>C31604</t>
    <phoneticPr fontId="16" type="noConversion"/>
  </si>
  <si>
    <t>三八节特价套装</t>
  </si>
  <si>
    <t>购物即送永生花</t>
  </si>
  <si>
    <t>三八一口价秒杀</t>
  </si>
  <si>
    <t>满1380元送礼品</t>
  </si>
  <si>
    <t>冬款五折，新款8.5折</t>
  </si>
  <si>
    <t>春季新品8.8折（至3.8）</t>
  </si>
  <si>
    <t>会员正价2件满888元用88积分可换购价值249项链</t>
  </si>
  <si>
    <t>三八节特供款</t>
  </si>
  <si>
    <t>新品上市</t>
  </si>
  <si>
    <t>特价羽绒服3.8折，春款8.5折</t>
  </si>
  <si>
    <t>冬款四折，春款8.5折</t>
  </si>
  <si>
    <t>秋冬商品部分五折</t>
  </si>
  <si>
    <t>冬款5折，春款8.5折</t>
  </si>
  <si>
    <t>三八节特价礼盒</t>
  </si>
  <si>
    <t>扫微信立得购物券</t>
  </si>
  <si>
    <t>满1298元送拉杆箱一个</t>
  </si>
  <si>
    <t>购买女装饰品、童装满200元享8折</t>
  </si>
  <si>
    <t>包类58折，鞋品85折</t>
  </si>
  <si>
    <t>部分满500减100，精选新品8折</t>
  </si>
  <si>
    <t>15年部分商品六折</t>
  </si>
  <si>
    <t>部分商品六折</t>
  </si>
  <si>
    <t>春款一件8两件7折</t>
  </si>
  <si>
    <t>办理微会员享两件85折优惠（至3.17日）</t>
  </si>
  <si>
    <t>部分商品99减20-30元</t>
  </si>
  <si>
    <t>第三件半价</t>
  </si>
  <si>
    <t>天气：晴</t>
    <phoneticPr fontId="8" type="noConversion"/>
  </si>
  <si>
    <t>A1Z941</t>
  </si>
  <si>
    <t>2016年3月9日分区域分楼层销售</t>
    <phoneticPr fontId="2" type="noConversion"/>
  </si>
  <si>
    <t>2016年3月9日销售
单位：元</t>
    <phoneticPr fontId="8" type="noConversion"/>
  </si>
  <si>
    <t>星期三</t>
    <phoneticPr fontId="8" type="noConversion"/>
  </si>
  <si>
    <t>1,829辆</t>
    <phoneticPr fontId="14" type="noConversion"/>
  </si>
  <si>
    <t>无</t>
    <phoneticPr fontId="2" type="noConversion"/>
  </si>
  <si>
    <t>(空白)</t>
  </si>
  <si>
    <t xml:space="preserve">     6、本日星美销售为1107.5元，主要由于该店铺放映机损坏，仅有一台可以使用；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</si>
</sst>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1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/>
    <xf numFmtId="0" fontId="4" fillId="0" borderId="0"/>
    <xf numFmtId="0" fontId="27" fillId="0" borderId="0">
      <alignment vertical="center"/>
    </xf>
    <xf numFmtId="0" fontId="22" fillId="0" borderId="0">
      <alignment vertical="center"/>
    </xf>
    <xf numFmtId="0" fontId="23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9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6" fillId="0" borderId="1" xfId="1" applyNumberFormat="1" applyFont="1" applyBorder="1" applyAlignment="1">
      <alignment horizontal="right" vertical="center" wrapText="1"/>
    </xf>
    <xf numFmtId="179" fontId="6" fillId="2" borderId="1" xfId="0" applyNumberFormat="1" applyFont="1" applyFill="1" applyBorder="1" applyAlignment="1">
      <alignment horizontal="right" vertical="center" wrapText="1"/>
    </xf>
    <xf numFmtId="179" fontId="5" fillId="3" borderId="1" xfId="0" applyNumberFormat="1" applyFont="1" applyFill="1" applyBorder="1" applyAlignment="1">
      <alignment horizontal="right" vertical="center" wrapText="1"/>
    </xf>
    <xf numFmtId="180" fontId="6" fillId="0" borderId="1" xfId="1" applyNumberFormat="1" applyFont="1" applyBorder="1" applyAlignment="1">
      <alignment horizontal="right" vertical="center" wrapText="1"/>
    </xf>
    <xf numFmtId="180" fontId="6" fillId="2" borderId="1" xfId="1" applyNumberFormat="1" applyFont="1" applyFill="1" applyBorder="1" applyAlignment="1">
      <alignment horizontal="right" vertical="center" wrapText="1"/>
    </xf>
    <xf numFmtId="180" fontId="6" fillId="6" borderId="1" xfId="1" applyNumberFormat="1" applyFont="1" applyFill="1" applyBorder="1" applyAlignment="1">
      <alignment horizontal="right" vertical="center" wrapText="1"/>
    </xf>
    <xf numFmtId="180" fontId="5" fillId="7" borderId="1" xfId="1" applyNumberFormat="1" applyFont="1" applyFill="1" applyBorder="1" applyAlignment="1">
      <alignment horizontal="right" vertical="center" wrapText="1"/>
    </xf>
    <xf numFmtId="0" fontId="30" fillId="2" borderId="1" xfId="0" applyFont="1" applyFill="1" applyBorder="1" applyAlignment="1">
      <alignment horizontal="center" vertical="center" wrapText="1"/>
    </xf>
    <xf numFmtId="58" fontId="30" fillId="4" borderId="1" xfId="0" applyNumberFormat="1" applyFont="1" applyFill="1" applyBorder="1" applyAlignment="1">
      <alignment horizontal="center" vertical="center" wrapText="1"/>
    </xf>
    <xf numFmtId="10" fontId="30" fillId="2" borderId="1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Border="1" applyAlignment="1">
      <alignment horizontal="right" vertical="center" wrapText="1"/>
    </xf>
    <xf numFmtId="180" fontId="30" fillId="0" borderId="1" xfId="1" applyNumberFormat="1" applyFont="1" applyBorder="1" applyAlignment="1">
      <alignment horizontal="right" vertical="center" wrapText="1"/>
    </xf>
    <xf numFmtId="179" fontId="30" fillId="0" borderId="1" xfId="0" applyNumberFormat="1" applyFont="1" applyBorder="1" applyAlignment="1">
      <alignment horizontal="right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 applyProtection="1">
      <alignment horizontal="right" vertical="center" wrapText="1"/>
      <protection locked="0"/>
    </xf>
    <xf numFmtId="181" fontId="10" fillId="8" borderId="1" xfId="72" applyNumberFormat="1" applyFont="1" applyFill="1" applyBorder="1" applyAlignment="1">
      <alignment horizontal="right" vertical="center" wrapText="1"/>
    </xf>
    <xf numFmtId="180" fontId="30" fillId="8" borderId="1" xfId="1" applyNumberFormat="1" applyFont="1" applyFill="1" applyBorder="1" applyAlignment="1">
      <alignment horizontal="right" vertical="center" wrapText="1"/>
    </xf>
    <xf numFmtId="179" fontId="30" fillId="8" borderId="1" xfId="0" applyNumberFormat="1" applyFont="1" applyFill="1" applyBorder="1" applyAlignment="1">
      <alignment horizontal="righ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0" fontId="31" fillId="8" borderId="0" xfId="0" applyFont="1" applyFill="1" applyAlignment="1">
      <alignment horizontal="center" vertical="center" wrapText="1"/>
    </xf>
    <xf numFmtId="181" fontId="30" fillId="8" borderId="1" xfId="72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177" fontId="31" fillId="0" borderId="0" xfId="0" applyNumberFormat="1" applyFont="1" applyAlignment="1">
      <alignment horizontal="center" vertical="center" wrapText="1"/>
    </xf>
    <xf numFmtId="10" fontId="31" fillId="0" borderId="0" xfId="1" applyNumberFormat="1" applyFont="1" applyAlignment="1">
      <alignment horizontal="center" vertical="center" wrapText="1"/>
    </xf>
    <xf numFmtId="176" fontId="31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1" fillId="0" borderId="3" xfId="0" applyFont="1" applyBorder="1" applyAlignment="1">
      <alignment vertical="center" wrapText="1"/>
    </xf>
    <xf numFmtId="0" fontId="32" fillId="0" borderId="0" xfId="0" applyFont="1">
      <alignment vertical="center"/>
    </xf>
    <xf numFmtId="0" fontId="31" fillId="0" borderId="0" xfId="0" applyFont="1" applyBorder="1" applyAlignment="1">
      <alignment vertical="center" wrapText="1"/>
    </xf>
    <xf numFmtId="182" fontId="30" fillId="0" borderId="1" xfId="72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right" vertical="center" wrapText="1"/>
    </xf>
    <xf numFmtId="176" fontId="30" fillId="0" borderId="1" xfId="0" applyNumberFormat="1" applyFont="1" applyBorder="1" applyAlignment="1">
      <alignment horizontal="right" vertical="center" wrapText="1"/>
    </xf>
    <xf numFmtId="181" fontId="30" fillId="8" borderId="4" xfId="72" applyNumberFormat="1" applyFont="1" applyFill="1" applyBorder="1" applyAlignment="1">
      <alignment horizontal="right" vertical="center" wrapText="1"/>
    </xf>
    <xf numFmtId="181" fontId="5" fillId="4" borderId="5" xfId="72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4" xfId="0" applyFont="1" applyFill="1" applyBorder="1" applyAlignment="1">
      <alignment horizontal="left" vertical="center" wrapText="1"/>
    </xf>
    <xf numFmtId="179" fontId="30" fillId="8" borderId="4" xfId="0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right" vertical="center" wrapText="1"/>
    </xf>
    <xf numFmtId="180" fontId="30" fillId="8" borderId="4" xfId="1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vertical="center" wrapText="1"/>
    </xf>
    <xf numFmtId="179" fontId="5" fillId="4" borderId="5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181" fontId="5" fillId="4" borderId="6" xfId="72" applyNumberFormat="1" applyFont="1" applyFill="1" applyBorder="1" applyAlignment="1">
      <alignment horizontal="right" vertical="center" wrapText="1"/>
    </xf>
    <xf numFmtId="180" fontId="5" fillId="4" borderId="5" xfId="1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vertical="center" wrapText="1"/>
    </xf>
    <xf numFmtId="182" fontId="30" fillId="0" borderId="1" xfId="72" applyNumberFormat="1" applyFont="1" applyBorder="1" applyAlignment="1">
      <alignment horizontal="right" vertical="center" wrapText="1"/>
    </xf>
    <xf numFmtId="182" fontId="30" fillId="8" borderId="4" xfId="72" applyNumberFormat="1" applyFont="1" applyFill="1" applyBorder="1" applyAlignment="1">
      <alignment horizontal="right" vertical="center" wrapText="1"/>
    </xf>
    <xf numFmtId="182" fontId="5" fillId="4" borderId="5" xfId="72" applyNumberFormat="1" applyFont="1" applyFill="1" applyBorder="1" applyAlignment="1">
      <alignment horizontal="right" vertical="center" wrapText="1"/>
    </xf>
    <xf numFmtId="182" fontId="30" fillId="8" borderId="1" xfId="72" applyNumberFormat="1" applyFont="1" applyFill="1" applyBorder="1" applyAlignment="1">
      <alignment horizontal="right" vertical="center" wrapText="1"/>
    </xf>
    <xf numFmtId="181" fontId="6" fillId="0" borderId="1" xfId="72" applyNumberFormat="1" applyFont="1" applyBorder="1" applyAlignment="1">
      <alignment horizontal="right" vertical="center" wrapText="1"/>
    </xf>
    <xf numFmtId="181" fontId="6" fillId="2" borderId="1" xfId="72" applyNumberFormat="1" applyFont="1" applyFill="1" applyBorder="1" applyAlignment="1">
      <alignment horizontal="right" vertical="center" wrapText="1"/>
    </xf>
    <xf numFmtId="181" fontId="5" fillId="3" borderId="1" xfId="72" applyNumberFormat="1" applyFont="1" applyFill="1" applyBorder="1" applyAlignment="1">
      <alignment horizontal="right" vertical="center" wrapText="1"/>
    </xf>
    <xf numFmtId="181" fontId="30" fillId="0" borderId="1" xfId="72" applyNumberFormat="1" applyFont="1" applyBorder="1" applyAlignment="1" applyProtection="1">
      <alignment horizontal="right" vertical="center" wrapText="1"/>
      <protection locked="0"/>
    </xf>
    <xf numFmtId="181" fontId="30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7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7" fillId="10" borderId="0" xfId="1" applyNumberFormat="1" applyFont="1" applyFill="1">
      <alignment vertical="center"/>
    </xf>
    <xf numFmtId="176" fontId="34" fillId="9" borderId="0" xfId="0" applyNumberFormat="1" applyFont="1" applyFill="1">
      <alignment vertical="center"/>
    </xf>
    <xf numFmtId="183" fontId="27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left" vertical="center"/>
    </xf>
    <xf numFmtId="180" fontId="27" fillId="0" borderId="0" xfId="1" applyNumberFormat="1" applyFont="1">
      <alignment vertical="center"/>
    </xf>
    <xf numFmtId="0" fontId="35" fillId="0" borderId="1" xfId="0" applyFont="1" applyBorder="1" applyAlignment="1">
      <alignment horizontal="center" vertical="center"/>
    </xf>
    <xf numFmtId="180" fontId="35" fillId="0" borderId="1" xfId="1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6" fillId="0" borderId="0" xfId="0" applyNumberFormat="1" applyFont="1" applyBorder="1" applyAlignment="1">
      <alignment horizontal="left" vertical="center" wrapText="1"/>
    </xf>
    <xf numFmtId="176" fontId="36" fillId="0" borderId="0" xfId="0" applyNumberFormat="1" applyFont="1" applyBorder="1" applyAlignment="1">
      <alignment vertical="center" wrapText="1"/>
    </xf>
    <xf numFmtId="0" fontId="30" fillId="8" borderId="0" xfId="0" applyFont="1" applyFill="1" applyAlignment="1">
      <alignment horizontal="center" vertical="center" wrapText="1"/>
    </xf>
    <xf numFmtId="181" fontId="30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Fill="1" applyBorder="1" applyAlignment="1">
      <alignment horizontal="right" vertical="center" wrapText="1"/>
    </xf>
    <xf numFmtId="182" fontId="30" fillId="0" borderId="1" xfId="72" applyNumberFormat="1" applyFont="1" applyFill="1" applyBorder="1" applyAlignment="1">
      <alignment horizontal="right" vertical="center" wrapText="1"/>
    </xf>
    <xf numFmtId="180" fontId="30" fillId="0" borderId="1" xfId="1" applyNumberFormat="1" applyFont="1" applyFill="1" applyBorder="1" applyAlignment="1">
      <alignment horizontal="right" vertical="center" wrapText="1"/>
    </xf>
    <xf numFmtId="179" fontId="30" fillId="0" borderId="1" xfId="0" applyNumberFormat="1" applyFont="1" applyFill="1" applyBorder="1" applyAlignment="1">
      <alignment horizontal="right" vertical="center" wrapText="1"/>
    </xf>
    <xf numFmtId="0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178" fontId="7" fillId="0" borderId="0" xfId="0" applyNumberFormat="1" applyFont="1" applyBorder="1" applyAlignment="1">
      <alignment horizontal="right" vertical="center" wrapText="1"/>
    </xf>
    <xf numFmtId="182" fontId="36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4" fillId="0" borderId="0" xfId="0" applyNumberFormat="1" applyFont="1">
      <alignment vertical="center"/>
    </xf>
    <xf numFmtId="179" fontId="30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5" fillId="0" borderId="1" xfId="1" applyNumberFormat="1" applyFont="1" applyBorder="1" applyAlignment="1">
      <alignment horizontal="center" vertical="center"/>
    </xf>
    <xf numFmtId="179" fontId="35" fillId="0" borderId="0" xfId="0" applyNumberFormat="1" applyFont="1" applyBorder="1">
      <alignment vertical="center"/>
    </xf>
    <xf numFmtId="179" fontId="35" fillId="0" borderId="1" xfId="0" applyNumberFormat="1" applyFont="1" applyBorder="1" applyAlignment="1">
      <alignment horizontal="center" vertical="center"/>
    </xf>
    <xf numFmtId="0" fontId="10" fillId="0" borderId="1" xfId="12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7" applyFont="1" applyFill="1" applyBorder="1" applyAlignment="1" applyProtection="1">
      <alignment horizontal="center" vertical="center" wrapText="1"/>
      <protection locked="0"/>
    </xf>
    <xf numFmtId="185" fontId="35" fillId="0" borderId="1" xfId="0" applyNumberFormat="1" applyFont="1" applyBorder="1" applyAlignment="1">
      <alignment horizontal="center" vertical="center"/>
    </xf>
    <xf numFmtId="0" fontId="37" fillId="0" borderId="0" xfId="12" applyFont="1" applyBorder="1" applyAlignment="1">
      <alignment vertical="center"/>
    </xf>
    <xf numFmtId="0" fontId="37" fillId="9" borderId="2" xfId="12" applyFont="1" applyFill="1" applyBorder="1" applyAlignment="1">
      <alignment vertical="center"/>
    </xf>
    <xf numFmtId="0" fontId="38" fillId="0" borderId="1" xfId="12" applyFont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0" fontId="31" fillId="11" borderId="0" xfId="0" applyFont="1" applyFill="1">
      <alignment vertical="center"/>
    </xf>
    <xf numFmtId="0" fontId="31" fillId="0" borderId="0" xfId="0" applyFont="1">
      <alignment vertical="center"/>
    </xf>
    <xf numFmtId="0" fontId="31" fillId="6" borderId="0" xfId="0" applyFont="1" applyFill="1">
      <alignment vertical="center"/>
    </xf>
    <xf numFmtId="0" fontId="0" fillId="0" borderId="0" xfId="0" applyFont="1" applyAlignment="1"/>
    <xf numFmtId="0" fontId="21" fillId="6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49" fontId="2" fillId="0" borderId="0" xfId="0" applyNumberFormat="1" applyFont="1" applyAlignment="1">
      <alignment vertical="top"/>
    </xf>
    <xf numFmtId="0" fontId="31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4" fillId="0" borderId="0" xfId="0" applyFont="1" applyAlignment="1">
      <alignment vertical="center"/>
    </xf>
    <xf numFmtId="0" fontId="11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/>
    <xf numFmtId="188" fontId="30" fillId="0" borderId="1" xfId="0" applyNumberFormat="1" applyFont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Border="1" applyAlignment="1" applyProtection="1">
      <alignment horizontal="center" vertical="center" wrapText="1"/>
      <protection locked="0"/>
    </xf>
    <xf numFmtId="188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3" fillId="0" borderId="1" xfId="0" applyFont="1" applyBorder="1" applyAlignment="1" applyProtection="1">
      <alignment horizontal="left" vertical="center"/>
      <protection locked="0"/>
    </xf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31" fillId="6" borderId="0" xfId="0" applyFont="1" applyFill="1" applyAlignment="1">
      <alignment horizontal="left" vertical="center" wrapText="1"/>
    </xf>
    <xf numFmtId="178" fontId="7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58" fontId="31" fillId="0" borderId="4" xfId="0" applyNumberFormat="1" applyFont="1" applyBorder="1" applyAlignment="1">
      <alignment horizontal="center" vertical="center" wrapText="1"/>
    </xf>
    <xf numFmtId="58" fontId="31" fillId="0" borderId="8" xfId="0" applyNumberFormat="1" applyFont="1" applyBorder="1" applyAlignment="1">
      <alignment horizontal="center" vertical="center" wrapText="1"/>
    </xf>
    <xf numFmtId="58" fontId="31" fillId="0" borderId="9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5"/>
  <sheetViews>
    <sheetView tabSelected="1" zoomScaleNormal="100" zoomScaleSheetLayoutView="98" workbookViewId="0">
      <pane ySplit="2" topLeftCell="A380" activePane="bottomLeft" state="frozen"/>
      <selection pane="bottomLeft" activeCell="J393" sqref="J393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7" width="16.375" style="40" customWidth="1"/>
    <col min="8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4" t="s">
        <v>3373</v>
      </c>
      <c r="B1" s="184"/>
      <c r="C1" s="185" t="s">
        <v>3340</v>
      </c>
      <c r="D1" s="185"/>
      <c r="E1" s="185"/>
      <c r="F1" s="185"/>
      <c r="G1" s="181" t="s">
        <v>3377</v>
      </c>
      <c r="H1" s="107" t="s">
        <v>886</v>
      </c>
      <c r="I1" s="182" t="s">
        <v>3378</v>
      </c>
      <c r="J1" s="107" t="s">
        <v>236</v>
      </c>
      <c r="K1" s="108">
        <f>E386</f>
        <v>51060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3376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18108</v>
      </c>
      <c r="H3" s="63">
        <f>IFERROR(VLOOKUP(C3,每日销售笔数!B:E,4,0),0)</f>
        <v>205</v>
      </c>
      <c r="I3" s="23">
        <f t="shared" ref="I3:I35" si="0">IFERROR(G3/H3,0)</f>
        <v>88.331707317073167</v>
      </c>
      <c r="J3" s="23">
        <f>IFERROR(VLOOKUP(C3,月累计销售!B:D,3,0),0)</f>
        <v>288098</v>
      </c>
      <c r="K3" s="24">
        <f t="shared" ref="K3:K67" si="1">(G3)/$G$384</f>
        <v>7.7839416458511E-3</v>
      </c>
      <c r="L3" s="25">
        <f t="shared" ref="L3:L35" si="2">G3/E3</f>
        <v>56.569821930646668</v>
      </c>
      <c r="M3" s="76" t="str">
        <f>VLOOKUP(C3,商铺自有活动!A:D,3,0)</f>
        <v>三八节特价套装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660</v>
      </c>
      <c r="H4" s="63">
        <f>IFERROR(VLOOKUP(C4,每日销售笔数!B:E,4,0),0)</f>
        <v>1</v>
      </c>
      <c r="I4" s="23">
        <f t="shared" si="0"/>
        <v>660</v>
      </c>
      <c r="J4" s="23">
        <f>IFERROR(VLOOKUP(C4,月累计销售!B:D,3,0),0)</f>
        <v>52941</v>
      </c>
      <c r="K4" s="24">
        <f t="shared" si="1"/>
        <v>2.8370894004096123E-4</v>
      </c>
      <c r="L4" s="25">
        <f t="shared" si="2"/>
        <v>8.0291970802919703</v>
      </c>
      <c r="M4" s="76" t="str">
        <f>VLOOKUP(C4,商铺自有活动!A:D,3,0)</f>
        <v>购物即送永生花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33676</v>
      </c>
      <c r="H5" s="63">
        <f>IFERROR(VLOOKUP(C5,每日销售笔数!B:E,4,0),0)</f>
        <v>14</v>
      </c>
      <c r="I5" s="23">
        <f t="shared" si="0"/>
        <v>2405.4285714285716</v>
      </c>
      <c r="J5" s="23">
        <f>IFERROR(VLOOKUP(C5,月累计销售!B:D,3,0),0)</f>
        <v>348322</v>
      </c>
      <c r="K5" s="24">
        <f t="shared" si="1"/>
        <v>1.4476033734574864E-2</v>
      </c>
      <c r="L5" s="25">
        <f t="shared" si="2"/>
        <v>420.95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9534</v>
      </c>
      <c r="H6" s="63">
        <f>IFERROR(VLOOKUP(C6,每日销售笔数!B:E,4,0),0)</f>
        <v>15</v>
      </c>
      <c r="I6" s="23">
        <f t="shared" si="0"/>
        <v>635.6</v>
      </c>
      <c r="J6" s="23">
        <f>IFERROR(VLOOKUP(C6,月累计销售!B:D,3,0),0)</f>
        <v>267768.89999999997</v>
      </c>
      <c r="K6" s="24">
        <f t="shared" si="1"/>
        <v>4.0983045975007942E-3</v>
      </c>
      <c r="L6" s="25">
        <f t="shared" si="2"/>
        <v>46.05797101449275</v>
      </c>
      <c r="M6" s="76" t="str">
        <f>VLOOKUP(C6,商铺自有活动!A:D,3,0)</f>
        <v>三八一口价秒杀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16193</v>
      </c>
      <c r="H7" s="63">
        <f>IFERROR(VLOOKUP(C7,每日销售笔数!B:E,4,0),0)</f>
        <v>65</v>
      </c>
      <c r="I7" s="23">
        <f t="shared" si="0"/>
        <v>249.12307692307692</v>
      </c>
      <c r="J7" s="23">
        <f>IFERROR(VLOOKUP(C7,月累计销售!B:D,3,0),0)</f>
        <v>304138</v>
      </c>
      <c r="K7" s="24">
        <f t="shared" si="1"/>
        <v>6.9607558577019476E-3</v>
      </c>
      <c r="L7" s="25">
        <f t="shared" si="2"/>
        <v>35.077116367732437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5543</v>
      </c>
      <c r="H8" s="63">
        <f>IFERROR(VLOOKUP(C8,每日销售笔数!B:E,4,0),0)</f>
        <v>2</v>
      </c>
      <c r="I8" s="23">
        <f t="shared" si="0"/>
        <v>2771.5</v>
      </c>
      <c r="J8" s="23">
        <f>IFERROR(VLOOKUP(C8,月累计销售!B:D,3,0),0)</f>
        <v>60659</v>
      </c>
      <c r="K8" s="24">
        <f t="shared" si="1"/>
        <v>2.3827252343137091E-3</v>
      </c>
      <c r="L8" s="25">
        <f t="shared" si="2"/>
        <v>39.791816223977023</v>
      </c>
      <c r="M8" s="76" t="str">
        <f>VLOOKUP(C8,商铺自有活动!A:D,3,0)</f>
        <v>满1380元送礼品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6068</v>
      </c>
      <c r="H9" s="63">
        <f>IFERROR(VLOOKUP(C9,每日销售笔数!B:E,4,0),0)</f>
        <v>4</v>
      </c>
      <c r="I9" s="23">
        <f t="shared" si="0"/>
        <v>1517</v>
      </c>
      <c r="J9" s="23">
        <f>IFERROR(VLOOKUP(C9,月累计销售!B:D,3,0),0)</f>
        <v>148403</v>
      </c>
      <c r="K9" s="24">
        <f t="shared" si="1"/>
        <v>2.6084028002553829E-3</v>
      </c>
      <c r="L9" s="25">
        <f t="shared" si="2"/>
        <v>11.949586451358803</v>
      </c>
      <c r="M9" s="76" t="str">
        <f>VLOOKUP(C9,商铺自有活动!A:D,3,0)</f>
        <v>无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5456</v>
      </c>
      <c r="H10" s="63">
        <f>IFERROR(VLOOKUP(C10,每日销售笔数!B:E,4,0),0)</f>
        <v>6</v>
      </c>
      <c r="I10" s="23">
        <f t="shared" si="0"/>
        <v>909.33333333333337</v>
      </c>
      <c r="J10" s="23">
        <f>IFERROR(VLOOKUP(C10,月累计销售!B:D,3,0),0)</f>
        <v>84392.6</v>
      </c>
      <c r="K10" s="24">
        <f t="shared" si="1"/>
        <v>2.3453272376719463E-3</v>
      </c>
      <c r="L10" s="25">
        <f t="shared" si="2"/>
        <v>15.5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12160</v>
      </c>
      <c r="H11" s="63">
        <f>IFERROR(VLOOKUP(C11,每日销售笔数!B:E,4,0),0)</f>
        <v>20</v>
      </c>
      <c r="I11" s="23">
        <f t="shared" si="0"/>
        <v>608</v>
      </c>
      <c r="J11" s="23">
        <f>IFERROR(VLOOKUP(C11,月累计销售!B:D,3,0),0)</f>
        <v>149700</v>
      </c>
      <c r="K11" s="24">
        <f t="shared" si="1"/>
        <v>5.227122289239528E-3</v>
      </c>
      <c r="L11" s="25">
        <f t="shared" si="2"/>
        <v>89.543446244477167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90000</v>
      </c>
      <c r="H12" s="63">
        <f>IFERROR(VLOOKUP(C12,每日销售笔数!B:E,4,0),0)</f>
        <v>257</v>
      </c>
      <c r="I12" s="23">
        <f t="shared" si="0"/>
        <v>350.19455252918289</v>
      </c>
      <c r="J12" s="23">
        <f>IFERROR(VLOOKUP(C12,月累计销售!B:D,3,0),0)</f>
        <v>1140002</v>
      </c>
      <c r="K12" s="24">
        <f t="shared" si="1"/>
        <v>3.8687582732858349E-2</v>
      </c>
      <c r="L12" s="25">
        <f t="shared" si="2"/>
        <v>65.893998521045816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18940</v>
      </c>
      <c r="H13" s="63">
        <f>IFERROR(VLOOKUP(C13,每日销售笔数!B:E,4,0),0)</f>
        <v>76</v>
      </c>
      <c r="I13" s="23">
        <f t="shared" si="0"/>
        <v>249.21052631578948</v>
      </c>
      <c r="J13" s="23">
        <f>IFERROR(VLOOKUP(C13,月累计销售!B:D,3,0),0)</f>
        <v>272278</v>
      </c>
      <c r="K13" s="24">
        <f t="shared" si="1"/>
        <v>8.1415868551148567E-3</v>
      </c>
      <c r="L13" s="25">
        <f t="shared" si="2"/>
        <v>49.080072557657424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1844.1</v>
      </c>
      <c r="H14" s="63">
        <f>IFERROR(VLOOKUP(C14,每日销售笔数!B:E,4,0),0)</f>
        <v>46</v>
      </c>
      <c r="I14" s="23">
        <f t="shared" si="0"/>
        <v>40.089130434782604</v>
      </c>
      <c r="J14" s="23">
        <f>IFERROR(VLOOKUP(C14,月累计销售!B:D,3,0),0)</f>
        <v>16821.8</v>
      </c>
      <c r="K14" s="24">
        <f t="shared" si="1"/>
        <v>7.9270857019626752E-4</v>
      </c>
      <c r="L14" s="25">
        <f t="shared" si="2"/>
        <v>21.368482039397449</v>
      </c>
      <c r="M14" s="76" t="str">
        <f>VLOOKUP(C14,商铺自有活动!A:D,3,0)</f>
        <v>节日礼盒系列第二盒6折
大众点评满5减3元（另有随机立减活动）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98</v>
      </c>
      <c r="H15" s="63">
        <f>IFERROR(VLOOKUP(C15,每日销售笔数!B:E,4,0),0)</f>
        <v>1</v>
      </c>
      <c r="I15" s="23">
        <f t="shared" si="0"/>
        <v>98</v>
      </c>
      <c r="J15" s="23">
        <f>IFERROR(VLOOKUP(C15,月累计销售!B:D,3,0),0)</f>
        <v>6536</v>
      </c>
      <c r="K15" s="24">
        <f t="shared" si="1"/>
        <v>4.2126478975779093E-5</v>
      </c>
      <c r="L15" s="25">
        <f t="shared" si="2"/>
        <v>5.4444444444444446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2430</v>
      </c>
      <c r="H16" s="63">
        <f>IFERROR(VLOOKUP(C16,每日销售笔数!B:E,4,0),0)</f>
        <v>7</v>
      </c>
      <c r="I16" s="23">
        <f t="shared" si="0"/>
        <v>347.14285714285717</v>
      </c>
      <c r="J16" s="23">
        <f>IFERROR(VLOOKUP(C16,月累计销售!B:D,3,0),0)</f>
        <v>11899</v>
      </c>
      <c r="K16" s="24">
        <f t="shared" si="1"/>
        <v>1.0445647337871753E-3</v>
      </c>
      <c r="L16" s="25">
        <f t="shared" si="2"/>
        <v>121.5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586</v>
      </c>
      <c r="H17" s="63">
        <f>IFERROR(VLOOKUP(C17,每日销售笔数!B:E,4,0),0)</f>
        <v>1</v>
      </c>
      <c r="I17" s="23">
        <f t="shared" si="0"/>
        <v>586</v>
      </c>
      <c r="J17" s="23">
        <f>IFERROR(VLOOKUP(C17,月累计销售!B:D,3,0),0)</f>
        <v>6985</v>
      </c>
      <c r="K17" s="24">
        <f t="shared" si="1"/>
        <v>2.5189914979394437E-4</v>
      </c>
      <c r="L17" s="25">
        <f t="shared" si="2"/>
        <v>16.742857142857144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2025</v>
      </c>
      <c r="H18" s="63">
        <f>IFERROR(VLOOKUP(C18,每日销售笔数!B:E,4,0),0)</f>
        <v>5</v>
      </c>
      <c r="I18" s="23">
        <f t="shared" si="0"/>
        <v>405</v>
      </c>
      <c r="J18" s="23">
        <f>IFERROR(VLOOKUP(C18,月累计销售!B:D,3,0),0)</f>
        <v>17986.5</v>
      </c>
      <c r="K18" s="24">
        <f t="shared" si="1"/>
        <v>8.7047061148931289E-4</v>
      </c>
      <c r="L18" s="25">
        <f t="shared" si="2"/>
        <v>126.5625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289</v>
      </c>
      <c r="B19" s="20">
        <v>1</v>
      </c>
      <c r="C19" s="21" t="s">
        <v>2969</v>
      </c>
      <c r="D19" s="21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1392</v>
      </c>
      <c r="H19" s="63">
        <f>IFERROR(VLOOKUP(C19,每日销售笔数!B:E,4,0),0)</f>
        <v>1</v>
      </c>
      <c r="I19" s="23">
        <f t="shared" si="0"/>
        <v>1392</v>
      </c>
      <c r="J19" s="23">
        <f>IFERROR(VLOOKUP(C19,月累计销售!B:D,3,0),0)</f>
        <v>10630</v>
      </c>
      <c r="K19" s="24">
        <f t="shared" si="1"/>
        <v>5.9836794626820912E-4</v>
      </c>
      <c r="L19" s="25">
        <f t="shared" si="2"/>
        <v>69.599999999999994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8374</v>
      </c>
      <c r="H20" s="63">
        <f>IFERROR(VLOOKUP(C20,每日销售笔数!B:E,4,0),0)</f>
        <v>14</v>
      </c>
      <c r="I20" s="23">
        <f t="shared" si="0"/>
        <v>598.14285714285711</v>
      </c>
      <c r="J20" s="23">
        <f>IFERROR(VLOOKUP(C20,月累计销售!B:D,3,0),0)</f>
        <v>102425</v>
      </c>
      <c r="K20" s="24">
        <f t="shared" si="1"/>
        <v>3.5996646422772867E-3</v>
      </c>
      <c r="L20" s="25">
        <f t="shared" si="2"/>
        <v>70.310663308144413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1645</v>
      </c>
      <c r="H21" s="63">
        <f>IFERROR(VLOOKUP(C21,每日销售笔数!B:E,4,0),0)</f>
        <v>36</v>
      </c>
      <c r="I21" s="23">
        <f t="shared" si="0"/>
        <v>45.694444444444443</v>
      </c>
      <c r="J21" s="23">
        <f>IFERROR(VLOOKUP(C21,月累计销售!B:D,3,0),0)</f>
        <v>25860.7</v>
      </c>
      <c r="K21" s="24">
        <f t="shared" si="1"/>
        <v>7.0712303995057761E-4</v>
      </c>
      <c r="L21" s="25">
        <f t="shared" si="2"/>
        <v>17.841648590021691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716</v>
      </c>
      <c r="H22" s="63">
        <f>IFERROR(VLOOKUP(C22,每日销售笔数!B:E,4,0),0)</f>
        <v>4</v>
      </c>
      <c r="I22" s="23">
        <f t="shared" si="0"/>
        <v>179</v>
      </c>
      <c r="J22" s="23">
        <f>IFERROR(VLOOKUP(C22,月累计销售!B:D,3,0),0)</f>
        <v>21993</v>
      </c>
      <c r="K22" s="24">
        <f t="shared" si="1"/>
        <v>3.0778121374140644E-4</v>
      </c>
      <c r="L22" s="25">
        <f t="shared" si="2"/>
        <v>71.599999999999994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289</v>
      </c>
      <c r="B23" s="20">
        <v>1</v>
      </c>
      <c r="C23" s="21" t="s">
        <v>3266</v>
      </c>
      <c r="D23" s="21" t="s">
        <v>3265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0</v>
      </c>
      <c r="H23" s="63">
        <f>IFERROR(VLOOKUP(C23,每日销售笔数!B:E,4,0),0)</f>
        <v>0</v>
      </c>
      <c r="I23" s="23">
        <f>IFERROR(G23/H23,0)</f>
        <v>0</v>
      </c>
      <c r="J23" s="23">
        <f>IFERROR(VLOOKUP(C23,月累计销售!B:D,3,0),0)</f>
        <v>48678</v>
      </c>
      <c r="K23" s="24">
        <f t="shared" si="1"/>
        <v>0</v>
      </c>
      <c r="L23" s="25">
        <f>G23/E23</f>
        <v>0</v>
      </c>
      <c r="M23" s="76" t="s">
        <v>3344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289</v>
      </c>
      <c r="B24" s="20">
        <v>1</v>
      </c>
      <c r="C24" s="21" t="s">
        <v>3374</v>
      </c>
      <c r="D24" s="21" t="s">
        <v>13</v>
      </c>
      <c r="E24" s="70">
        <f>IFERROR(VLOOKUP(C24,业态!A:H,8,0),0)</f>
        <v>139</v>
      </c>
      <c r="F24" s="22" t="str">
        <f>VLOOKUP(C24,业态!A:I,9,0)</f>
        <v>特卖</v>
      </c>
      <c r="G24" s="23">
        <f>IFERROR(VLOOKUP(C24,每日销售笔数!B:D,3,0),0)</f>
        <v>5500</v>
      </c>
      <c r="H24" s="63">
        <f>IFERROR(VLOOKUP(C24,每日销售笔数!B:E,4,0),0)</f>
        <v>18</v>
      </c>
      <c r="I24" s="23">
        <f>IFERROR(G24/H24,0)</f>
        <v>305.55555555555554</v>
      </c>
      <c r="J24" s="23">
        <f>IFERROR(VLOOKUP(C24,月累计销售!B:D,3,0),0)</f>
        <v>5500</v>
      </c>
      <c r="K24" s="24">
        <f t="shared" ref="K24" si="3">(G24)/$G$384</f>
        <v>2.3642411670080103E-3</v>
      </c>
      <c r="L24" s="25">
        <f>G24/E24</f>
        <v>39.568345323741006</v>
      </c>
      <c r="M24" s="76" t="s">
        <v>3379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289</v>
      </c>
      <c r="B25" s="20">
        <v>2</v>
      </c>
      <c r="C25" s="21" t="s">
        <v>2995</v>
      </c>
      <c r="D25" s="21" t="s">
        <v>2996</v>
      </c>
      <c r="E25" s="70">
        <f>IFERROR(VLOOKUP(C25,业态!A:H,8,0),0)</f>
        <v>104</v>
      </c>
      <c r="F25" s="22" t="str">
        <f>VLOOKUP(C25,业态!A:I,9,0)</f>
        <v>服装</v>
      </c>
      <c r="G25" s="23">
        <f>IFERROR(VLOOKUP(C25,每日销售笔数!B:D,3,0),0)</f>
        <v>245</v>
      </c>
      <c r="H25" s="63">
        <f>IFERROR(VLOOKUP(C25,每日销售笔数!B:E,4,0),0)</f>
        <v>1</v>
      </c>
      <c r="I25" s="23">
        <f t="shared" si="0"/>
        <v>245</v>
      </c>
      <c r="J25" s="23">
        <f>IFERROR(VLOOKUP(C25,月累计销售!B:D,3,0),0)</f>
        <v>15180</v>
      </c>
      <c r="K25" s="24">
        <f t="shared" si="1"/>
        <v>1.0531619743944773E-4</v>
      </c>
      <c r="L25" s="25">
        <f t="shared" si="2"/>
        <v>2.3557692307692308</v>
      </c>
      <c r="M25" s="76" t="str">
        <f>VLOOKUP(C25,商铺自有活动!A:D,3,0)</f>
        <v>冬款五折，新款8.5折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289</v>
      </c>
      <c r="B26" s="20">
        <v>2</v>
      </c>
      <c r="C26" s="21" t="s">
        <v>2961</v>
      </c>
      <c r="D26" s="21" t="s">
        <v>1562</v>
      </c>
      <c r="E26" s="70">
        <f>IFERROR(VLOOKUP(C26,业态!A:H,8,0),0)</f>
        <v>105</v>
      </c>
      <c r="F26" s="22" t="str">
        <f>VLOOKUP(C26,业态!A:I,9,0)</f>
        <v>服装</v>
      </c>
      <c r="G26" s="23">
        <f>IFERROR(VLOOKUP(C26,每日销售笔数!B:D,3,0),0)</f>
        <v>0</v>
      </c>
      <c r="H26" s="63">
        <f>IFERROR(VLOOKUP(C26,每日销售笔数!B:E,4,0),0)</f>
        <v>0</v>
      </c>
      <c r="I26" s="23">
        <f t="shared" si="0"/>
        <v>0</v>
      </c>
      <c r="J26" s="23">
        <f>IFERROR(VLOOKUP(C26,月累计销售!B:D,3,0),0)</f>
        <v>0</v>
      </c>
      <c r="K26" s="24">
        <f t="shared" si="1"/>
        <v>0</v>
      </c>
      <c r="L26" s="25">
        <f t="shared" si="2"/>
        <v>0</v>
      </c>
      <c r="M26" s="76" t="str">
        <f>VLOOKUP(C26,商铺自有活动!A:D,3,0)</f>
        <v>无</v>
      </c>
      <c r="N26" s="137"/>
      <c r="O26" s="137"/>
      <c r="P26" s="137"/>
      <c r="Q26" s="137"/>
      <c r="R26" s="137"/>
    </row>
    <row r="27" spans="1:18" s="74" customFormat="1" ht="14.25" customHeight="1" x14ac:dyDescent="0.15">
      <c r="A27" s="20" t="s">
        <v>289</v>
      </c>
      <c r="B27" s="20">
        <v>2</v>
      </c>
      <c r="C27" s="21" t="s">
        <v>839</v>
      </c>
      <c r="D27" s="21" t="s">
        <v>840</v>
      </c>
      <c r="E27" s="70">
        <f>IFERROR(VLOOKUP(C27,业态!A:H,8,0),0)</f>
        <v>155</v>
      </c>
      <c r="F27" s="22" t="str">
        <f>VLOOKUP(C27,业态!A:I,9,0)</f>
        <v>服装</v>
      </c>
      <c r="G27" s="23">
        <f>IFERROR(VLOOKUP(C27,每日销售笔数!B:D,3,0),0)</f>
        <v>2898</v>
      </c>
      <c r="H27" s="63">
        <f>IFERROR(VLOOKUP(C27,每日销售笔数!B:E,4,0),0)</f>
        <v>4</v>
      </c>
      <c r="I27" s="23">
        <f t="shared" si="0"/>
        <v>724.5</v>
      </c>
      <c r="J27" s="23">
        <f>IFERROR(VLOOKUP(C27,月累计销售!B:D,3,0),0)</f>
        <v>35993.200000000004</v>
      </c>
      <c r="K27" s="24">
        <f t="shared" si="1"/>
        <v>1.2457401639980388E-3</v>
      </c>
      <c r="L27" s="25">
        <f t="shared" si="2"/>
        <v>18.696774193548386</v>
      </c>
      <c r="M27" s="76" t="str">
        <f>VLOOKUP(C27,商铺自有活动!A:D,3,0)</f>
        <v>冬款5折 春款会员8.5折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407</v>
      </c>
      <c r="D28" s="21" t="s">
        <v>408</v>
      </c>
      <c r="E28" s="70">
        <f>IFERROR(VLOOKUP(C28,业态!A:H,8,0),0)</f>
        <v>208</v>
      </c>
      <c r="F28" s="22" t="str">
        <f>VLOOKUP(C28,业态!A:I,9,0)</f>
        <v>服装</v>
      </c>
      <c r="G28" s="23">
        <f>IFERROR(VLOOKUP(C28,每日销售笔数!B:D,3,0),0)</f>
        <v>14285</v>
      </c>
      <c r="H28" s="63">
        <f>IFERROR(VLOOKUP(C28,每日销售笔数!B:E,4,0),0)</f>
        <v>7</v>
      </c>
      <c r="I28" s="23">
        <f t="shared" si="0"/>
        <v>2040.7142857142858</v>
      </c>
      <c r="J28" s="23">
        <f>IFERROR(VLOOKUP(C28,月累计销售!B:D,3,0),0)</f>
        <v>88316</v>
      </c>
      <c r="K28" s="24">
        <f t="shared" si="1"/>
        <v>6.1405791037653507E-3</v>
      </c>
      <c r="L28" s="25">
        <f t="shared" si="2"/>
        <v>68.677884615384613</v>
      </c>
      <c r="M28" s="76" t="str">
        <f>VLOOKUP(C28,商铺自有活动!A:D,3,0)</f>
        <v>春季新品8.8折（至3.8）</v>
      </c>
      <c r="N28"/>
      <c r="O28"/>
      <c r="P28"/>
      <c r="Q28"/>
      <c r="R28"/>
    </row>
    <row r="29" spans="1:18" s="74" customFormat="1" ht="14.25" customHeight="1" x14ac:dyDescent="0.15">
      <c r="A29" s="20" t="s">
        <v>181</v>
      </c>
      <c r="B29" s="20">
        <v>2</v>
      </c>
      <c r="C29" s="21" t="s">
        <v>2633</v>
      </c>
      <c r="D29" s="21" t="s">
        <v>117</v>
      </c>
      <c r="E29" s="70">
        <f>IFERROR(VLOOKUP(C29,业态!A:H,8,0),0)</f>
        <v>130</v>
      </c>
      <c r="F29" s="22" t="str">
        <f>VLOOKUP(C29,业态!A:I,9,0)</f>
        <v>服装</v>
      </c>
      <c r="G29" s="23">
        <f>IFERROR(VLOOKUP(C29,每日销售笔数!B:D,3,0),0)</f>
        <v>3656</v>
      </c>
      <c r="H29" s="63">
        <f>IFERROR(VLOOKUP(C29,每日销售笔数!B:E,4,0),0)</f>
        <v>4</v>
      </c>
      <c r="I29" s="23">
        <f t="shared" si="0"/>
        <v>914</v>
      </c>
      <c r="J29" s="23">
        <f>IFERROR(VLOOKUP(C29,月累计销售!B:D,3,0),0)</f>
        <v>65071</v>
      </c>
      <c r="K29" s="24">
        <f t="shared" si="1"/>
        <v>1.5715755830147792E-3</v>
      </c>
      <c r="L29" s="25">
        <f t="shared" si="2"/>
        <v>28.123076923076923</v>
      </c>
      <c r="M29" s="76" t="str">
        <f>VLOOKUP(C29,商铺自有活动!A:D,3,0)</f>
        <v>全场低至7折</v>
      </c>
      <c r="N29" s="137"/>
      <c r="O29" s="137"/>
      <c r="P29" s="137"/>
      <c r="Q29" s="137"/>
      <c r="R29" s="137"/>
    </row>
    <row r="30" spans="1:18" s="74" customFormat="1" ht="14.25" customHeight="1" x14ac:dyDescent="0.15">
      <c r="A30" s="20" t="s">
        <v>181</v>
      </c>
      <c r="B30" s="20">
        <v>2</v>
      </c>
      <c r="C30" s="21" t="s">
        <v>616</v>
      </c>
      <c r="D30" s="21" t="s">
        <v>617</v>
      </c>
      <c r="E30" s="70">
        <f>IFERROR(VLOOKUP(C30,业态!A:H,8,0),0)</f>
        <v>238.5</v>
      </c>
      <c r="F30" s="22" t="str">
        <f>VLOOKUP(C30,业态!A:I,9,0)</f>
        <v>服装</v>
      </c>
      <c r="G30" s="23">
        <f>IFERROR(VLOOKUP(C30,每日销售笔数!B:D,3,0),0)</f>
        <v>2196</v>
      </c>
      <c r="H30" s="63">
        <f>IFERROR(VLOOKUP(C30,每日销售笔数!B:E,4,0),0)</f>
        <v>4</v>
      </c>
      <c r="I30" s="23">
        <f t="shared" si="0"/>
        <v>549</v>
      </c>
      <c r="J30" s="23">
        <f>IFERROR(VLOOKUP(C30,月累计销售!B:D,3,0),0)</f>
        <v>35446</v>
      </c>
      <c r="K30" s="24">
        <f t="shared" si="1"/>
        <v>9.4397701868174368E-4</v>
      </c>
      <c r="L30" s="25">
        <f t="shared" si="2"/>
        <v>9.2075471698113205</v>
      </c>
      <c r="M30" s="76" t="str">
        <f>VLOOKUP(C30,商铺自有活动!A:D,3,0)</f>
        <v>会员正价2件满888元用88积分可换购价值249项链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532</v>
      </c>
      <c r="D31" s="21" t="s">
        <v>405</v>
      </c>
      <c r="E31" s="70">
        <f>IFERROR(VLOOKUP(C31,业态!A:H,8,0),0)</f>
        <v>57.2</v>
      </c>
      <c r="F31" s="22" t="str">
        <f>VLOOKUP(C31,业态!A:I,9,0)</f>
        <v>服装</v>
      </c>
      <c r="G31" s="23">
        <f>IFERROR(VLOOKUP(C31,每日销售笔数!B:D,3,0),0)</f>
        <v>809</v>
      </c>
      <c r="H31" s="63">
        <f>IFERROR(VLOOKUP(C31,每日销售笔数!B:E,4,0),0)</f>
        <v>3</v>
      </c>
      <c r="I31" s="23">
        <f t="shared" si="0"/>
        <v>269.66666666666669</v>
      </c>
      <c r="J31" s="23">
        <f>IFERROR(VLOOKUP(C31,月累计销售!B:D,3,0),0)</f>
        <v>21209</v>
      </c>
      <c r="K31" s="24">
        <f t="shared" si="1"/>
        <v>3.4775838256536007E-4</v>
      </c>
      <c r="L31" s="25">
        <f t="shared" si="2"/>
        <v>14.143356643356643</v>
      </c>
      <c r="M31" s="76" t="str">
        <f>VLOOKUP(C31,商铺自有活动!A:D,3,0)</f>
        <v>全场低至5折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2535</v>
      </c>
      <c r="D32" s="21" t="s">
        <v>2491</v>
      </c>
      <c r="E32" s="70">
        <f>IFERROR(VLOOKUP(C32,业态!A:H,8,0),0)</f>
        <v>79</v>
      </c>
      <c r="F32" s="22" t="str">
        <f>VLOOKUP(C32,业态!A:I,9,0)</f>
        <v>皮具</v>
      </c>
      <c r="G32" s="23">
        <f>IFERROR(VLOOKUP(C32,每日销售笔数!B:D,3,0),0)</f>
        <v>0</v>
      </c>
      <c r="H32" s="63">
        <f>IFERROR(VLOOKUP(C32,每日销售笔数!B:E,4,0),0)</f>
        <v>0</v>
      </c>
      <c r="I32" s="23">
        <f t="shared" si="0"/>
        <v>0</v>
      </c>
      <c r="J32" s="23">
        <f>IFERROR(VLOOKUP(C32,月累计销售!B:D,3,0),0)</f>
        <v>7639.5</v>
      </c>
      <c r="K32" s="24">
        <f t="shared" si="1"/>
        <v>0</v>
      </c>
      <c r="L32" s="25">
        <f t="shared" si="2"/>
        <v>0</v>
      </c>
      <c r="M32" s="76" t="str">
        <f>VLOOKUP(C32,商铺自有活动!A:D,3,0)</f>
        <v>全场商品3折起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2536</v>
      </c>
      <c r="D33" s="21" t="s">
        <v>56</v>
      </c>
      <c r="E33" s="70">
        <f>IFERROR(VLOOKUP(C33,业态!A:H,8,0),0)</f>
        <v>846.5</v>
      </c>
      <c r="F33" s="22" t="str">
        <f>VLOOKUP(C33,业态!A:I,9,0)</f>
        <v>服装</v>
      </c>
      <c r="G33" s="23">
        <f>IFERROR(VLOOKUP(C33,每日销售笔数!B:D,3,0),0)</f>
        <v>29408</v>
      </c>
      <c r="H33" s="63">
        <f>IFERROR(VLOOKUP(C33,每日销售笔数!B:E,4,0),0)</f>
        <v>257</v>
      </c>
      <c r="I33" s="23">
        <f t="shared" si="0"/>
        <v>114.42801556420234</v>
      </c>
      <c r="J33" s="23">
        <f>IFERROR(VLOOKUP(C33,月累计销售!B:D,3,0),0)</f>
        <v>475851</v>
      </c>
      <c r="K33" s="24">
        <f t="shared" si="1"/>
        <v>1.2641382588976648E-2</v>
      </c>
      <c r="L33" s="25">
        <f t="shared" si="2"/>
        <v>34.740696987595982</v>
      </c>
      <c r="M33" s="76" t="str">
        <f>VLOOKUP(C33,商铺自有活动!A:D,3,0)</f>
        <v>全场低至5折</v>
      </c>
      <c r="N33"/>
      <c r="O33"/>
      <c r="P33"/>
      <c r="Q33"/>
      <c r="R33"/>
    </row>
    <row r="34" spans="1:18" s="74" customFormat="1" ht="14.25" customHeight="1" x14ac:dyDescent="0.15">
      <c r="A34" s="20" t="s">
        <v>181</v>
      </c>
      <c r="B34" s="20">
        <v>2</v>
      </c>
      <c r="C34" s="21" t="s">
        <v>3066</v>
      </c>
      <c r="D34" s="21" t="s">
        <v>2998</v>
      </c>
      <c r="E34" s="70">
        <f>IFERROR(VLOOKUP(C34,业态!A:H,8,0),0)</f>
        <v>79</v>
      </c>
      <c r="F34" s="22" t="str">
        <f>VLOOKUP(C34,业态!A:I,9,0)</f>
        <v>服装</v>
      </c>
      <c r="G34" s="23">
        <f>IFERROR(VLOOKUP(C34,每日销售笔数!B:D,3,0),0)</f>
        <v>0</v>
      </c>
      <c r="H34" s="63">
        <f>IFERROR(VLOOKUP(C34,每日销售笔数!B:E,4,0),0)</f>
        <v>0</v>
      </c>
      <c r="I34" s="23">
        <f>IFERROR(G34/H34,0)</f>
        <v>0</v>
      </c>
      <c r="J34" s="23">
        <f>IFERROR(VLOOKUP(C34,月累计销售!B:D,3,0),0)</f>
        <v>1824</v>
      </c>
      <c r="K34" s="24">
        <f t="shared" si="1"/>
        <v>0</v>
      </c>
      <c r="L34" s="25">
        <f>G34/E34</f>
        <v>0</v>
      </c>
      <c r="M34" s="76" t="str">
        <f>VLOOKUP(C34,商铺自有活动!A:D,3,0)</f>
        <v>部分8折</v>
      </c>
      <c r="N34" s="137"/>
      <c r="O34" s="137"/>
      <c r="P34" s="137"/>
      <c r="Q34" s="137"/>
      <c r="R34" s="137"/>
    </row>
    <row r="35" spans="1:18" ht="14.25" customHeight="1" x14ac:dyDescent="0.15">
      <c r="A35" s="20" t="s">
        <v>181</v>
      </c>
      <c r="B35" s="20">
        <v>2</v>
      </c>
      <c r="C35" s="21" t="s">
        <v>3193</v>
      </c>
      <c r="D35" s="21" t="s">
        <v>22</v>
      </c>
      <c r="E35" s="70">
        <f>IFERROR(VLOOKUP(C35,业态!A:H,8,0),0)</f>
        <v>272.7</v>
      </c>
      <c r="F35" s="22" t="str">
        <f>VLOOKUP(C35,业态!A:I,9,0)</f>
        <v>服装</v>
      </c>
      <c r="G35" s="23">
        <f>IFERROR(VLOOKUP(C35,每日销售笔数!B:D,3,0),0)</f>
        <v>399</v>
      </c>
      <c r="H35" s="63">
        <f>IFERROR(VLOOKUP(C35,每日销售笔数!B:E,4,0),0)</f>
        <v>1</v>
      </c>
      <c r="I35" s="23">
        <f t="shared" si="0"/>
        <v>399</v>
      </c>
      <c r="J35" s="23">
        <f>IFERROR(VLOOKUP(C35,月累计销售!B:D,3,0),0)</f>
        <v>34580</v>
      </c>
      <c r="K35" s="24">
        <f t="shared" si="1"/>
        <v>1.7151495011567201E-4</v>
      </c>
      <c r="L35" s="25">
        <f t="shared" si="2"/>
        <v>1.4631463146314632</v>
      </c>
      <c r="M35" s="76" t="str">
        <f>VLOOKUP(C35,商铺自有活动!A:D,3,0)</f>
        <v>无</v>
      </c>
    </row>
    <row r="36" spans="1:18" s="74" customFormat="1" ht="14.25" customHeight="1" x14ac:dyDescent="0.15">
      <c r="A36" s="20" t="s">
        <v>181</v>
      </c>
      <c r="B36" s="20">
        <v>2</v>
      </c>
      <c r="C36" s="21" t="s">
        <v>2999</v>
      </c>
      <c r="D36" s="21" t="s">
        <v>722</v>
      </c>
      <c r="E36" s="70">
        <f>IFERROR(VLOOKUP(C36,业态!A:H,8,0),0)</f>
        <v>143.5</v>
      </c>
      <c r="F36" s="22" t="str">
        <f>VLOOKUP(C36,业态!A:I,9,0)</f>
        <v>服装</v>
      </c>
      <c r="G36" s="23">
        <f>IFERROR(VLOOKUP(C36,每日销售笔数!B:D,3,0),0)</f>
        <v>2728</v>
      </c>
      <c r="H36" s="63">
        <f>IFERROR(VLOOKUP(C36,每日销售笔数!B:E,4,0),0)</f>
        <v>3</v>
      </c>
      <c r="I36" s="23">
        <f>IFERROR(G36/H36,0)</f>
        <v>909.33333333333337</v>
      </c>
      <c r="J36" s="23">
        <f>IFERROR(VLOOKUP(C36,月累计销售!B:D,3,0),0)</f>
        <v>46852</v>
      </c>
      <c r="K36" s="24">
        <f t="shared" si="1"/>
        <v>1.1726636188359731E-3</v>
      </c>
      <c r="L36" s="25">
        <f>G36/E36</f>
        <v>19.010452961672474</v>
      </c>
      <c r="M36" s="76" t="str">
        <f>VLOOKUP(C36,商铺自有活动!A:D,3,0)</f>
        <v>部分商品低至五折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3000</v>
      </c>
      <c r="D37" s="21" t="s">
        <v>3001</v>
      </c>
      <c r="E37" s="70">
        <f>IFERROR(VLOOKUP(C37,业态!A:H,8,0),0)</f>
        <v>150</v>
      </c>
      <c r="F37" s="22" t="str">
        <f>VLOOKUP(C37,业态!A:I,9,0)</f>
        <v>家居生活</v>
      </c>
      <c r="G37" s="23">
        <f>IFERROR(VLOOKUP(C37,每日销售笔数!B:D,3,0),0)</f>
        <v>234</v>
      </c>
      <c r="H37" s="63">
        <f>IFERROR(VLOOKUP(C37,每日销售笔数!B:E,4,0),0)</f>
        <v>7</v>
      </c>
      <c r="I37" s="23">
        <f>IFERROR(G37/H37,0)</f>
        <v>33.428571428571431</v>
      </c>
      <c r="J37" s="23">
        <f>IFERROR(VLOOKUP(C37,月累计销售!B:D,3,0),0)</f>
        <v>10957.3</v>
      </c>
      <c r="K37" s="24">
        <f t="shared" si="1"/>
        <v>1.005877151054317E-4</v>
      </c>
      <c r="L37" s="25">
        <f>G37/E37</f>
        <v>1.56</v>
      </c>
      <c r="M37" s="76" t="str">
        <f>VLOOKUP(C37,商铺自有活动!A:D,3,0)</f>
        <v>床品7折，家居饰品满300元9.5折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2692</v>
      </c>
      <c r="D38" s="21" t="s">
        <v>1340</v>
      </c>
      <c r="E38" s="70">
        <f>IFERROR(VLOOKUP(C38,业态!A:H,8,0),0)</f>
        <v>51.5</v>
      </c>
      <c r="F38" s="22" t="str">
        <f>VLOOKUP(C38,业态!A:I,9,0)</f>
        <v>服装</v>
      </c>
      <c r="G38" s="23">
        <f>IFERROR(VLOOKUP(C38,每日销售笔数!B:D,3,0),0)</f>
        <v>808.4</v>
      </c>
      <c r="H38" s="63">
        <f>IFERROR(VLOOKUP(C38,每日销售笔数!B:E,4,0),0)</f>
        <v>4</v>
      </c>
      <c r="I38" s="23">
        <f t="shared" ref="I38:I66" si="4">IFERROR(G38/H38,0)</f>
        <v>202.1</v>
      </c>
      <c r="J38" s="23">
        <f>IFERROR(VLOOKUP(C38,月累计销售!B:D,3,0),0)</f>
        <v>12374.199999999999</v>
      </c>
      <c r="K38" s="24">
        <f t="shared" si="1"/>
        <v>3.4750046534714096E-4</v>
      </c>
      <c r="L38" s="25">
        <f t="shared" ref="L38:L64" si="5">G38/E38</f>
        <v>15.697087378640775</v>
      </c>
      <c r="M38" s="76" t="str">
        <f>VLOOKUP(C38,商铺自有活动!A:D,3,0)</f>
        <v>部分5折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2764</v>
      </c>
      <c r="D39" s="21" t="s">
        <v>2765</v>
      </c>
      <c r="E39" s="70">
        <f>IFERROR(VLOOKUP(C39,业态!A:H,8,0),0)</f>
        <v>616.5</v>
      </c>
      <c r="F39" s="22" t="str">
        <f>VLOOKUP(C39,业态!A:I,9,0)</f>
        <v>休闲娱乐</v>
      </c>
      <c r="G39" s="23">
        <f>IFERROR(VLOOKUP(C39,每日销售笔数!B:D,3,0),0)</f>
        <v>5411</v>
      </c>
      <c r="H39" s="63">
        <f>IFERROR(VLOOKUP(C39,每日销售笔数!B:E,4,0),0)</f>
        <v>90</v>
      </c>
      <c r="I39" s="23">
        <f t="shared" si="4"/>
        <v>60.12222222222222</v>
      </c>
      <c r="J39" s="23">
        <f>IFERROR(VLOOKUP(C39,月累计销售!B:D,3,0),0)</f>
        <v>62366</v>
      </c>
      <c r="K39" s="24">
        <f t="shared" si="1"/>
        <v>2.3259834463055171E-3</v>
      </c>
      <c r="L39" s="25">
        <f t="shared" si="5"/>
        <v>8.7769667477696682</v>
      </c>
      <c r="M39" s="76" t="str">
        <f>VLOOKUP(C39,商铺自有活动!A:D,3,0)</f>
        <v>无</v>
      </c>
      <c r="N39" s="137"/>
      <c r="O39" s="137"/>
      <c r="P39" s="137"/>
      <c r="Q39" s="137"/>
      <c r="R39" s="137"/>
    </row>
    <row r="40" spans="1:18" s="74" customFormat="1" ht="14.25" customHeight="1" x14ac:dyDescent="0.15">
      <c r="A40" s="20" t="s">
        <v>181</v>
      </c>
      <c r="B40" s="20">
        <v>2</v>
      </c>
      <c r="C40" s="21" t="s">
        <v>2492</v>
      </c>
      <c r="D40" s="21" t="s">
        <v>2475</v>
      </c>
      <c r="E40" s="70">
        <f>IFERROR(VLOOKUP(C40,业态!A:H,8,0),0)</f>
        <v>18</v>
      </c>
      <c r="F40" s="22" t="str">
        <f>VLOOKUP(C40,业态!A:I,9,0)</f>
        <v>服装</v>
      </c>
      <c r="G40" s="23">
        <f>IFERROR(VLOOKUP(C40,每日销售笔数!B:D,3,0),0)</f>
        <v>1064</v>
      </c>
      <c r="H40" s="63">
        <f>IFERROR(VLOOKUP(C40,每日销售笔数!B:E,4,0),0)</f>
        <v>6</v>
      </c>
      <c r="I40" s="23">
        <f t="shared" si="4"/>
        <v>177.33333333333334</v>
      </c>
      <c r="J40" s="23">
        <f>IFERROR(VLOOKUP(C40,月累计销售!B:D,3,0),0)</f>
        <v>15854</v>
      </c>
      <c r="K40" s="24">
        <f t="shared" si="1"/>
        <v>4.5737320030845869E-4</v>
      </c>
      <c r="L40" s="25">
        <f t="shared" si="5"/>
        <v>59.111111111111114</v>
      </c>
      <c r="M40" s="76" t="str">
        <f>VLOOKUP(C40,商铺自有活动!A:D,3,0)</f>
        <v>部分冬款特价2折起，新款满200享9折</v>
      </c>
      <c r="N40"/>
      <c r="O40"/>
      <c r="P40"/>
      <c r="Q40"/>
      <c r="R40"/>
    </row>
    <row r="41" spans="1:18" s="74" customFormat="1" ht="14.25" customHeight="1" x14ac:dyDescent="0.15">
      <c r="A41" s="20" t="s">
        <v>181</v>
      </c>
      <c r="B41" s="20">
        <v>2</v>
      </c>
      <c r="C41" s="21" t="s">
        <v>2611</v>
      </c>
      <c r="D41" s="21" t="s">
        <v>5</v>
      </c>
      <c r="E41" s="70">
        <f>IFERROR(VLOOKUP(C41,业态!A:H,8,0),0)</f>
        <v>20.6</v>
      </c>
      <c r="F41" s="22" t="str">
        <f>VLOOKUP(C41,业态!A:I,9,0)</f>
        <v>皮具</v>
      </c>
      <c r="G41" s="23">
        <f>IFERROR(VLOOKUP(C41,每日销售笔数!B:D,3,0),0)</f>
        <v>4567</v>
      </c>
      <c r="H41" s="63">
        <f>IFERROR(VLOOKUP(C41,每日销售笔数!B:E,4,0),0)</f>
        <v>4</v>
      </c>
      <c r="I41" s="23">
        <f t="shared" si="4"/>
        <v>1141.75</v>
      </c>
      <c r="J41" s="23">
        <f>IFERROR(VLOOKUP(C41,月累计销售!B:D,3,0),0)</f>
        <v>13461</v>
      </c>
      <c r="K41" s="24">
        <f t="shared" si="1"/>
        <v>1.9631798926773789E-3</v>
      </c>
      <c r="L41" s="25">
        <f t="shared" si="5"/>
        <v>221.69902912621359</v>
      </c>
      <c r="M41" s="76" t="str">
        <f>VLOOKUP(C41,商铺自有活动!A:D,3,0)</f>
        <v>部分商品满500减100，部分商品满500减200。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2802</v>
      </c>
      <c r="D42" s="21" t="s">
        <v>2803</v>
      </c>
      <c r="E42" s="70">
        <f>IFERROR(VLOOKUP(C42,业态!A:H,8,0),0)</f>
        <v>18</v>
      </c>
      <c r="F42" s="22" t="str">
        <f>VLOOKUP(C42,业态!A:I,9,0)</f>
        <v>配饰</v>
      </c>
      <c r="G42" s="23">
        <f>IFERROR(VLOOKUP(C42,每日销售笔数!B:D,3,0),0)</f>
        <v>0</v>
      </c>
      <c r="H42" s="63">
        <f>IFERROR(VLOOKUP(C42,每日销售笔数!B:E,4,0),0)</f>
        <v>0</v>
      </c>
      <c r="I42" s="23">
        <f t="shared" si="4"/>
        <v>0</v>
      </c>
      <c r="J42" s="23">
        <f>IFERROR(VLOOKUP(C42,月累计销售!B:D,3,0),0)</f>
        <v>7536</v>
      </c>
      <c r="K42" s="24">
        <f t="shared" si="1"/>
        <v>0</v>
      </c>
      <c r="L42" s="25">
        <f t="shared" si="5"/>
        <v>0</v>
      </c>
      <c r="M42" s="76" t="str">
        <f>VLOOKUP(C42,商铺自有活动!A:D,3,0)</f>
        <v>无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2895</v>
      </c>
      <c r="D43" s="21" t="s">
        <v>2896</v>
      </c>
      <c r="E43" s="70">
        <f>IFERROR(VLOOKUP(C43,业态!A:H,8,0),0)</f>
        <v>34</v>
      </c>
      <c r="F43" s="22" t="str">
        <f>VLOOKUP(C43,业态!A:I,9,0)</f>
        <v>配饰</v>
      </c>
      <c r="G43" s="23">
        <f>IFERROR(VLOOKUP(C43,每日销售笔数!B:D,3,0),0)</f>
        <v>0</v>
      </c>
      <c r="H43" s="63">
        <f>IFERROR(VLOOKUP(C43,每日销售笔数!B:E,4,0),0)</f>
        <v>0</v>
      </c>
      <c r="I43" s="23">
        <f t="shared" si="4"/>
        <v>0</v>
      </c>
      <c r="J43" s="23">
        <f>IFERROR(VLOOKUP(C43,月累计销售!B:D,3,0),0)</f>
        <v>2764</v>
      </c>
      <c r="K43" s="24">
        <f t="shared" si="1"/>
        <v>0</v>
      </c>
      <c r="L43" s="25">
        <f t="shared" si="5"/>
        <v>0</v>
      </c>
      <c r="M43" s="76" t="str">
        <f>VLOOKUP(C43,商铺自有活动!A:D,3,0)</f>
        <v>三八节特供款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20">
        <v>2</v>
      </c>
      <c r="C44" s="21" t="s">
        <v>2859</v>
      </c>
      <c r="D44" s="21" t="s">
        <v>2860</v>
      </c>
      <c r="E44" s="70">
        <f>IFERROR(VLOOKUP(C44,业态!A:H,8,0),0)</f>
        <v>25</v>
      </c>
      <c r="F44" s="22" t="str">
        <f>VLOOKUP(C44,业态!A:I,9,0)</f>
        <v>配饰</v>
      </c>
      <c r="G44" s="23">
        <f>IFERROR(VLOOKUP(C44,每日销售笔数!B:D,3,0),0)</f>
        <v>1094</v>
      </c>
      <c r="H44" s="63">
        <f>IFERROR(VLOOKUP(C44,每日销售笔数!B:E,4,0),0)</f>
        <v>9</v>
      </c>
      <c r="I44" s="23">
        <f t="shared" si="4"/>
        <v>121.55555555555556</v>
      </c>
      <c r="J44" s="23">
        <f>IFERROR(VLOOKUP(C44,月累计销售!B:D,3,0),0)</f>
        <v>26275</v>
      </c>
      <c r="K44" s="24">
        <f t="shared" si="1"/>
        <v>4.7026906121941148E-4</v>
      </c>
      <c r="L44" s="25">
        <f t="shared" si="5"/>
        <v>43.76</v>
      </c>
      <c r="M44" s="76" t="str">
        <f>VLOOKUP(C44,商铺自有活动!A:D,3,0)</f>
        <v>新品上市</v>
      </c>
      <c r="N44" s="137"/>
      <c r="O44" s="137"/>
      <c r="P44" s="137"/>
      <c r="Q44" s="137"/>
      <c r="R44" s="137"/>
    </row>
    <row r="45" spans="1:18" s="74" customFormat="1" ht="14.25" customHeight="1" x14ac:dyDescent="0.15">
      <c r="A45" s="20" t="s">
        <v>181</v>
      </c>
      <c r="B45" s="34">
        <v>3</v>
      </c>
      <c r="C45" s="35" t="s">
        <v>656</v>
      </c>
      <c r="D45" s="35" t="s">
        <v>76</v>
      </c>
      <c r="E45" s="70">
        <f>IFERROR(VLOOKUP(C45,业态!A:H,8,0),0)</f>
        <v>132.6</v>
      </c>
      <c r="F45" s="22" t="str">
        <f>VLOOKUP(C45,业态!A:I,9,0)</f>
        <v>服装</v>
      </c>
      <c r="G45" s="23">
        <f>IFERROR(VLOOKUP(C45,每日销售笔数!B:D,3,0),0)</f>
        <v>1383</v>
      </c>
      <c r="H45" s="63">
        <f>IFERROR(VLOOKUP(C45,每日销售笔数!B:E,4,0),0)</f>
        <v>5</v>
      </c>
      <c r="I45" s="98">
        <f t="shared" si="4"/>
        <v>276.60000000000002</v>
      </c>
      <c r="J45" s="23">
        <f>IFERROR(VLOOKUP(C45,月累计销售!B:D,3,0),0)</f>
        <v>39110</v>
      </c>
      <c r="K45" s="100">
        <f t="shared" si="1"/>
        <v>5.944991879949233E-4</v>
      </c>
      <c r="L45" s="101">
        <f t="shared" si="5"/>
        <v>10.429864253393665</v>
      </c>
      <c r="M45" s="76" t="str">
        <f>VLOOKUP(C45,商铺自有活动!A:D,3,0)</f>
        <v>冬款四折，春款8.5折</v>
      </c>
      <c r="N45"/>
      <c r="O45"/>
      <c r="P45"/>
      <c r="Q45"/>
      <c r="R45"/>
    </row>
    <row r="46" spans="1:18" s="74" customFormat="1" ht="14.25" customHeight="1" x14ac:dyDescent="0.15">
      <c r="A46" s="20" t="s">
        <v>181</v>
      </c>
      <c r="B46" s="34">
        <v>3</v>
      </c>
      <c r="C46" s="35" t="s">
        <v>2881</v>
      </c>
      <c r="D46" s="35" t="s">
        <v>2558</v>
      </c>
      <c r="E46" s="70">
        <f>IFERROR(VLOOKUP(C46,业态!A:H,8,0),0)</f>
        <v>152.19999999999999</v>
      </c>
      <c r="F46" s="22" t="str">
        <f>VLOOKUP(C46,业态!A:I,9,0)</f>
        <v>服装</v>
      </c>
      <c r="G46" s="23">
        <f>IFERROR(VLOOKUP(C46,每日销售笔数!B:D,3,0),0)</f>
        <v>3978</v>
      </c>
      <c r="H46" s="63">
        <f>IFERROR(VLOOKUP(C46,每日销售笔数!B:E,4,0),0)</f>
        <v>3</v>
      </c>
      <c r="I46" s="98">
        <f t="shared" si="4"/>
        <v>1326</v>
      </c>
      <c r="J46" s="23">
        <f>IFERROR(VLOOKUP(C46,月累计销售!B:D,3,0),0)</f>
        <v>31848</v>
      </c>
      <c r="K46" s="100">
        <f t="shared" si="1"/>
        <v>1.709991156792339E-3</v>
      </c>
      <c r="L46" s="101">
        <f t="shared" si="5"/>
        <v>26.136662286465178</v>
      </c>
      <c r="M46" s="76" t="str">
        <f>VLOOKUP(C46,商铺自有活动!A:D,3,0)</f>
        <v>秋冬商品部分五折</v>
      </c>
      <c r="N46" s="137"/>
      <c r="O46" s="137"/>
      <c r="P46" s="137"/>
      <c r="Q46" s="137"/>
      <c r="R46" s="137"/>
    </row>
    <row r="47" spans="1:18" s="74" customFormat="1" ht="14.25" customHeight="1" x14ac:dyDescent="0.15">
      <c r="A47" s="20" t="s">
        <v>181</v>
      </c>
      <c r="B47" s="20">
        <v>3</v>
      </c>
      <c r="C47" s="21" t="s">
        <v>632</v>
      </c>
      <c r="D47" s="21" t="s">
        <v>633</v>
      </c>
      <c r="E47" s="70">
        <f>IFERROR(VLOOKUP(C47,业态!A:H,8,0),0)</f>
        <v>173.9</v>
      </c>
      <c r="F47" s="22" t="str">
        <f>VLOOKUP(C47,业态!A:I,9,0)</f>
        <v>服装</v>
      </c>
      <c r="G47" s="23">
        <f>IFERROR(VLOOKUP(C47,每日销售笔数!B:D,3,0),0)</f>
        <v>1251</v>
      </c>
      <c r="H47" s="63">
        <f>IFERROR(VLOOKUP(C47,每日销售笔数!B:E,4,0),0)</f>
        <v>4</v>
      </c>
      <c r="I47" s="23">
        <f t="shared" si="4"/>
        <v>312.75</v>
      </c>
      <c r="J47" s="23">
        <f>IFERROR(VLOOKUP(C47,月累计销售!B:D,3,0),0)</f>
        <v>36712</v>
      </c>
      <c r="K47" s="24">
        <f t="shared" si="1"/>
        <v>5.3775739998673106E-4</v>
      </c>
      <c r="L47" s="25">
        <f t="shared" si="5"/>
        <v>7.1937895342150657</v>
      </c>
      <c r="M47" s="76" t="str">
        <f>VLOOKUP(C47,商铺自有活动!A:D,3,0)</f>
        <v>全场低至5折</v>
      </c>
      <c r="N47"/>
      <c r="O47"/>
      <c r="P47"/>
      <c r="Q47"/>
      <c r="R47"/>
    </row>
    <row r="48" spans="1:18" s="74" customFormat="1" ht="14.25" customHeight="1" x14ac:dyDescent="0.15">
      <c r="A48" s="20" t="s">
        <v>181</v>
      </c>
      <c r="B48" s="20">
        <v>3</v>
      </c>
      <c r="C48" s="21" t="s">
        <v>3002</v>
      </c>
      <c r="D48" s="21" t="s">
        <v>3003</v>
      </c>
      <c r="E48" s="70">
        <f>IFERROR(VLOOKUP(C48,业态!A:H,8,0),0)</f>
        <v>211.9</v>
      </c>
      <c r="F48" s="22" t="str">
        <f>VLOOKUP(C48,业态!A:I,9,0)</f>
        <v>服装</v>
      </c>
      <c r="G48" s="23">
        <f>IFERROR(VLOOKUP(C48,每日销售笔数!B:D,3,0),0)</f>
        <v>1668</v>
      </c>
      <c r="H48" s="63">
        <f>IFERROR(VLOOKUP(C48,每日销售笔数!B:E,4,0),0)</f>
        <v>2</v>
      </c>
      <c r="I48" s="23">
        <f t="shared" si="4"/>
        <v>834</v>
      </c>
      <c r="J48" s="23">
        <f>IFERROR(VLOOKUP(C48,月累计销售!B:D,3,0),0)</f>
        <v>31921</v>
      </c>
      <c r="K48" s="24">
        <f t="shared" si="1"/>
        <v>7.170098666489747E-4</v>
      </c>
      <c r="L48" s="25">
        <f t="shared" si="5"/>
        <v>7.8716375648890988</v>
      </c>
      <c r="M48" s="76" t="str">
        <f>VLOOKUP(C48,商铺自有活动!A:D,3,0)</f>
        <v>无</v>
      </c>
      <c r="N48" s="137"/>
      <c r="O48" s="137"/>
      <c r="P48" s="137"/>
      <c r="Q48" s="137"/>
      <c r="R48" s="137"/>
    </row>
    <row r="49" spans="1:18" s="9" customFormat="1" ht="14.25" customHeight="1" x14ac:dyDescent="0.15">
      <c r="A49" s="26" t="s">
        <v>181</v>
      </c>
      <c r="B49" s="26">
        <v>3</v>
      </c>
      <c r="C49" s="35" t="s">
        <v>2743</v>
      </c>
      <c r="D49" s="35" t="s">
        <v>860</v>
      </c>
      <c r="E49" s="70">
        <f>IFERROR(VLOOKUP(C49,业态!A:H,8,0),0)</f>
        <v>228.8</v>
      </c>
      <c r="F49" s="22" t="str">
        <f>VLOOKUP(C49,业态!A:I,9,0)</f>
        <v>服装</v>
      </c>
      <c r="G49" s="23">
        <f>IFERROR(VLOOKUP(C49,每日销售笔数!B:D,3,0),0)</f>
        <v>3551</v>
      </c>
      <c r="H49" s="63">
        <f>IFERROR(VLOOKUP(C49,每日销售笔数!B:E,4,0),0)</f>
        <v>4</v>
      </c>
      <c r="I49" s="23">
        <f t="shared" si="4"/>
        <v>887.75</v>
      </c>
      <c r="J49" s="23">
        <f>IFERROR(VLOOKUP(C49,月累计销售!B:D,3,0),0)</f>
        <v>36403</v>
      </c>
      <c r="K49" s="24">
        <f t="shared" si="1"/>
        <v>1.5264400698264443E-3</v>
      </c>
      <c r="L49" s="25">
        <f t="shared" si="5"/>
        <v>15.520104895104895</v>
      </c>
      <c r="M49" s="76" t="str">
        <f>VLOOKUP(C49,商铺自有活动!A:D,3,0)</f>
        <v>特价羽绒服3.8折，春款8.5折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870</v>
      </c>
      <c r="D50" s="35" t="s">
        <v>871</v>
      </c>
      <c r="E50" s="70">
        <f>IFERROR(VLOOKUP(C50,业态!A:H,8,0),0)</f>
        <v>596.29999999999995</v>
      </c>
      <c r="F50" s="22" t="str">
        <f>VLOOKUP(C50,业态!A:I,9,0)</f>
        <v>服装</v>
      </c>
      <c r="G50" s="23">
        <f>IFERROR(VLOOKUP(C50,每日销售笔数!B:D,3,0),0)</f>
        <v>4487</v>
      </c>
      <c r="H50" s="63">
        <f>IFERROR(VLOOKUP(C50,每日销售笔数!B:E,4,0),0)</f>
        <v>18</v>
      </c>
      <c r="I50" s="23">
        <f t="shared" si="4"/>
        <v>249.27777777777777</v>
      </c>
      <c r="J50" s="23">
        <f>IFERROR(VLOOKUP(C50,月累计销售!B:D,3,0),0)</f>
        <v>101934</v>
      </c>
      <c r="K50" s="24">
        <f t="shared" si="1"/>
        <v>1.9287909302481714E-3</v>
      </c>
      <c r="L50" s="25">
        <f t="shared" si="5"/>
        <v>7.5247358712057695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698</v>
      </c>
      <c r="D51" s="35" t="s">
        <v>699</v>
      </c>
      <c r="E51" s="70">
        <f>IFERROR(VLOOKUP(C51,业态!A:H,8,0),0)</f>
        <v>391.4</v>
      </c>
      <c r="F51" s="22" t="str">
        <f>VLOOKUP(C51,业态!A:I,9,0)</f>
        <v>服装</v>
      </c>
      <c r="G51" s="23">
        <f>IFERROR(VLOOKUP(C51,每日销售笔数!B:D,3,0),0)</f>
        <v>1484</v>
      </c>
      <c r="H51" s="63">
        <f>IFERROR(VLOOKUP(C51,每日销售笔数!B:E,4,0),0)</f>
        <v>9</v>
      </c>
      <c r="I51" s="23">
        <f t="shared" si="4"/>
        <v>164.88888888888889</v>
      </c>
      <c r="J51" s="23">
        <f>IFERROR(VLOOKUP(C51,月累计销售!B:D,3,0),0)</f>
        <v>46264</v>
      </c>
      <c r="K51" s="24">
        <f t="shared" si="1"/>
        <v>6.3791525306179772E-4</v>
      </c>
      <c r="L51" s="25">
        <f t="shared" si="5"/>
        <v>3.7915176290240167</v>
      </c>
      <c r="M51" s="76" t="str">
        <f>VLOOKUP(C51,商铺自有活动!A:D,3,0)</f>
        <v>全场3.8折起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2761</v>
      </c>
      <c r="D52" s="35" t="s">
        <v>2762</v>
      </c>
      <c r="E52" s="70">
        <f>IFERROR(VLOOKUP(C52,业态!A:H,8,0),0)</f>
        <v>141</v>
      </c>
      <c r="F52" s="22" t="str">
        <f>VLOOKUP(C52,业态!A:I,9,0)</f>
        <v>服装</v>
      </c>
      <c r="G52" s="23">
        <f>IFERROR(VLOOKUP(C52,每日销售笔数!B:D,3,0),0)</f>
        <v>2096</v>
      </c>
      <c r="H52" s="63">
        <f>IFERROR(VLOOKUP(C52,每日销售笔数!B:E,4,0),0)</f>
        <v>10</v>
      </c>
      <c r="I52" s="23">
        <f t="shared" si="4"/>
        <v>209.6</v>
      </c>
      <c r="J52" s="23">
        <f>IFERROR(VLOOKUP(C52,月累计销售!B:D,3,0),0)</f>
        <v>55340</v>
      </c>
      <c r="K52" s="24">
        <f t="shared" si="1"/>
        <v>9.0099081564523446E-4</v>
      </c>
      <c r="L52" s="25">
        <f t="shared" si="5"/>
        <v>14.865248226950355</v>
      </c>
      <c r="M52" s="76" t="str">
        <f>VLOOKUP(C52,商铺自有活动!A:D,3,0)</f>
        <v>冬款5折，春款8.5折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35" t="s">
        <v>2947</v>
      </c>
      <c r="D53" s="35" t="s">
        <v>116</v>
      </c>
      <c r="E53" s="70">
        <f>IFERROR(VLOOKUP(C53,业态!A:H,8,0),0)</f>
        <v>119</v>
      </c>
      <c r="F53" s="22" t="str">
        <f>VLOOKUP(C53,业态!A:I,9,0)</f>
        <v>服装</v>
      </c>
      <c r="G53" s="23">
        <f>IFERROR(VLOOKUP(C53,每日销售笔数!B:D,3,0),0)</f>
        <v>3974</v>
      </c>
      <c r="H53" s="63">
        <f>IFERROR(VLOOKUP(C53,每日销售笔数!B:E,4,0),0)</f>
        <v>3</v>
      </c>
      <c r="I53" s="23">
        <f t="shared" si="4"/>
        <v>1324.6666666666667</v>
      </c>
      <c r="J53" s="23">
        <f>IFERROR(VLOOKUP(C53,月累计销售!B:D,3,0),0)</f>
        <v>42581</v>
      </c>
      <c r="K53" s="24">
        <f t="shared" si="1"/>
        <v>1.7082717086708786E-3</v>
      </c>
      <c r="L53" s="25">
        <f t="shared" si="5"/>
        <v>33.394957983193279</v>
      </c>
      <c r="M53" s="76" t="str">
        <f>VLOOKUP(C53,商铺自有活动!A:D,3,0)</f>
        <v>无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629</v>
      </c>
      <c r="D54" s="27" t="s">
        <v>630</v>
      </c>
      <c r="E54" s="70">
        <f>IFERROR(VLOOKUP(C54,业态!A:H,8,0),0)</f>
        <v>168.3</v>
      </c>
      <c r="F54" s="22" t="str">
        <f>VLOOKUP(C54,业态!A:I,9,0)</f>
        <v>服装</v>
      </c>
      <c r="G54" s="23">
        <f>IFERROR(VLOOKUP(C54,每日销售笔数!B:D,3,0),0)</f>
        <v>509</v>
      </c>
      <c r="H54" s="63">
        <f>IFERROR(VLOOKUP(C54,每日销售笔数!B:E,4,0),0)</f>
        <v>1</v>
      </c>
      <c r="I54" s="23">
        <f t="shared" si="4"/>
        <v>509</v>
      </c>
      <c r="J54" s="23">
        <f>IFERROR(VLOOKUP(C54,月累计销售!B:D,3,0),0)</f>
        <v>57143</v>
      </c>
      <c r="K54" s="24">
        <f t="shared" si="1"/>
        <v>2.1879977345583222E-4</v>
      </c>
      <c r="L54" s="25">
        <f t="shared" si="5"/>
        <v>3.0243612596553771</v>
      </c>
      <c r="M54" s="76" t="str">
        <f>VLOOKUP(C54,商铺自有活动!A:D,3,0)</f>
        <v>全场低至5折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488</v>
      </c>
      <c r="D55" s="27" t="s">
        <v>489</v>
      </c>
      <c r="E55" s="70">
        <f>IFERROR(VLOOKUP(C55,业态!A:H,8,0),0)</f>
        <v>161.5</v>
      </c>
      <c r="F55" s="22" t="str">
        <f>VLOOKUP(C55,业态!A:I,9,0)</f>
        <v>服装</v>
      </c>
      <c r="G55" s="23">
        <f>IFERROR(VLOOKUP(C55,每日销售笔数!B:D,3,0),0)</f>
        <v>0</v>
      </c>
      <c r="H55" s="63">
        <f>IFERROR(VLOOKUP(C55,每日销售笔数!B:E,4,0),0)</f>
        <v>0</v>
      </c>
      <c r="I55" s="23">
        <f t="shared" si="4"/>
        <v>0</v>
      </c>
      <c r="J55" s="23">
        <f>IFERROR(VLOOKUP(C55,月累计销售!B:D,3,0),0)</f>
        <v>2709</v>
      </c>
      <c r="K55" s="24">
        <f t="shared" si="1"/>
        <v>0</v>
      </c>
      <c r="L55" s="25">
        <f t="shared" si="5"/>
        <v>0</v>
      </c>
      <c r="M55" s="76" t="str">
        <f>VLOOKUP(C55,商铺自有活动!A:D,3,0)</f>
        <v>全场一折起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665</v>
      </c>
      <c r="D56" s="27" t="s">
        <v>664</v>
      </c>
      <c r="E56" s="70">
        <f>IFERROR(VLOOKUP(C56,业态!A:H,8,0),0)</f>
        <v>53.5</v>
      </c>
      <c r="F56" s="22" t="str">
        <f>VLOOKUP(C56,业态!A:I,9,0)</f>
        <v>服装</v>
      </c>
      <c r="G56" s="23">
        <f>IFERROR(VLOOKUP(C56,每日销售笔数!B:D,3,0),0)</f>
        <v>2174</v>
      </c>
      <c r="H56" s="63">
        <f>IFERROR(VLOOKUP(C56,每日销售笔数!B:E,4,0),0)</f>
        <v>7</v>
      </c>
      <c r="I56" s="23">
        <f t="shared" si="4"/>
        <v>310.57142857142856</v>
      </c>
      <c r="J56" s="23">
        <f>IFERROR(VLOOKUP(C56,月累计销售!B:D,3,0),0)</f>
        <v>45306</v>
      </c>
      <c r="K56" s="24">
        <f t="shared" si="1"/>
        <v>9.3452005401371168E-4</v>
      </c>
      <c r="L56" s="25">
        <f t="shared" si="5"/>
        <v>40.635514018691588</v>
      </c>
      <c r="M56" s="76" t="str">
        <f>VLOOKUP(C56,商铺自有活动!A:D,3,0)</f>
        <v>全场低至7折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2830</v>
      </c>
      <c r="D57" s="27" t="s">
        <v>2831</v>
      </c>
      <c r="E57" s="70">
        <f>IFERROR(VLOOKUP(C57,业态!A:H,8,0),0)</f>
        <v>80</v>
      </c>
      <c r="F57" s="22" t="str">
        <f>VLOOKUP(C57,业态!A:I,9,0)</f>
        <v>非正餐</v>
      </c>
      <c r="G57" s="23">
        <f>IFERROR(VLOOKUP(C57,每日销售笔数!B:D,3,0),0)</f>
        <v>3837</v>
      </c>
      <c r="H57" s="63">
        <f>IFERROR(VLOOKUP(C57,每日销售笔数!B:E,4,0),0)</f>
        <v>75</v>
      </c>
      <c r="I57" s="23">
        <f t="shared" si="4"/>
        <v>51.16</v>
      </c>
      <c r="J57" s="23">
        <f>IFERROR(VLOOKUP(C57,月累计销售!B:D,3,0),0)</f>
        <v>45439.9</v>
      </c>
      <c r="K57" s="24">
        <f t="shared" si="1"/>
        <v>1.649380610510861E-3</v>
      </c>
      <c r="L57" s="25">
        <f t="shared" si="5"/>
        <v>47.962499999999999</v>
      </c>
      <c r="M57" s="76" t="str">
        <f>VLOOKUP(C57,商铺自有活动!A:D,3,0)</f>
        <v>支付宝8.8折优惠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2567</v>
      </c>
      <c r="D58" s="27" t="s">
        <v>44</v>
      </c>
      <c r="E58" s="70">
        <f>IFERROR(VLOOKUP(C58,业态!A:H,8,0),0)</f>
        <v>2881.6</v>
      </c>
      <c r="F58" s="22" t="str">
        <f>VLOOKUP(C58,业态!A:I,9,0)</f>
        <v>休闲娱乐</v>
      </c>
      <c r="G58" s="23">
        <f>IFERROR(VLOOKUP(C58,每日销售笔数!B:D,3,0),0)</f>
        <v>49744</v>
      </c>
      <c r="H58" s="63">
        <f>IFERROR(VLOOKUP(C58,每日销售笔数!B:E,4,0),0)</f>
        <v>12</v>
      </c>
      <c r="I58" s="23">
        <f t="shared" si="4"/>
        <v>4145.333333333333</v>
      </c>
      <c r="J58" s="23">
        <f>IFERROR(VLOOKUP(C58,月累计销售!B:D,3,0),0)</f>
        <v>1664841</v>
      </c>
      <c r="K58" s="24">
        <f t="shared" si="1"/>
        <v>2.1383056838481174E-2</v>
      </c>
      <c r="L58" s="25">
        <f t="shared" si="5"/>
        <v>17.262631871182677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9" customFormat="1" ht="14.25" customHeight="1" x14ac:dyDescent="0.15">
      <c r="A59" s="26" t="s">
        <v>181</v>
      </c>
      <c r="B59" s="26">
        <v>3</v>
      </c>
      <c r="C59" s="27" t="s">
        <v>2837</v>
      </c>
      <c r="D59" s="27" t="s">
        <v>2838</v>
      </c>
      <c r="E59" s="70">
        <f>IFERROR(VLOOKUP(C59,业态!A:H,8,0),0)</f>
        <v>66</v>
      </c>
      <c r="F59" s="22" t="str">
        <f>VLOOKUP(C59,业态!A:I,9,0)</f>
        <v>配饰</v>
      </c>
      <c r="G59" s="23">
        <f>IFERROR(VLOOKUP(C59,每日销售笔数!B:D,3,0),0)</f>
        <v>567</v>
      </c>
      <c r="H59" s="63">
        <f>IFERROR(VLOOKUP(C59,每日销售笔数!B:E,4,0),0)</f>
        <v>4</v>
      </c>
      <c r="I59" s="23">
        <f t="shared" si="4"/>
        <v>141.75</v>
      </c>
      <c r="J59" s="23">
        <f>IFERROR(VLOOKUP(C59,月累计销售!B:D,3,0),0)</f>
        <v>11069</v>
      </c>
      <c r="K59" s="24">
        <f t="shared" si="1"/>
        <v>2.4373177121700759E-4</v>
      </c>
      <c r="L59" s="25">
        <f t="shared" si="5"/>
        <v>8.5909090909090917</v>
      </c>
      <c r="M59" s="76" t="str">
        <f>VLOOKUP(C59,商铺自有活动!A:D,3,0)</f>
        <v>无</v>
      </c>
      <c r="N59" s="8"/>
      <c r="O59" s="8"/>
      <c r="P59" s="8"/>
      <c r="Q59" s="8"/>
      <c r="R59" s="8"/>
    </row>
    <row r="60" spans="1:18" s="74" customFormat="1" ht="14.25" customHeight="1" x14ac:dyDescent="0.15">
      <c r="A60" s="20" t="s">
        <v>295</v>
      </c>
      <c r="B60" s="20">
        <v>3</v>
      </c>
      <c r="C60" s="21" t="s">
        <v>643</v>
      </c>
      <c r="D60" s="21" t="s">
        <v>28</v>
      </c>
      <c r="E60" s="70">
        <f>IFERROR(VLOOKUP(C60,业态!A:H,8,0),0)</f>
        <v>49.2</v>
      </c>
      <c r="F60" s="22" t="str">
        <f>VLOOKUP(C60,业态!A:I,9,0)</f>
        <v>专项服务</v>
      </c>
      <c r="G60" s="23">
        <f>IFERROR(VLOOKUP(C60,每日销售笔数!B:D,3,0),0)</f>
        <v>3500</v>
      </c>
      <c r="H60" s="63">
        <f>IFERROR(VLOOKUP(C60,每日销售笔数!B:E,4,0),0)</f>
        <v>8</v>
      </c>
      <c r="I60" s="23">
        <f t="shared" si="4"/>
        <v>437.5</v>
      </c>
      <c r="J60" s="23">
        <f>IFERROR(VLOOKUP(C60,月累计销售!B:D,3,0),0)</f>
        <v>33440.5</v>
      </c>
      <c r="K60" s="24">
        <f t="shared" si="1"/>
        <v>1.5045171062778248E-3</v>
      </c>
      <c r="L60" s="25">
        <f t="shared" si="5"/>
        <v>71.138211382113823</v>
      </c>
      <c r="M60" s="76" t="str">
        <f>VLOOKUP(C60,商铺自有活动!A:D,3,0)</f>
        <v>无</v>
      </c>
      <c r="N60"/>
      <c r="O60"/>
      <c r="P60"/>
      <c r="Q60"/>
      <c r="R60"/>
    </row>
    <row r="61" spans="1:18" ht="14.25" customHeight="1" x14ac:dyDescent="0.15">
      <c r="A61" s="20" t="s">
        <v>183</v>
      </c>
      <c r="B61" s="20">
        <v>3</v>
      </c>
      <c r="C61" s="35" t="s">
        <v>33</v>
      </c>
      <c r="D61" s="35" t="s">
        <v>34</v>
      </c>
      <c r="E61" s="70">
        <f>IFERROR(VLOOKUP(C61,业态!A:H,8,0),0)</f>
        <v>16.600000000000001</v>
      </c>
      <c r="F61" s="22" t="str">
        <f>VLOOKUP(C61,业态!A:I,9,0)</f>
        <v>专项服务</v>
      </c>
      <c r="G61" s="23">
        <f>IFERROR(VLOOKUP(C61,每日销售笔数!B:D,3,0),0)</f>
        <v>0</v>
      </c>
      <c r="H61" s="63">
        <f>IFERROR(VLOOKUP(C61,每日销售笔数!B:E,4,0),0)</f>
        <v>0</v>
      </c>
      <c r="I61" s="23">
        <f t="shared" si="4"/>
        <v>0</v>
      </c>
      <c r="J61" s="23">
        <f>IFERROR(VLOOKUP(C61,月累计销售!B:D,3,0),0)</f>
        <v>380</v>
      </c>
      <c r="K61" s="24">
        <f t="shared" si="1"/>
        <v>0</v>
      </c>
      <c r="L61" s="25">
        <f t="shared" si="5"/>
        <v>0</v>
      </c>
      <c r="M61" s="76" t="str">
        <f>VLOOKUP(C61,商铺自有活动!A:D,3,0)</f>
        <v>无</v>
      </c>
    </row>
    <row r="62" spans="1:18" s="74" customFormat="1" ht="14.25" customHeight="1" x14ac:dyDescent="0.15">
      <c r="A62" s="20" t="s">
        <v>183</v>
      </c>
      <c r="B62" s="20">
        <v>3</v>
      </c>
      <c r="C62" s="21" t="s">
        <v>847</v>
      </c>
      <c r="D62" s="21" t="s">
        <v>848</v>
      </c>
      <c r="E62" s="70">
        <f>IFERROR(VLOOKUP(C62,业态!A:H,8,0),0)</f>
        <v>35.200000000000003</v>
      </c>
      <c r="F62" s="22" t="str">
        <f>VLOOKUP(C62,业态!A:I,9,0)</f>
        <v>专项服务</v>
      </c>
      <c r="G62" s="23">
        <f>IFERROR(VLOOKUP(C62,每日销售笔数!B:D,3,0),0)</f>
        <v>1229</v>
      </c>
      <c r="H62" s="63">
        <f>IFERROR(VLOOKUP(C62,每日销售笔数!B:E,4,0),0)</f>
        <v>4</v>
      </c>
      <c r="I62" s="23">
        <f t="shared" si="4"/>
        <v>307.25</v>
      </c>
      <c r="J62" s="23">
        <f>IFERROR(VLOOKUP(C62,月累计销售!B:D,3,0),0)</f>
        <v>10245.450000000001</v>
      </c>
      <c r="K62" s="24">
        <f t="shared" si="1"/>
        <v>5.2830043531869905E-4</v>
      </c>
      <c r="L62" s="25">
        <f t="shared" si="5"/>
        <v>34.914772727272727</v>
      </c>
      <c r="M62" s="76" t="str">
        <f>VLOOKUP(C62,商铺自有活动!A:D,3,0)</f>
        <v>无</v>
      </c>
      <c r="N62"/>
      <c r="O62"/>
      <c r="P62"/>
      <c r="Q62"/>
      <c r="R62"/>
    </row>
    <row r="63" spans="1:18" s="74" customFormat="1" ht="14.25" customHeight="1" x14ac:dyDescent="0.15">
      <c r="A63" s="20" t="s">
        <v>181</v>
      </c>
      <c r="B63" s="20">
        <v>3</v>
      </c>
      <c r="C63" s="21" t="s">
        <v>2877</v>
      </c>
      <c r="D63" s="21" t="s">
        <v>2878</v>
      </c>
      <c r="E63" s="70">
        <f>IFERROR(VLOOKUP(C63,业态!A:H,8,0),0)</f>
        <v>20</v>
      </c>
      <c r="F63" s="22" t="str">
        <f>VLOOKUP(C63,业态!A:I,9,0)</f>
        <v>配饰</v>
      </c>
      <c r="G63" s="23">
        <f>IFERROR(VLOOKUP(C63,每日销售笔数!B:D,3,0),0)</f>
        <v>744</v>
      </c>
      <c r="H63" s="63">
        <f>IFERROR(VLOOKUP(C63,每日销售笔数!B:E,4,0),0)</f>
        <v>6</v>
      </c>
      <c r="I63" s="23">
        <f t="shared" si="4"/>
        <v>124</v>
      </c>
      <c r="J63" s="23">
        <f>IFERROR(VLOOKUP(C63,月累计销售!B:D,3,0),0)</f>
        <v>14869</v>
      </c>
      <c r="K63" s="24">
        <f t="shared" si="1"/>
        <v>3.1981735059162904E-4</v>
      </c>
      <c r="L63" s="25">
        <f t="shared" si="5"/>
        <v>37.200000000000003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2693</v>
      </c>
      <c r="D64" s="21" t="s">
        <v>2691</v>
      </c>
      <c r="E64" s="70">
        <f>IFERROR(VLOOKUP(C64,业态!A:H,8,0),0)</f>
        <v>25</v>
      </c>
      <c r="F64" s="22" t="str">
        <f>VLOOKUP(C64,业态!A:I,9,0)</f>
        <v>非正餐</v>
      </c>
      <c r="G64" s="23">
        <f>IFERROR(VLOOKUP(C64,每日销售笔数!B:D,3,0),0)</f>
        <v>787</v>
      </c>
      <c r="H64" s="63">
        <f>IFERROR(VLOOKUP(C64,每日销售笔数!B:E,4,0),0)</f>
        <v>34</v>
      </c>
      <c r="I64" s="23">
        <f t="shared" si="4"/>
        <v>23.147058823529413</v>
      </c>
      <c r="J64" s="23">
        <f>IFERROR(VLOOKUP(C64,月累计销售!B:D,3,0),0)</f>
        <v>12315.9</v>
      </c>
      <c r="K64" s="24">
        <f t="shared" si="1"/>
        <v>3.3830141789732801E-4</v>
      </c>
      <c r="L64" s="25">
        <f t="shared" si="5"/>
        <v>31.48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2657</v>
      </c>
      <c r="D65" s="21" t="s">
        <v>2658</v>
      </c>
      <c r="E65" s="70">
        <f>IFERROR(VLOOKUP(C65,业态!A:H,8,0),0)</f>
        <v>25</v>
      </c>
      <c r="F65" s="22" t="str">
        <f>VLOOKUP(C65,业态!A:I,9,0)</f>
        <v>家居生活</v>
      </c>
      <c r="G65" s="23">
        <f>IFERROR(VLOOKUP(C65,每日销售笔数!B:D,3,0),0)</f>
        <v>320</v>
      </c>
      <c r="H65" s="63">
        <f>IFERROR(VLOOKUP(C65,每日销售笔数!B:E,4,0),0)</f>
        <v>5</v>
      </c>
      <c r="I65" s="23">
        <f t="shared" si="4"/>
        <v>64</v>
      </c>
      <c r="J65" s="23">
        <f>IFERROR(VLOOKUP(C65,月累计销售!B:D,3,0),0)</f>
        <v>7040</v>
      </c>
      <c r="K65" s="24">
        <f t="shared" si="1"/>
        <v>1.3755584971682967E-4</v>
      </c>
      <c r="L65" s="25">
        <f>G65/E65</f>
        <v>12.8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2703</v>
      </c>
      <c r="D66" s="21" t="s">
        <v>2704</v>
      </c>
      <c r="E66" s="70">
        <f>IFERROR(VLOOKUP(C66,业态!A:H,8,0),0)</f>
        <v>20</v>
      </c>
      <c r="F66" s="22" t="str">
        <f>VLOOKUP(C66,业态!A:I,9,0)</f>
        <v>非正餐</v>
      </c>
      <c r="G66" s="23">
        <f>IFERROR(VLOOKUP(C66,每日销售笔数!B:D,3,0),0)</f>
        <v>526</v>
      </c>
      <c r="H66" s="63">
        <f>IFERROR(VLOOKUP(C66,每日销售笔数!B:E,4,0),0)</f>
        <v>13</v>
      </c>
      <c r="I66" s="23">
        <f t="shared" si="4"/>
        <v>40.46153846153846</v>
      </c>
      <c r="J66" s="23">
        <f>IFERROR(VLOOKUP(C66,月累计销售!B:D,3,0),0)</f>
        <v>10689</v>
      </c>
      <c r="K66" s="24">
        <f t="shared" si="1"/>
        <v>2.261074279720388E-4</v>
      </c>
      <c r="L66" s="25">
        <f>G66/E66</f>
        <v>26.3</v>
      </c>
      <c r="M66" s="76" t="str">
        <f>VLOOKUP(C66,商铺自有活动!A:D,3,0)</f>
        <v>无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3004</v>
      </c>
      <c r="D67" s="21" t="s">
        <v>3005</v>
      </c>
      <c r="E67" s="70">
        <f>IFERROR(VLOOKUP(C67,业态!A:H,8,0),0)</f>
        <v>20</v>
      </c>
      <c r="F67" s="22" t="str">
        <f>VLOOKUP(C67,业态!A:I,9,0)</f>
        <v>化妆品</v>
      </c>
      <c r="G67" s="23">
        <f>IFERROR(VLOOKUP(C67,每日销售笔数!B:D,3,0),0)</f>
        <v>660.4</v>
      </c>
      <c r="H67" s="63">
        <f>IFERROR(VLOOKUP(C67,每日销售笔数!B:E,4,0),0)</f>
        <v>10</v>
      </c>
      <c r="I67" s="23">
        <f t="shared" ref="I67:I86" si="6">IFERROR(G67/H67,0)</f>
        <v>66.039999999999992</v>
      </c>
      <c r="J67" s="23">
        <f>IFERROR(VLOOKUP(C67,月累计销售!B:D,3,0),0)</f>
        <v>9802</v>
      </c>
      <c r="K67" s="24">
        <f t="shared" si="1"/>
        <v>2.8388088485310726E-4</v>
      </c>
      <c r="L67" s="25">
        <f>G67/E67</f>
        <v>33.019999999999996</v>
      </c>
      <c r="M67" s="76" t="str">
        <f>VLOOKUP(C67,商铺自有活动!A:D,3,0)</f>
        <v>三八节特价礼盒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2659</v>
      </c>
      <c r="D68" s="21" t="s">
        <v>269</v>
      </c>
      <c r="E68" s="70">
        <f>IFERROR(VLOOKUP(C68,业态!A:H,8,0),0)</f>
        <v>50</v>
      </c>
      <c r="F68" s="22" t="str">
        <f>VLOOKUP(C68,业态!A:I,9,0)</f>
        <v>化妆品</v>
      </c>
      <c r="G68" s="23">
        <f>IFERROR(VLOOKUP(C68,每日销售笔数!B:D,3,0),0)</f>
        <v>300</v>
      </c>
      <c r="H68" s="63">
        <f>IFERROR(VLOOKUP(C68,每日销售笔数!B:E,4,0),0)</f>
        <v>2</v>
      </c>
      <c r="I68" s="23">
        <f t="shared" si="6"/>
        <v>150</v>
      </c>
      <c r="J68" s="23">
        <f>IFERROR(VLOOKUP(C68,月累计销售!B:D,3,0),0)</f>
        <v>24630</v>
      </c>
      <c r="K68" s="24">
        <f t="shared" ref="K68:K131" si="7">(G68)/$G$384</f>
        <v>1.2895860910952782E-4</v>
      </c>
      <c r="L68" s="25">
        <f>G68/E68</f>
        <v>6</v>
      </c>
      <c r="M68" s="76" t="str">
        <f>VLOOKUP(C68,商铺自有活动!A:D,3,0)</f>
        <v>森田面膜100元3盒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2706</v>
      </c>
      <c r="D69" s="21" t="s">
        <v>2707</v>
      </c>
      <c r="E69" s="70">
        <f>IFERROR(VLOOKUP(C69,业态!A:H,8,0),0)</f>
        <v>20</v>
      </c>
      <c r="F69" s="22" t="str">
        <f>VLOOKUP(C69,业态!A:I,9,0)</f>
        <v>化妆品</v>
      </c>
      <c r="G69" s="23">
        <f>IFERROR(VLOOKUP(C69,每日销售笔数!B:D,3,0),0)</f>
        <v>985</v>
      </c>
      <c r="H69" s="63">
        <f>IFERROR(VLOOKUP(C69,每日销售笔数!B:E,4,0),0)</f>
        <v>4</v>
      </c>
      <c r="I69" s="23">
        <f t="shared" si="6"/>
        <v>246.25</v>
      </c>
      <c r="J69" s="23">
        <f>IFERROR(VLOOKUP(C69,月累计销售!B:D,3,0),0)</f>
        <v>14541</v>
      </c>
      <c r="K69" s="24">
        <f t="shared" si="7"/>
        <v>4.2341409990961638E-4</v>
      </c>
      <c r="L69" s="25">
        <f t="shared" ref="L69:L86" si="8">G69/E69</f>
        <v>49.25</v>
      </c>
      <c r="M69" s="76" t="str">
        <f>VLOOKUP(C69,商铺自有活动!A:D,3,0)</f>
        <v>满额送礼</v>
      </c>
      <c r="N69" s="137"/>
      <c r="O69" s="137"/>
      <c r="P69" s="137"/>
      <c r="Q69" s="137"/>
      <c r="R69" s="137"/>
    </row>
    <row r="70" spans="1:18" s="74" customFormat="1" ht="14.25" customHeight="1" x14ac:dyDescent="0.15">
      <c r="A70" s="20" t="s">
        <v>181</v>
      </c>
      <c r="B70" s="20">
        <v>3</v>
      </c>
      <c r="C70" s="21" t="s">
        <v>2904</v>
      </c>
      <c r="D70" s="21" t="s">
        <v>268</v>
      </c>
      <c r="E70" s="70">
        <f>IFERROR(VLOOKUP(C70,业态!A:H,8,0),0)</f>
        <v>59.6</v>
      </c>
      <c r="F70" s="22" t="str">
        <f>VLOOKUP(C70,业态!A:I,9,0)</f>
        <v>服装</v>
      </c>
      <c r="G70" s="23">
        <f>IFERROR(VLOOKUP(C70,每日销售笔数!B:D,3,0),0)</f>
        <v>265</v>
      </c>
      <c r="H70" s="63">
        <f>IFERROR(VLOOKUP(C70,每日销售笔数!B:E,4,0),0)</f>
        <v>1</v>
      </c>
      <c r="I70" s="23">
        <f t="shared" si="6"/>
        <v>265</v>
      </c>
      <c r="J70" s="23">
        <f>IFERROR(VLOOKUP(C70,月累计销售!B:D,3,0),0)</f>
        <v>3510</v>
      </c>
      <c r="K70" s="24">
        <f t="shared" si="7"/>
        <v>1.1391343804674958E-4</v>
      </c>
      <c r="L70" s="25">
        <f t="shared" si="8"/>
        <v>4.4463087248322148</v>
      </c>
      <c r="M70" s="76" t="str">
        <f>VLOOKUP(C70,商铺自有活动!A:D,3,0)</f>
        <v>会员9折</v>
      </c>
      <c r="N70" s="137"/>
      <c r="O70" s="137"/>
      <c r="P70" s="137"/>
      <c r="Q70" s="137"/>
      <c r="R70" s="137"/>
    </row>
    <row r="71" spans="1:18" ht="14.25" customHeight="1" x14ac:dyDescent="0.15">
      <c r="A71" s="20" t="s">
        <v>184</v>
      </c>
      <c r="B71" s="20">
        <v>3</v>
      </c>
      <c r="C71" s="21" t="s">
        <v>259</v>
      </c>
      <c r="D71" s="21" t="s">
        <v>36</v>
      </c>
      <c r="E71" s="70">
        <f>IFERROR(VLOOKUP(C71,业态!A:H,8,0),0)</f>
        <v>20</v>
      </c>
      <c r="F71" s="22" t="str">
        <f>VLOOKUP(C71,业态!A:I,9,0)</f>
        <v>配饰</v>
      </c>
      <c r="G71" s="23">
        <f>IFERROR(VLOOKUP(C71,每日销售笔数!B:D,3,0),0)</f>
        <v>2297</v>
      </c>
      <c r="H71" s="63">
        <f>IFERROR(VLOOKUP(C71,每日销售笔数!B:E,4,0),0)</f>
        <v>6</v>
      </c>
      <c r="I71" s="23">
        <f t="shared" si="6"/>
        <v>382.83333333333331</v>
      </c>
      <c r="J71" s="23">
        <f>IFERROR(VLOOKUP(C71,月累计销售!B:D,3,0),0)</f>
        <v>52820</v>
      </c>
      <c r="K71" s="24">
        <f t="shared" si="7"/>
        <v>9.873930837486181E-4</v>
      </c>
      <c r="L71" s="25">
        <f t="shared" si="8"/>
        <v>114.85</v>
      </c>
      <c r="M71" s="76" t="str">
        <f>VLOOKUP(C71,商铺自有活动!A:D,3,0)</f>
        <v>无</v>
      </c>
    </row>
    <row r="72" spans="1:18" s="74" customFormat="1" ht="14.25" customHeight="1" x14ac:dyDescent="0.15">
      <c r="A72" s="20" t="s">
        <v>181</v>
      </c>
      <c r="B72" s="20">
        <v>3</v>
      </c>
      <c r="C72" s="21" t="s">
        <v>877</v>
      </c>
      <c r="D72" s="21" t="s">
        <v>878</v>
      </c>
      <c r="E72" s="70">
        <f>IFERROR(VLOOKUP(C72,业态!A:H,8,0),0)</f>
        <v>25</v>
      </c>
      <c r="F72" s="22" t="str">
        <f>VLOOKUP(C72,业态!A:I,9,0)</f>
        <v>配饰</v>
      </c>
      <c r="G72" s="23">
        <f>IFERROR(VLOOKUP(C72,每日销售笔数!B:D,3,0),0)</f>
        <v>286</v>
      </c>
      <c r="H72" s="63">
        <f>IFERROR(VLOOKUP(C72,每日销售笔数!B:E,4,0),0)</f>
        <v>3</v>
      </c>
      <c r="I72" s="23">
        <f t="shared" si="6"/>
        <v>95.333333333333329</v>
      </c>
      <c r="J72" s="23">
        <f>IFERROR(VLOOKUP(C72,月累计销售!B:D,3,0),0)</f>
        <v>3772</v>
      </c>
      <c r="K72" s="24">
        <f t="shared" si="7"/>
        <v>1.2294054068441652E-4</v>
      </c>
      <c r="L72" s="25">
        <f t="shared" si="8"/>
        <v>11.44</v>
      </c>
      <c r="M72" s="76" t="str">
        <f>VLOOKUP(C72,商铺自有活动!A:D,3,0)</f>
        <v>新品上市</v>
      </c>
      <c r="N72"/>
      <c r="O72"/>
      <c r="P72"/>
      <c r="Q72"/>
      <c r="R72"/>
    </row>
    <row r="73" spans="1:18" s="74" customFormat="1" ht="14.25" customHeight="1" x14ac:dyDescent="0.15">
      <c r="A73" s="20" t="s">
        <v>181</v>
      </c>
      <c r="B73" s="20">
        <v>3</v>
      </c>
      <c r="C73" s="21" t="s">
        <v>2664</v>
      </c>
      <c r="D73" s="21" t="s">
        <v>2665</v>
      </c>
      <c r="E73" s="70">
        <f>IFERROR(VLOOKUP(C73,业态!A:H,8,0),0)</f>
        <v>18</v>
      </c>
      <c r="F73" s="22" t="str">
        <f>VLOOKUP(C73,业态!A:I,9,0)</f>
        <v>家居生活</v>
      </c>
      <c r="G73" s="23">
        <f>IFERROR(VLOOKUP(C73,每日销售笔数!B:D,3,0),0)</f>
        <v>864</v>
      </c>
      <c r="H73" s="63">
        <f>IFERROR(VLOOKUP(C73,每日销售笔数!B:E,4,0),0)</f>
        <v>7</v>
      </c>
      <c r="I73" s="23">
        <f t="shared" si="6"/>
        <v>123.42857142857143</v>
      </c>
      <c r="J73" s="23">
        <f>IFERROR(VLOOKUP(C73,月累计销售!B:D,3,0),0)</f>
        <v>3343</v>
      </c>
      <c r="K73" s="24">
        <f t="shared" si="7"/>
        <v>3.7140079423544014E-4</v>
      </c>
      <c r="L73" s="25">
        <f t="shared" si="8"/>
        <v>48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2681</v>
      </c>
      <c r="D74" s="21" t="s">
        <v>2682</v>
      </c>
      <c r="E74" s="70">
        <f>IFERROR(VLOOKUP(C74,业态!A:H,8,0),0)</f>
        <v>20</v>
      </c>
      <c r="F74" s="22" t="str">
        <f>VLOOKUP(C74,业态!A:I,9,0)</f>
        <v>家居生活</v>
      </c>
      <c r="G74" s="23">
        <f>IFERROR(VLOOKUP(C74,每日销售笔数!B:D,3,0),0)</f>
        <v>0</v>
      </c>
      <c r="H74" s="63">
        <f>IFERROR(VLOOKUP(C74,每日销售笔数!B:E,4,0),0)</f>
        <v>0</v>
      </c>
      <c r="I74" s="23">
        <f t="shared" si="6"/>
        <v>0</v>
      </c>
      <c r="J74" s="23">
        <f>IFERROR(VLOOKUP(C74,月累计销售!B:D,3,0),0)</f>
        <v>0</v>
      </c>
      <c r="K74" s="24">
        <f t="shared" si="7"/>
        <v>0</v>
      </c>
      <c r="L74" s="25">
        <f t="shared" si="8"/>
        <v>0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2708</v>
      </c>
      <c r="D75" s="21" t="s">
        <v>2709</v>
      </c>
      <c r="E75" s="70">
        <f>IFERROR(VLOOKUP(C75,业态!A:H,8,0),0)</f>
        <v>23</v>
      </c>
      <c r="F75" s="22" t="str">
        <f>VLOOKUP(C75,业态!A:I,9,0)</f>
        <v>非正餐</v>
      </c>
      <c r="G75" s="23">
        <f>IFERROR(VLOOKUP(C75,每日销售笔数!B:D,3,0),0)</f>
        <v>1592</v>
      </c>
      <c r="H75" s="63">
        <f>IFERROR(VLOOKUP(C75,每日销售笔数!B:E,4,0),0)</f>
        <v>55</v>
      </c>
      <c r="I75" s="23">
        <f t="shared" si="6"/>
        <v>28.945454545454545</v>
      </c>
      <c r="J75" s="23">
        <f>IFERROR(VLOOKUP(C75,月累计销售!B:D,3,0),0)</f>
        <v>22417</v>
      </c>
      <c r="K75" s="24">
        <f t="shared" si="7"/>
        <v>6.8434035234122767E-4</v>
      </c>
      <c r="L75" s="25">
        <f t="shared" si="8"/>
        <v>69.217391304347828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3</v>
      </c>
      <c r="C76" s="21" t="s">
        <v>2788</v>
      </c>
      <c r="D76" s="21" t="s">
        <v>2789</v>
      </c>
      <c r="E76" s="70">
        <f>IFERROR(VLOOKUP(C76,业态!A:H,8,0),0)</f>
        <v>5</v>
      </c>
      <c r="F76" s="22" t="str">
        <f>VLOOKUP(C76,业态!A:I,9,0)</f>
        <v>非正餐</v>
      </c>
      <c r="G76" s="23">
        <f>IFERROR(VLOOKUP(C76,每日销售笔数!B:D,3,0),0)</f>
        <v>1228.9000000000001</v>
      </c>
      <c r="H76" s="63">
        <f>IFERROR(VLOOKUP(C76,每日销售笔数!B:E,4,0),0)</f>
        <v>26</v>
      </c>
      <c r="I76" s="23">
        <f t="shared" si="6"/>
        <v>47.265384615384619</v>
      </c>
      <c r="J76" s="23">
        <f>IFERROR(VLOOKUP(C76,月累计销售!B:D,3,0),0)</f>
        <v>15115.9</v>
      </c>
      <c r="K76" s="24">
        <f t="shared" si="7"/>
        <v>5.282574491156626E-4</v>
      </c>
      <c r="L76" s="25">
        <f t="shared" si="8"/>
        <v>245.78000000000003</v>
      </c>
      <c r="M76" s="76" t="str">
        <f>VLOOKUP(C76,商铺自有活动!A:D,3,0)</f>
        <v>无</v>
      </c>
      <c r="N76" s="137"/>
      <c r="O76" s="137"/>
      <c r="P76" s="137"/>
      <c r="Q76" s="137"/>
      <c r="R76" s="137"/>
    </row>
    <row r="77" spans="1:18" s="74" customFormat="1" ht="14.25" customHeight="1" x14ac:dyDescent="0.15">
      <c r="A77" s="20" t="s">
        <v>181</v>
      </c>
      <c r="B77" s="20">
        <v>4</v>
      </c>
      <c r="C77" s="35" t="s">
        <v>1438</v>
      </c>
      <c r="D77" s="35" t="s">
        <v>1439</v>
      </c>
      <c r="E77" s="70">
        <f>IFERROR(VLOOKUP(C77,业态!A:H,8,0),0)</f>
        <v>364</v>
      </c>
      <c r="F77" s="22" t="str">
        <f>VLOOKUP(C77,业态!A:I,9,0)</f>
        <v>正餐</v>
      </c>
      <c r="G77" s="23">
        <f>IFERROR(VLOOKUP(C77,每日销售笔数!B:D,3,0),0)</f>
        <v>9591</v>
      </c>
      <c r="H77" s="63">
        <f>IFERROR(VLOOKUP(C77,每日销售笔数!B:E,4,0),0)</f>
        <v>46</v>
      </c>
      <c r="I77" s="23">
        <f t="shared" si="6"/>
        <v>208.5</v>
      </c>
      <c r="J77" s="23">
        <f>IFERROR(VLOOKUP(C77,月累计销售!B:D,3,0),0)</f>
        <v>140117</v>
      </c>
      <c r="K77" s="24">
        <f t="shared" si="7"/>
        <v>4.1228067332316045E-3</v>
      </c>
      <c r="L77" s="25">
        <f t="shared" si="8"/>
        <v>26.348901098901099</v>
      </c>
      <c r="M77" s="76" t="str">
        <f>VLOOKUP(C77,商铺自有活动!A:D,3,0)</f>
        <v>无</v>
      </c>
      <c r="N77"/>
      <c r="O77"/>
      <c r="P77"/>
      <c r="Q77"/>
      <c r="R77"/>
    </row>
    <row r="78" spans="1:18" s="74" customFormat="1" ht="14.25" customHeight="1" x14ac:dyDescent="0.15">
      <c r="A78" s="20" t="s">
        <v>181</v>
      </c>
      <c r="B78" s="20">
        <v>4</v>
      </c>
      <c r="C78" s="35" t="s">
        <v>2634</v>
      </c>
      <c r="D78" s="35" t="s">
        <v>2635</v>
      </c>
      <c r="E78" s="70">
        <f>IFERROR(VLOOKUP(C78,业态!A:H,8,0),0)</f>
        <v>355</v>
      </c>
      <c r="F78" s="22" t="str">
        <f>VLOOKUP(C78,业态!A:I,9,0)</f>
        <v>正餐</v>
      </c>
      <c r="G78" s="23">
        <f>IFERROR(VLOOKUP(C78,每日销售笔数!B:D,3,0),0)</f>
        <v>3564</v>
      </c>
      <c r="H78" s="63">
        <f>IFERROR(VLOOKUP(C78,每日销售笔数!B:E,4,0),0)</f>
        <v>19</v>
      </c>
      <c r="I78" s="23">
        <f t="shared" si="6"/>
        <v>187.57894736842104</v>
      </c>
      <c r="J78" s="23">
        <f>IFERROR(VLOOKUP(C78,月累计销售!B:D,3,0),0)</f>
        <v>62899</v>
      </c>
      <c r="K78" s="24">
        <f t="shared" si="7"/>
        <v>1.5320282762211906E-3</v>
      </c>
      <c r="L78" s="25">
        <f t="shared" si="8"/>
        <v>10.039436619718311</v>
      </c>
      <c r="M78" s="76" t="str">
        <f>VLOOKUP(C78,商铺自有活动!A:D,3,0)</f>
        <v>无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35" t="s">
        <v>2941</v>
      </c>
      <c r="D79" s="35" t="s">
        <v>2942</v>
      </c>
      <c r="E79" s="70">
        <f>IFERROR(VLOOKUP(C79,业态!A:H,8,0),0)</f>
        <v>272.89999999999998</v>
      </c>
      <c r="F79" s="22" t="str">
        <f>VLOOKUP(C79,业态!A:I,9,0)</f>
        <v>正餐</v>
      </c>
      <c r="G79" s="23">
        <f>IFERROR(VLOOKUP(C79,每日销售笔数!B:D,3,0),0)</f>
        <v>5643</v>
      </c>
      <c r="H79" s="63">
        <f>IFERROR(VLOOKUP(C79,每日销售笔数!B:E,4,0),0)</f>
        <v>30</v>
      </c>
      <c r="I79" s="23">
        <f t="shared" si="6"/>
        <v>188.1</v>
      </c>
      <c r="J79" s="23">
        <f>IFERROR(VLOOKUP(C79,月累计销售!B:D,3,0),0)</f>
        <v>54831.200000000004</v>
      </c>
      <c r="K79" s="24">
        <f t="shared" si="7"/>
        <v>2.4257114373502186E-3</v>
      </c>
      <c r="L79" s="25">
        <f t="shared" si="8"/>
        <v>20.677903994137047</v>
      </c>
      <c r="M79" s="76" t="str">
        <f>VLOOKUP(C79,商铺自有活动!A:D,3,0)</f>
        <v>支付宝全单8折
水瓶座3人同行一人免单，第二次2人同行一人免单，满百送代金券，100减50，第二次可用，一次最多用2张，98元，套餐68元，48元套餐</v>
      </c>
      <c r="N79" s="137"/>
      <c r="O79" s="137"/>
      <c r="P79" s="137"/>
      <c r="Q79" s="137"/>
      <c r="R79" s="137"/>
    </row>
    <row r="80" spans="1:18" s="74" customFormat="1" ht="14.25" customHeight="1" x14ac:dyDescent="0.15">
      <c r="A80" s="20" t="s">
        <v>181</v>
      </c>
      <c r="B80" s="20">
        <v>4</v>
      </c>
      <c r="C80" s="21" t="s">
        <v>330</v>
      </c>
      <c r="D80" s="21" t="s">
        <v>331</v>
      </c>
      <c r="E80" s="70">
        <f>IFERROR(VLOOKUP(C80,业态!A:H,8,0),0)</f>
        <v>106</v>
      </c>
      <c r="F80" s="22" t="str">
        <f>VLOOKUP(C80,业态!A:I,9,0)</f>
        <v>专项服务</v>
      </c>
      <c r="G80" s="23">
        <f>IFERROR(VLOOKUP(C80,每日销售笔数!B:D,3,0),0)</f>
        <v>8968</v>
      </c>
      <c r="H80" s="63">
        <f>IFERROR(VLOOKUP(C80,每日销售笔数!B:E,4,0),0)</f>
        <v>51</v>
      </c>
      <c r="I80" s="23">
        <f t="shared" si="6"/>
        <v>175.84313725490196</v>
      </c>
      <c r="J80" s="23">
        <f>IFERROR(VLOOKUP(C80,月累计销售!B:D,3,0),0)</f>
        <v>64678</v>
      </c>
      <c r="K80" s="24">
        <f t="shared" si="7"/>
        <v>3.8550026883141519E-3</v>
      </c>
      <c r="L80" s="25">
        <f t="shared" si="8"/>
        <v>84.603773584905667</v>
      </c>
      <c r="M80" s="76" t="str">
        <f>VLOOKUP(C80,商铺自有活动!A:D,3,0)</f>
        <v>无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35" t="s">
        <v>863</v>
      </c>
      <c r="D81" s="35" t="s">
        <v>42</v>
      </c>
      <c r="E81" s="70">
        <f>IFERROR(VLOOKUP(C81,业态!A:H,8,0),0)</f>
        <v>339.55</v>
      </c>
      <c r="F81" s="22" t="str">
        <f>VLOOKUP(C81,业态!A:I,9,0)</f>
        <v>正餐</v>
      </c>
      <c r="G81" s="23">
        <f>IFERROR(VLOOKUP(C81,每日销售笔数!B:D,3,0),0)</f>
        <v>3951</v>
      </c>
      <c r="H81" s="63">
        <f>IFERROR(VLOOKUP(C81,每日销售笔数!B:E,4,0),0)</f>
        <v>51</v>
      </c>
      <c r="I81" s="23">
        <f t="shared" si="6"/>
        <v>77.470588235294116</v>
      </c>
      <c r="J81" s="23">
        <f>IFERROR(VLOOKUP(C81,月累计销售!B:D,3,0),0)</f>
        <v>35087</v>
      </c>
      <c r="K81" s="24">
        <f t="shared" si="7"/>
        <v>1.6983848819724816E-3</v>
      </c>
      <c r="L81" s="25">
        <f t="shared" si="8"/>
        <v>11.635988808717419</v>
      </c>
      <c r="M81" s="76" t="str">
        <f>VLOOKUP(C81,商铺自有活动!A:D,3,0)</f>
        <v>储值卡满300件100，店内特价套餐（75/88元）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719</v>
      </c>
      <c r="D82" s="21" t="s">
        <v>720</v>
      </c>
      <c r="E82" s="70">
        <f>IFERROR(VLOOKUP(C82,业态!A:H,8,0),0)</f>
        <v>360</v>
      </c>
      <c r="F82" s="22" t="str">
        <f>VLOOKUP(C82,业态!A:I,9,0)</f>
        <v>正餐</v>
      </c>
      <c r="G82" s="23">
        <f>IFERROR(VLOOKUP(C82,每日销售笔数!B:D,3,0),0)</f>
        <v>6569</v>
      </c>
      <c r="H82" s="63">
        <f>IFERROR(VLOOKUP(C82,每日销售笔数!B:E,4,0),0)</f>
        <v>28</v>
      </c>
      <c r="I82" s="23">
        <f t="shared" si="6"/>
        <v>234.60714285714286</v>
      </c>
      <c r="J82" s="23">
        <f>IFERROR(VLOOKUP(C82,月累计销售!B:D,3,0),0)</f>
        <v>112337</v>
      </c>
      <c r="K82" s="24">
        <f t="shared" si="7"/>
        <v>2.8237636774682945E-3</v>
      </c>
      <c r="L82" s="25">
        <f t="shared" si="8"/>
        <v>18.247222222222224</v>
      </c>
      <c r="M82" s="76" t="str">
        <f>VLOOKUP(C82,商铺自有活动!A:D,3,0)</f>
        <v>交行信用卡周五周六周日5折（限购两张）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845</v>
      </c>
      <c r="D83" s="21" t="s">
        <v>846</v>
      </c>
      <c r="E83" s="70">
        <f>IFERROR(VLOOKUP(C83,业态!A:H,8,0),0)</f>
        <v>383</v>
      </c>
      <c r="F83" s="22" t="str">
        <f>VLOOKUP(C83,业态!A:I,9,0)</f>
        <v>正餐</v>
      </c>
      <c r="G83" s="23">
        <f>IFERROR(VLOOKUP(C83,每日销售笔数!B:D,3,0),0)</f>
        <v>6953</v>
      </c>
      <c r="H83" s="63">
        <f>IFERROR(VLOOKUP(C83,每日销售笔数!B:E,4,0),0)</f>
        <v>70</v>
      </c>
      <c r="I83" s="23">
        <f t="shared" si="6"/>
        <v>99.328571428571422</v>
      </c>
      <c r="J83" s="23">
        <f>IFERROR(VLOOKUP(C83,月累计销售!B:D,3,0),0)</f>
        <v>73229</v>
      </c>
      <c r="K83" s="24">
        <f t="shared" si="7"/>
        <v>2.98883069712849E-3</v>
      </c>
      <c r="L83" s="25">
        <f t="shared" si="8"/>
        <v>18.154046997389035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1470</v>
      </c>
      <c r="D84" s="21" t="s">
        <v>1471</v>
      </c>
      <c r="E84" s="70">
        <f>IFERROR(VLOOKUP(C84,业态!A:H,8,0),0)</f>
        <v>286</v>
      </c>
      <c r="F84" s="22" t="str">
        <f>VLOOKUP(C84,业态!A:I,9,0)</f>
        <v>正餐</v>
      </c>
      <c r="G84" s="23">
        <f>IFERROR(VLOOKUP(C84,每日销售笔数!B:D,3,0),0)</f>
        <v>4921</v>
      </c>
      <c r="H84" s="63">
        <f>IFERROR(VLOOKUP(C84,每日销售笔数!B:E,4,0),0)</f>
        <v>27</v>
      </c>
      <c r="I84" s="23">
        <f t="shared" si="6"/>
        <v>182.25925925925927</v>
      </c>
      <c r="J84" s="23">
        <f>IFERROR(VLOOKUP(C84,月累计销售!B:D,3,0),0)</f>
        <v>63948</v>
      </c>
      <c r="K84" s="24">
        <f t="shared" si="7"/>
        <v>2.1153510514266213E-3</v>
      </c>
      <c r="L84" s="25">
        <f t="shared" si="8"/>
        <v>17.206293706293707</v>
      </c>
      <c r="M84" s="76" t="str">
        <f>VLOOKUP(C84,商铺自有活动!A:D,3,0)</f>
        <v>无</v>
      </c>
      <c r="N84"/>
      <c r="O84"/>
      <c r="P84"/>
      <c r="Q84"/>
      <c r="R84"/>
    </row>
    <row r="85" spans="1:18" s="74" customFormat="1" ht="14.25" customHeight="1" x14ac:dyDescent="0.15">
      <c r="A85" s="20" t="s">
        <v>181</v>
      </c>
      <c r="B85" s="20">
        <v>4</v>
      </c>
      <c r="C85" s="21" t="s">
        <v>2784</v>
      </c>
      <c r="D85" s="21" t="s">
        <v>2786</v>
      </c>
      <c r="E85" s="70">
        <f>IFERROR(VLOOKUP(C85,业态!A:H,8,0),0)</f>
        <v>202.7</v>
      </c>
      <c r="F85" s="22" t="str">
        <f>VLOOKUP(C85,业态!A:I,9,0)</f>
        <v>专项服务</v>
      </c>
      <c r="G85" s="23">
        <f>IFERROR(VLOOKUP(C85,每日销售笔数!B:D,3,0),0)</f>
        <v>2132</v>
      </c>
      <c r="H85" s="63">
        <f>IFERROR(VLOOKUP(C85,每日销售笔数!B:E,4,0),0)</f>
        <v>19</v>
      </c>
      <c r="I85" s="23">
        <f t="shared" si="6"/>
        <v>112.21052631578948</v>
      </c>
      <c r="J85" s="23">
        <f>IFERROR(VLOOKUP(C85,月累计销售!B:D,3,0),0)</f>
        <v>50109</v>
      </c>
      <c r="K85" s="24">
        <f t="shared" si="7"/>
        <v>9.1646584873837774E-4</v>
      </c>
      <c r="L85" s="25">
        <f t="shared" si="8"/>
        <v>10.518006906758757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2698</v>
      </c>
      <c r="D86" s="21" t="s">
        <v>2699</v>
      </c>
      <c r="E86" s="70">
        <v>16</v>
      </c>
      <c r="F86" s="22" t="str">
        <f>VLOOKUP(C86,业态!A:I,9,0)</f>
        <v>非正餐</v>
      </c>
      <c r="G86" s="23">
        <f>IFERROR(VLOOKUP(C86,每日销售笔数!B:D,3,0),0)</f>
        <v>1801.6</v>
      </c>
      <c r="H86" s="63">
        <f>IFERROR(VLOOKUP(C86,每日销售笔数!B:E,4,0),0)</f>
        <v>115</v>
      </c>
      <c r="I86" s="23">
        <f t="shared" si="6"/>
        <v>15.666086956521738</v>
      </c>
      <c r="J86" s="23">
        <f>IFERROR(VLOOKUP(C86,月累计销售!B:D,3,0),0)</f>
        <v>22025.399999999998</v>
      </c>
      <c r="K86" s="24">
        <f t="shared" si="7"/>
        <v>7.7443943390575109E-4</v>
      </c>
      <c r="L86" s="25">
        <f t="shared" si="8"/>
        <v>112.6</v>
      </c>
      <c r="M86" s="76" t="str">
        <f>VLOOKUP(C86,商铺自有活动!A:D,3,0)</f>
        <v>无</v>
      </c>
      <c r="N86" s="137"/>
      <c r="O86" s="137"/>
      <c r="P86" s="137"/>
      <c r="Q86" s="137"/>
      <c r="R86" s="137"/>
    </row>
    <row r="87" spans="1:18" s="74" customFormat="1" ht="14.25" customHeight="1" x14ac:dyDescent="0.15">
      <c r="A87" s="20" t="s">
        <v>181</v>
      </c>
      <c r="B87" s="20">
        <v>4</v>
      </c>
      <c r="C87" s="21" t="s">
        <v>768</v>
      </c>
      <c r="D87" s="21" t="s">
        <v>769</v>
      </c>
      <c r="E87" s="70">
        <f>IFERROR(VLOOKUP(C87,业态!A:H,8,0),0)</f>
        <v>382.3</v>
      </c>
      <c r="F87" s="22" t="str">
        <f>VLOOKUP(C87,业态!A:I,9,0)</f>
        <v>正餐</v>
      </c>
      <c r="G87" s="23">
        <f>IFERROR(VLOOKUP(C87,每日销售笔数!B:D,3,0),0)</f>
        <v>2930</v>
      </c>
      <c r="H87" s="63">
        <f>IFERROR(VLOOKUP(C87,每日销售笔数!B:E,4,0),0)</f>
        <v>14</v>
      </c>
      <c r="I87" s="23">
        <f t="shared" ref="I87:I156" si="9">IFERROR(G87/H87,0)</f>
        <v>209.28571428571428</v>
      </c>
      <c r="J87" s="23">
        <f>IFERROR(VLOOKUP(C87,月累计销售!B:D,3,0),0)</f>
        <v>49976</v>
      </c>
      <c r="K87" s="24">
        <f t="shared" si="7"/>
        <v>1.2594957489697218E-3</v>
      </c>
      <c r="L87" s="25">
        <f t="shared" ref="L87:L156" si="10">G87/E87</f>
        <v>7.6641381114308134</v>
      </c>
      <c r="M87" s="76" t="str">
        <f>VLOOKUP(C87,商铺自有活动!A:D,3,0)</f>
        <v>点评闪惠随机折扣，支付宝随机折扣，饮品第二杯半价，注册会员换购甜汤，微信摇一摇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514</v>
      </c>
      <c r="D88" s="21" t="s">
        <v>515</v>
      </c>
      <c r="E88" s="70">
        <f>IFERROR(VLOOKUP(C88,业态!A:H,8,0),0)</f>
        <v>311.89999999999998</v>
      </c>
      <c r="F88" s="22" t="str">
        <f>VLOOKUP(C88,业态!A:I,9,0)</f>
        <v>正餐</v>
      </c>
      <c r="G88" s="23">
        <f>IFERROR(VLOOKUP(C88,每日销售笔数!B:D,3,0),0)</f>
        <v>3450.76</v>
      </c>
      <c r="H88" s="63">
        <f>IFERROR(VLOOKUP(C88,每日销售笔数!B:E,4,0),0)</f>
        <v>19</v>
      </c>
      <c r="I88" s="23">
        <f t="shared" si="9"/>
        <v>181.61894736842106</v>
      </c>
      <c r="J88" s="23">
        <f>IFERROR(VLOOKUP(C88,月累计销售!B:D,3,0),0)</f>
        <v>54023.839999999997</v>
      </c>
      <c r="K88" s="24">
        <f t="shared" si="7"/>
        <v>1.4833506999026476E-3</v>
      </c>
      <c r="L88" s="25">
        <f t="shared" si="10"/>
        <v>11.063674254568774</v>
      </c>
      <c r="M88" s="76" t="str">
        <f>VLOOKUP(C88,商铺自有活动!A:D,3,0)</f>
        <v>涮品6.8折，支付宝支付全单6.8折</v>
      </c>
      <c r="N88"/>
      <c r="O88"/>
      <c r="P88"/>
      <c r="Q88"/>
      <c r="R88"/>
    </row>
    <row r="89" spans="1:18" s="74" customFormat="1" ht="14.25" customHeight="1" x14ac:dyDescent="0.15">
      <c r="A89" s="20" t="s">
        <v>181</v>
      </c>
      <c r="B89" s="20">
        <v>5</v>
      </c>
      <c r="C89" s="21" t="s">
        <v>875</v>
      </c>
      <c r="D89" s="21" t="s">
        <v>876</v>
      </c>
      <c r="E89" s="70">
        <f>IFERROR(VLOOKUP(C89,业态!A:H,8,0),0)</f>
        <v>55.3</v>
      </c>
      <c r="F89" s="22" t="str">
        <f>VLOOKUP(C89,业态!A:I,9,0)</f>
        <v>非正餐</v>
      </c>
      <c r="G89" s="23">
        <f>IFERROR(VLOOKUP(C89,每日销售笔数!B:D,3,0),0)</f>
        <v>2332</v>
      </c>
      <c r="H89" s="63">
        <f>IFERROR(VLOOKUP(C89,每日销售笔数!B:E,4,0),0)</f>
        <v>51</v>
      </c>
      <c r="I89" s="23">
        <f t="shared" si="9"/>
        <v>45.725490196078432</v>
      </c>
      <c r="J89" s="23">
        <f>IFERROR(VLOOKUP(C89,月累计销售!B:D,3,0),0)</f>
        <v>24533</v>
      </c>
      <c r="K89" s="24">
        <f t="shared" si="7"/>
        <v>1.0024382548113964E-3</v>
      </c>
      <c r="L89" s="25">
        <f t="shared" si="10"/>
        <v>42.169981916817363</v>
      </c>
      <c r="M89" s="76" t="str">
        <f>VLOOKUP(C89,商铺自有活动!A:D,3,0)</f>
        <v>无</v>
      </c>
      <c r="N89"/>
      <c r="O89"/>
      <c r="P89"/>
      <c r="Q89"/>
      <c r="R89"/>
    </row>
    <row r="90" spans="1:18" ht="14.25" customHeight="1" x14ac:dyDescent="0.15">
      <c r="A90" s="20" t="s">
        <v>181</v>
      </c>
      <c r="B90" s="20">
        <v>5</v>
      </c>
      <c r="C90" s="21" t="s">
        <v>46</v>
      </c>
      <c r="D90" s="21" t="s">
        <v>47</v>
      </c>
      <c r="E90" s="70">
        <f>IFERROR(VLOOKUP(C90,业态!A:H,8,0),0)</f>
        <v>1830</v>
      </c>
      <c r="F90" s="22" t="str">
        <f>VLOOKUP(C90,业态!A:I,9,0)</f>
        <v>正餐</v>
      </c>
      <c r="G90" s="23">
        <f>IFERROR(VLOOKUP(C90,每日销售笔数!B:D,3,0),0)</f>
        <v>73632</v>
      </c>
      <c r="H90" s="63">
        <f>IFERROR(VLOOKUP(C90,每日销售笔数!B:E,4,0),0)</f>
        <v>271</v>
      </c>
      <c r="I90" s="23">
        <f t="shared" si="9"/>
        <v>271.70479704797049</v>
      </c>
      <c r="J90" s="23">
        <f>IFERROR(VLOOKUP(C90,月累计销售!B:D,3,0),0)</f>
        <v>874408</v>
      </c>
      <c r="K90" s="24">
        <f t="shared" si="7"/>
        <v>3.1651601019842511E-2</v>
      </c>
      <c r="L90" s="25">
        <f t="shared" si="10"/>
        <v>40.236065573770489</v>
      </c>
      <c r="M90" s="76" t="str">
        <f>VLOOKUP(C90,商铺自有活动!A:D,3,0)</f>
        <v>无</v>
      </c>
    </row>
    <row r="91" spans="1:18" s="74" customFormat="1" ht="14.25" customHeight="1" x14ac:dyDescent="0.15">
      <c r="A91" s="20" t="s">
        <v>181</v>
      </c>
      <c r="B91" s="20">
        <v>5</v>
      </c>
      <c r="C91" s="21" t="s">
        <v>2826</v>
      </c>
      <c r="D91" s="21" t="s">
        <v>2827</v>
      </c>
      <c r="E91" s="70">
        <f>IFERROR(VLOOKUP(C91,业态!A:H,8,0),0)</f>
        <v>372</v>
      </c>
      <c r="F91" s="22" t="str">
        <f>VLOOKUP(C91,业态!A:I,9,0)</f>
        <v>正餐</v>
      </c>
      <c r="G91" s="23">
        <f>IFERROR(VLOOKUP(C91,每日销售笔数!B:D,3,0),0)</f>
        <v>7114</v>
      </c>
      <c r="H91" s="63">
        <f>IFERROR(VLOOKUP(C91,每日销售笔数!B:E,4,0),0)</f>
        <v>31</v>
      </c>
      <c r="I91" s="23">
        <f>IFERROR(G91/H91,0)</f>
        <v>229.48387096774192</v>
      </c>
      <c r="J91" s="23">
        <f>IFERROR(VLOOKUP(C91,月累计销售!B:D,3,0),0)</f>
        <v>91728</v>
      </c>
      <c r="K91" s="24">
        <f t="shared" si="7"/>
        <v>3.0580384840172702E-3</v>
      </c>
      <c r="L91" s="25">
        <f>G91/E91</f>
        <v>19.123655913978496</v>
      </c>
      <c r="M91" s="76" t="str">
        <f>VLOOKUP(C91,商铺自有活动!A:D,3,0)</f>
        <v>无</v>
      </c>
      <c r="N91" s="137"/>
      <c r="O91" s="137"/>
      <c r="P91" s="137"/>
      <c r="Q91" s="137"/>
      <c r="R91" s="137"/>
    </row>
    <row r="92" spans="1:18" ht="14.25" customHeight="1" x14ac:dyDescent="0.15">
      <c r="A92" s="20" t="s">
        <v>185</v>
      </c>
      <c r="B92" s="20">
        <v>5</v>
      </c>
      <c r="C92" s="21" t="s">
        <v>50</v>
      </c>
      <c r="D92" s="21" t="s">
        <v>51</v>
      </c>
      <c r="E92" s="70">
        <f>IFERROR(VLOOKUP(C92,业态!A:H,8,0),0)</f>
        <v>381.7</v>
      </c>
      <c r="F92" s="22" t="str">
        <f>VLOOKUP(C92,业态!A:I,9,0)</f>
        <v>正餐</v>
      </c>
      <c r="G92" s="23">
        <f>IFERROR(VLOOKUP(C92,每日销售笔数!B:D,3,0),0)</f>
        <v>3907</v>
      </c>
      <c r="H92" s="63">
        <f>IFERROR(VLOOKUP(C92,每日销售笔数!B:E,4,0),0)</f>
        <v>24</v>
      </c>
      <c r="I92" s="23">
        <f t="shared" si="9"/>
        <v>162.79166666666666</v>
      </c>
      <c r="J92" s="23">
        <f>IFERROR(VLOOKUP(C92,月累计销售!B:D,3,0),0)</f>
        <v>59722</v>
      </c>
      <c r="K92" s="24">
        <f t="shared" si="7"/>
        <v>1.6794709526364174E-3</v>
      </c>
      <c r="L92" s="25">
        <f t="shared" si="10"/>
        <v>10.235787267487556</v>
      </c>
      <c r="M92" s="76" t="str">
        <f>VLOOKUP(C92,商铺自有活动!A:D,3,0)</f>
        <v>交行信用卡50抵100，招行信用卡85抵100，美团闪惠满100减10元
会员卡9折，芝心披萨6.8折，</v>
      </c>
    </row>
    <row r="93" spans="1:18" s="74" customFormat="1" ht="14.25" customHeight="1" x14ac:dyDescent="0.15">
      <c r="A93" s="20" t="s">
        <v>181</v>
      </c>
      <c r="B93" s="20">
        <v>5</v>
      </c>
      <c r="C93" s="21" t="s">
        <v>2512</v>
      </c>
      <c r="D93" s="21" t="s">
        <v>2513</v>
      </c>
      <c r="E93" s="70">
        <f>IFERROR(VLOOKUP(C93,业态!A:H,8,0),0)</f>
        <v>250.6</v>
      </c>
      <c r="F93" s="22" t="str">
        <f>VLOOKUP(C93,业态!A:I,9,0)</f>
        <v>正餐</v>
      </c>
      <c r="G93" s="23">
        <f>IFERROR(VLOOKUP(C93,每日销售笔数!B:D,3,0),0)</f>
        <v>3603</v>
      </c>
      <c r="H93" s="63">
        <f>IFERROR(VLOOKUP(C93,每日销售笔数!B:E,4,0),0)</f>
        <v>16</v>
      </c>
      <c r="I93" s="23">
        <f>IFERROR(G93/H93,0)</f>
        <v>225.1875</v>
      </c>
      <c r="J93" s="23">
        <f>IFERROR(VLOOKUP(C93,月累计销售!B:D,3,0),0)</f>
        <v>76325</v>
      </c>
      <c r="K93" s="24">
        <f t="shared" si="7"/>
        <v>1.5487928954054293E-3</v>
      </c>
      <c r="L93" s="25">
        <f>G93/E93</f>
        <v>14.377494014365523</v>
      </c>
      <c r="M93" s="76" t="str">
        <f>VLOOKUP(C93,商铺自有活动!A:D,3,0)</f>
        <v>无</v>
      </c>
      <c r="N93" s="135"/>
      <c r="O93" s="135"/>
      <c r="P93" s="135"/>
      <c r="Q93" s="135"/>
      <c r="R93" s="135"/>
    </row>
    <row r="94" spans="1:18" s="74" customFormat="1" ht="14.25" customHeight="1" x14ac:dyDescent="0.15">
      <c r="A94" s="20" t="s">
        <v>181</v>
      </c>
      <c r="B94" s="20">
        <v>5</v>
      </c>
      <c r="C94" s="21" t="s">
        <v>387</v>
      </c>
      <c r="D94" s="21" t="s">
        <v>463</v>
      </c>
      <c r="E94" s="70">
        <f>IFERROR(VLOOKUP(C94,业态!A:H,8,0),0)</f>
        <v>127</v>
      </c>
      <c r="F94" s="22" t="str">
        <f>VLOOKUP(C94,业态!A:I,9,0)</f>
        <v>正餐</v>
      </c>
      <c r="G94" s="23">
        <f>IFERROR(VLOOKUP(C94,每日销售笔数!B:D,3,0),0)</f>
        <v>4137</v>
      </c>
      <c r="H94" s="63">
        <f>IFERROR(VLOOKUP(C94,每日销售笔数!B:E,4,0),0)</f>
        <v>26</v>
      </c>
      <c r="I94" s="23">
        <f t="shared" si="9"/>
        <v>159.11538461538461</v>
      </c>
      <c r="J94" s="23">
        <f>IFERROR(VLOOKUP(C94,月累计销售!B:D,3,0),0)</f>
        <v>49119</v>
      </c>
      <c r="K94" s="24">
        <f t="shared" si="7"/>
        <v>1.7783392196203888E-3</v>
      </c>
      <c r="L94" s="25">
        <f t="shared" si="10"/>
        <v>32.574803149606296</v>
      </c>
      <c r="M94" s="76" t="str">
        <f>VLOOKUP(C94,商铺自有活动!A:D,3,0)</f>
        <v>美团代金券满200减20（团购套餐）</v>
      </c>
      <c r="N94"/>
      <c r="O94"/>
      <c r="P94"/>
      <c r="Q94"/>
      <c r="R94"/>
    </row>
    <row r="95" spans="1:18" ht="14.25" customHeight="1" x14ac:dyDescent="0.15">
      <c r="A95" s="28"/>
      <c r="B95" s="28"/>
      <c r="C95" s="29"/>
      <c r="D95" s="29" t="s">
        <v>186</v>
      </c>
      <c r="E95" s="72">
        <f>SUM(E3:E94)</f>
        <v>20489.72</v>
      </c>
      <c r="F95" s="30"/>
      <c r="G95" s="73">
        <f>SUM(G3:G94)</f>
        <v>562237.16</v>
      </c>
      <c r="H95" s="75">
        <f>SUM(H3:H94)</f>
        <v>2451</v>
      </c>
      <c r="I95" s="37">
        <f t="shared" si="9"/>
        <v>229.39092615259079</v>
      </c>
      <c r="J95" s="31">
        <f>SUM(J3:J94)</f>
        <v>8818213.7900000028</v>
      </c>
      <c r="K95" s="32">
        <f t="shared" si="7"/>
        <v>0.24168440714430353</v>
      </c>
      <c r="L95" s="33">
        <f t="shared" si="10"/>
        <v>27.439963064404981</v>
      </c>
      <c r="M95" s="33"/>
    </row>
    <row r="96" spans="1:18" s="74" customFormat="1" ht="14.25" customHeight="1" x14ac:dyDescent="0.15">
      <c r="A96" s="20" t="s">
        <v>187</v>
      </c>
      <c r="B96" s="20">
        <v>1</v>
      </c>
      <c r="C96" s="35" t="s">
        <v>2507</v>
      </c>
      <c r="D96" s="35" t="s">
        <v>55</v>
      </c>
      <c r="E96" s="97">
        <f>IFERROR(VLOOKUP(C96,业态!A:H,8,0),0)</f>
        <v>264.5</v>
      </c>
      <c r="F96" s="22" t="str">
        <f>VLOOKUP(C96,业态!A:I,9,0)</f>
        <v>非正餐</v>
      </c>
      <c r="G96" s="23">
        <f>IFERROR(VLOOKUP(C96,每日销售笔数!B:D,3,0),0)</f>
        <v>13079</v>
      </c>
      <c r="H96" s="63">
        <f>IFERROR(VLOOKUP(C96,每日销售笔数!B:E,4,0),0)</f>
        <v>276</v>
      </c>
      <c r="I96" s="23">
        <f>IFERROR(G96/H96,0)</f>
        <v>47.387681159420289</v>
      </c>
      <c r="J96" s="23">
        <f>IFERROR(VLOOKUP(C96,月累计销售!B:D,3,0),0)</f>
        <v>162568</v>
      </c>
      <c r="K96" s="24">
        <f t="shared" si="7"/>
        <v>5.6221654951450484E-3</v>
      </c>
      <c r="L96" s="25">
        <f>G96/E96</f>
        <v>49.448015122873343</v>
      </c>
      <c r="M96" s="76" t="str">
        <f>VLOOKUP(C96,商铺自有活动!A:D,3,0)</f>
        <v>无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2570</v>
      </c>
      <c r="D97" s="35" t="s">
        <v>79</v>
      </c>
      <c r="E97" s="97">
        <f>IFERROR(VLOOKUP(C97,业态!A:H,8,0),0)</f>
        <v>674.6</v>
      </c>
      <c r="F97" s="22" t="str">
        <f>VLOOKUP(C97,业态!A:I,9,0)</f>
        <v>服装</v>
      </c>
      <c r="G97" s="23">
        <f>IFERROR(VLOOKUP(C97,每日销售笔数!B:D,3,0),0)</f>
        <v>25174</v>
      </c>
      <c r="H97" s="63">
        <f>IFERROR(VLOOKUP(C97,每日销售笔数!B:E,4,0),0)</f>
        <v>35</v>
      </c>
      <c r="I97" s="23">
        <f t="shared" si="9"/>
        <v>719.25714285714287</v>
      </c>
      <c r="J97" s="23">
        <f>IFERROR(VLOOKUP(C97,月累计销售!B:D,3,0),0)</f>
        <v>333128</v>
      </c>
      <c r="K97" s="24">
        <f t="shared" si="7"/>
        <v>1.0821346752410846E-2</v>
      </c>
      <c r="L97" s="25">
        <f t="shared" si="10"/>
        <v>37.316928550252001</v>
      </c>
      <c r="M97" s="76" t="str">
        <f>VLOOKUP(C97,商铺自有活动!A:D,3,0)</f>
        <v>25-228日部分新品55折</v>
      </c>
      <c r="N97"/>
      <c r="O97"/>
      <c r="P97"/>
      <c r="Q97"/>
      <c r="R97"/>
    </row>
    <row r="98" spans="1:18" s="74" customFormat="1" ht="14.25" customHeight="1" x14ac:dyDescent="0.15">
      <c r="A98" s="20" t="s">
        <v>187</v>
      </c>
      <c r="B98" s="20">
        <v>1</v>
      </c>
      <c r="C98" s="35" t="s">
        <v>2626</v>
      </c>
      <c r="D98" s="35" t="s">
        <v>1509</v>
      </c>
      <c r="E98" s="97">
        <f>IFERROR(VLOOKUP(C98,业态!A:H,8,0),0)</f>
        <v>1928</v>
      </c>
      <c r="F98" s="22" t="str">
        <f>VLOOKUP(C98,业态!A:I,9,0)</f>
        <v>数码电器</v>
      </c>
      <c r="G98" s="23">
        <f>IFERROR(VLOOKUP(C98,每日销售笔数!B:D,3,0),0)</f>
        <v>650000</v>
      </c>
      <c r="H98" s="63">
        <f>IFERROR(VLOOKUP(C98,每日销售笔数!B:E,4,0),0)</f>
        <v>1</v>
      </c>
      <c r="I98" s="23">
        <f>IFERROR(G98/H98,0)</f>
        <v>650000</v>
      </c>
      <c r="J98" s="23">
        <f>IFERROR(VLOOKUP(C98,月累计销售!B:D,3,0),0)</f>
        <v>6950000</v>
      </c>
      <c r="K98" s="24">
        <f t="shared" si="7"/>
        <v>0.27941031973731029</v>
      </c>
      <c r="L98" s="25">
        <f>G98/E98</f>
        <v>337.13692946058092</v>
      </c>
      <c r="M98" s="76" t="str">
        <f>VLOOKUP(C98,商铺自有活动!A:D,3,0)</f>
        <v>无</v>
      </c>
      <c r="N98" s="137"/>
      <c r="O98" s="137"/>
      <c r="P98" s="137"/>
      <c r="Q98" s="137"/>
      <c r="R98" s="137"/>
    </row>
    <row r="99" spans="1:18" ht="14.25" customHeight="1" x14ac:dyDescent="0.15">
      <c r="A99" s="20" t="s">
        <v>759</v>
      </c>
      <c r="B99" s="20">
        <v>1</v>
      </c>
      <c r="C99" s="35" t="s">
        <v>230</v>
      </c>
      <c r="D99" s="35" t="s">
        <v>231</v>
      </c>
      <c r="E99" s="97">
        <f>IFERROR(VLOOKUP(C99,业态!A:H,8,0),0)</f>
        <v>160</v>
      </c>
      <c r="F99" s="22" t="str">
        <f>VLOOKUP(C99,业态!A:I,9,0)</f>
        <v>非正餐</v>
      </c>
      <c r="G99" s="23">
        <f>IFERROR(VLOOKUP(C99,每日销售笔数!B:D,3,0),0)</f>
        <v>3751.3</v>
      </c>
      <c r="H99" s="63">
        <f>IFERROR(VLOOKUP(C99,每日销售笔数!B:E,4,0),0)</f>
        <v>69</v>
      </c>
      <c r="I99" s="23">
        <f t="shared" si="9"/>
        <v>54.366666666666667</v>
      </c>
      <c r="J99" s="23">
        <f>IFERROR(VLOOKUP(C99,月累计销售!B:D,3,0),0)</f>
        <v>55647.000000000007</v>
      </c>
      <c r="K99" s="24">
        <f t="shared" si="7"/>
        <v>1.6125414345085727E-3</v>
      </c>
      <c r="L99" s="25">
        <f t="shared" si="10"/>
        <v>23.445625</v>
      </c>
      <c r="M99" s="76" t="str">
        <f>VLOOKUP(C99,商铺自有活动!A:D,3,0)</f>
        <v>无</v>
      </c>
    </row>
    <row r="100" spans="1:18" s="74" customFormat="1" ht="14.25" customHeight="1" x14ac:dyDescent="0.15">
      <c r="A100" s="20" t="s">
        <v>759</v>
      </c>
      <c r="B100" s="20">
        <v>1</v>
      </c>
      <c r="C100" s="35" t="s">
        <v>2832</v>
      </c>
      <c r="D100" s="35" t="s">
        <v>2711</v>
      </c>
      <c r="E100" s="97">
        <f>IFERROR(VLOOKUP(C100,业态!A:H,8,0),0)</f>
        <v>151.30000000000001</v>
      </c>
      <c r="F100" s="22" t="str">
        <f>VLOOKUP(C100,业态!A:I,9,0)</f>
        <v>皮具</v>
      </c>
      <c r="G100" s="23">
        <f>IFERROR(VLOOKUP(C100,每日销售笔数!B:D,3,0),0)</f>
        <v>1576</v>
      </c>
      <c r="H100" s="63">
        <f>IFERROR(VLOOKUP(C100,每日销售笔数!B:E,4,0),0)</f>
        <v>2</v>
      </c>
      <c r="I100" s="23">
        <f>IFERROR(G100/H100,0)</f>
        <v>788</v>
      </c>
      <c r="J100" s="23">
        <f>IFERROR(VLOOKUP(C100,月累计销售!B:D,3,0),0)</f>
        <v>59282</v>
      </c>
      <c r="K100" s="24">
        <f t="shared" si="7"/>
        <v>6.7746255985538621E-4</v>
      </c>
      <c r="L100" s="25">
        <f>G100/E100</f>
        <v>10.416391275611367</v>
      </c>
      <c r="M100" s="76" t="str">
        <f>VLOOKUP(C100,商铺自有活动!A:D,3,0)</f>
        <v>部分商品84折起</v>
      </c>
      <c r="N100" s="137"/>
      <c r="O100" s="137"/>
      <c r="P100" s="137"/>
      <c r="Q100" s="137"/>
      <c r="R100" s="137"/>
    </row>
    <row r="101" spans="1:18" s="74" customFormat="1" ht="14.25" customHeight="1" x14ac:dyDescent="0.15">
      <c r="A101" s="20" t="s">
        <v>759</v>
      </c>
      <c r="B101" s="20">
        <v>1</v>
      </c>
      <c r="C101" s="35" t="s">
        <v>841</v>
      </c>
      <c r="D101" s="35" t="s">
        <v>795</v>
      </c>
      <c r="E101" s="97">
        <f>IFERROR(VLOOKUP(C101,业态!A:H,8,0),0)</f>
        <v>185</v>
      </c>
      <c r="F101" s="22" t="str">
        <f>VLOOKUP(C101,业态!A:I,9,0)</f>
        <v>皮具</v>
      </c>
      <c r="G101" s="23">
        <f>IFERROR(VLOOKUP(C101,每日销售笔数!B:D,3,0),0)</f>
        <v>5144.5</v>
      </c>
      <c r="H101" s="63">
        <f>IFERROR(VLOOKUP(C101,每日销售笔数!B:E,4,0),0)</f>
        <v>10</v>
      </c>
      <c r="I101" s="23">
        <f t="shared" si="9"/>
        <v>514.45000000000005</v>
      </c>
      <c r="J101" s="23">
        <f>IFERROR(VLOOKUP(C101,月累计销售!B:D,3,0),0)</f>
        <v>69601.799999999988</v>
      </c>
      <c r="K101" s="24">
        <f t="shared" si="7"/>
        <v>2.2114252152132196E-3</v>
      </c>
      <c r="L101" s="25">
        <f t="shared" si="10"/>
        <v>27.808108108108108</v>
      </c>
      <c r="M101" s="76" t="str">
        <f>VLOOKUP(C101,商铺自有活动!A:D,3,0)</f>
        <v>全场商品3折起</v>
      </c>
      <c r="N101"/>
      <c r="O101"/>
      <c r="P101"/>
      <c r="Q101"/>
      <c r="R101"/>
    </row>
    <row r="102" spans="1:18" ht="14.25" customHeight="1" x14ac:dyDescent="0.15">
      <c r="A102" s="20" t="s">
        <v>188</v>
      </c>
      <c r="B102" s="20">
        <v>1</v>
      </c>
      <c r="C102" s="35" t="s">
        <v>57</v>
      </c>
      <c r="D102" s="35" t="s">
        <v>251</v>
      </c>
      <c r="E102" s="97">
        <f>IFERROR(VLOOKUP(C102,业态!A:H,8,0),0)</f>
        <v>69.8</v>
      </c>
      <c r="F102" s="22" t="str">
        <f>VLOOKUP(C102,业态!A:I,9,0)</f>
        <v>配饰</v>
      </c>
      <c r="G102" s="23">
        <f>IFERROR(VLOOKUP(C102,每日销售笔数!B:D,3,0),0)</f>
        <v>7856</v>
      </c>
      <c r="H102" s="63">
        <f>IFERROR(VLOOKUP(C102,每日销售笔数!B:E,4,0),0)</f>
        <v>15</v>
      </c>
      <c r="I102" s="23">
        <f t="shared" si="9"/>
        <v>523.73333333333335</v>
      </c>
      <c r="J102" s="23">
        <f>IFERROR(VLOOKUP(C102,月累计销售!B:D,3,0),0)</f>
        <v>72240</v>
      </c>
      <c r="K102" s="24">
        <f t="shared" si="7"/>
        <v>3.3769961105481689E-3</v>
      </c>
      <c r="L102" s="25">
        <f t="shared" si="10"/>
        <v>112.55014326647564</v>
      </c>
      <c r="M102" s="76" t="str">
        <f>VLOOKUP(C102,商铺自有活动!A:D,3,0)</f>
        <v>扫微信立得购物券</v>
      </c>
    </row>
    <row r="103" spans="1:18" s="74" customFormat="1" ht="14.25" customHeight="1" x14ac:dyDescent="0.15">
      <c r="A103" s="20" t="s">
        <v>188</v>
      </c>
      <c r="B103" s="20">
        <v>1</v>
      </c>
      <c r="C103" s="35" t="s">
        <v>2487</v>
      </c>
      <c r="D103" s="35" t="s">
        <v>2488</v>
      </c>
      <c r="E103" s="97">
        <f>IFERROR(VLOOKUP(C103,业态!A:H,8,0),0)</f>
        <v>116.3</v>
      </c>
      <c r="F103" s="22" t="str">
        <f>VLOOKUP(C103,业态!A:I,9,0)</f>
        <v>服装</v>
      </c>
      <c r="G103" s="23">
        <f>IFERROR(VLOOKUP(C103,每日销售笔数!B:D,3,0),0)</f>
        <v>4310</v>
      </c>
      <c r="H103" s="63">
        <f>IFERROR(VLOOKUP(C103,每日销售笔数!B:E,4,0),0)</f>
        <v>2</v>
      </c>
      <c r="I103" s="23">
        <f>IFERROR(G103/H103,0)</f>
        <v>2155</v>
      </c>
      <c r="J103" s="23">
        <f>IFERROR(VLOOKUP(C103,月累计销售!B:D,3,0),0)</f>
        <v>34244</v>
      </c>
      <c r="K103" s="24">
        <f t="shared" si="7"/>
        <v>1.8527053508735499E-3</v>
      </c>
      <c r="L103" s="25">
        <f>G103/E103</f>
        <v>37.05932932072227</v>
      </c>
      <c r="M103" s="76" t="str">
        <f>VLOOKUP(C103,商铺自有活动!A:D,3,0)</f>
        <v>满1298元送拉杆箱一个</v>
      </c>
      <c r="N103"/>
      <c r="O103"/>
      <c r="P103"/>
      <c r="Q103"/>
      <c r="R103"/>
    </row>
    <row r="104" spans="1:18" s="74" customFormat="1" ht="14.25" customHeight="1" x14ac:dyDescent="0.15">
      <c r="A104" s="20" t="s">
        <v>188</v>
      </c>
      <c r="B104" s="20">
        <v>1</v>
      </c>
      <c r="C104" s="35" t="s">
        <v>1522</v>
      </c>
      <c r="D104" s="35" t="s">
        <v>60</v>
      </c>
      <c r="E104" s="97">
        <f>IFERROR(VLOOKUP(C104,业态!A:H,8,0),0)</f>
        <v>275.8</v>
      </c>
      <c r="F104" s="22" t="str">
        <f>VLOOKUP(C104,业态!A:I,9,0)</f>
        <v>服装</v>
      </c>
      <c r="G104" s="23">
        <f>IFERROR(VLOOKUP(C104,每日销售笔数!B:D,3,0),0)</f>
        <v>9404.5</v>
      </c>
      <c r="H104" s="63">
        <f>IFERROR(VLOOKUP(C104,每日销售笔数!B:E,4,0),0)</f>
        <v>31</v>
      </c>
      <c r="I104" s="23">
        <f>IFERROR(G104/H104,0)</f>
        <v>303.37096774193549</v>
      </c>
      <c r="J104" s="23">
        <f>IFERROR(VLOOKUP(C104,月累计销售!B:D,3,0),0)</f>
        <v>104541</v>
      </c>
      <c r="K104" s="24">
        <f t="shared" si="7"/>
        <v>4.0426374645685147E-3</v>
      </c>
      <c r="L104" s="25">
        <f t="shared" si="10"/>
        <v>34.098984771573605</v>
      </c>
      <c r="M104" s="76" t="str">
        <f>VLOOKUP(C104,商铺自有活动!A:D,3,0)</f>
        <v>全场五折起</v>
      </c>
      <c r="N104"/>
      <c r="O104"/>
      <c r="P104"/>
      <c r="Q104"/>
      <c r="R104"/>
    </row>
    <row r="105" spans="1:18" ht="14.25" customHeight="1" x14ac:dyDescent="0.15">
      <c r="A105" s="20" t="s">
        <v>188</v>
      </c>
      <c r="B105" s="20">
        <v>1</v>
      </c>
      <c r="C105" s="35" t="s">
        <v>61</v>
      </c>
      <c r="D105" s="35" t="s">
        <v>62</v>
      </c>
      <c r="E105" s="97">
        <f>IFERROR(VLOOKUP(C105,业态!A:H,8,0),0)</f>
        <v>1569</v>
      </c>
      <c r="F105" s="22" t="str">
        <f>VLOOKUP(C105,业态!A:I,9,0)</f>
        <v>服装</v>
      </c>
      <c r="G105" s="23">
        <f>IFERROR(VLOOKUP(C105,每日销售笔数!B:D,3,0),0)</f>
        <v>14960.2</v>
      </c>
      <c r="H105" s="63">
        <f>IFERROR(VLOOKUP(C105,每日销售笔数!B:E,4,0),0)</f>
        <v>90</v>
      </c>
      <c r="I105" s="23">
        <f t="shared" si="9"/>
        <v>166.22444444444446</v>
      </c>
      <c r="J105" s="23">
        <f>IFERROR(VLOOKUP(C105,月累计销售!B:D,3,0),0)</f>
        <v>261439.05000000005</v>
      </c>
      <c r="K105" s="24">
        <f t="shared" si="7"/>
        <v>6.430821946667861E-3</v>
      </c>
      <c r="L105" s="25">
        <f t="shared" si="10"/>
        <v>9.5348629700446157</v>
      </c>
      <c r="M105" s="76" t="str">
        <f>VLOOKUP(C105,商铺自有活动!A:D,3,0)</f>
        <v>购买女装饰品、童装满200元享8折</v>
      </c>
    </row>
    <row r="106" spans="1:18" s="74" customFormat="1" ht="14.25" customHeight="1" x14ac:dyDescent="0.15">
      <c r="A106" s="20" t="s">
        <v>187</v>
      </c>
      <c r="B106" s="20">
        <v>1</v>
      </c>
      <c r="C106" s="35" t="s">
        <v>2712</v>
      </c>
      <c r="D106" s="35" t="s">
        <v>317</v>
      </c>
      <c r="E106" s="97">
        <f>IFERROR(VLOOKUP(C106,业态!A:H,8,0),0)</f>
        <v>170.7</v>
      </c>
      <c r="F106" s="22" t="str">
        <f>VLOOKUP(C106,业态!A:I,9,0)</f>
        <v>皮具</v>
      </c>
      <c r="G106" s="23">
        <f>IFERROR(VLOOKUP(C106,每日销售笔数!B:D,3,0),0)</f>
        <v>29276</v>
      </c>
      <c r="H106" s="63">
        <f>IFERROR(VLOOKUP(C106,每日销售笔数!B:E,4,0),0)</f>
        <v>18</v>
      </c>
      <c r="I106" s="23">
        <f>IFERROR(G106/H106,0)</f>
        <v>1626.4444444444443</v>
      </c>
      <c r="J106" s="23">
        <f>IFERROR(VLOOKUP(C106,月累计销售!B:D,3,0),0)</f>
        <v>184751</v>
      </c>
      <c r="K106" s="24">
        <f t="shared" si="7"/>
        <v>1.2584640800968456E-2</v>
      </c>
      <c r="L106" s="25">
        <f>G106/E106</f>
        <v>171.50556531927359</v>
      </c>
      <c r="M106" s="76" t="str">
        <f>VLOOKUP(C106,商铺自有活动!A:D,3,0)</f>
        <v>包类58折，鞋品85折</v>
      </c>
      <c r="N106" s="137"/>
      <c r="O106" s="137"/>
      <c r="P106" s="137"/>
      <c r="Q106" s="137"/>
      <c r="R106" s="137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676</v>
      </c>
      <c r="D107" s="35" t="s">
        <v>802</v>
      </c>
      <c r="E107" s="97">
        <f>IFERROR(VLOOKUP(C107,业态!A:H,8,0),0)</f>
        <v>106</v>
      </c>
      <c r="F107" s="22" t="str">
        <f>VLOOKUP(C107,业态!A:I,9,0)</f>
        <v>皮具</v>
      </c>
      <c r="G107" s="23">
        <f>IFERROR(VLOOKUP(C107,每日销售笔数!B:D,3,0),0)</f>
        <v>4901.5</v>
      </c>
      <c r="H107" s="63">
        <f>IFERROR(VLOOKUP(C107,每日销售笔数!B:E,4,0),0)</f>
        <v>6</v>
      </c>
      <c r="I107" s="23">
        <f t="shared" si="9"/>
        <v>816.91666666666663</v>
      </c>
      <c r="J107" s="23">
        <f>IFERROR(VLOOKUP(C107,月累计销售!B:D,3,0),0)</f>
        <v>84703.400000000009</v>
      </c>
      <c r="K107" s="24">
        <f t="shared" si="7"/>
        <v>2.1069687418345021E-3</v>
      </c>
      <c r="L107" s="25">
        <f t="shared" si="10"/>
        <v>46.240566037735846</v>
      </c>
      <c r="M107" s="76" t="str">
        <f>VLOOKUP(C107,商铺自有活动!A:D,3,0)</f>
        <v>特供款399元起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2528</v>
      </c>
      <c r="D108" s="35" t="s">
        <v>2529</v>
      </c>
      <c r="E108" s="97">
        <f>IFERROR(VLOOKUP(C108,业态!A:H,8,0),0)</f>
        <v>18</v>
      </c>
      <c r="F108" s="22" t="str">
        <f>VLOOKUP(C108,业态!A:I,9,0)</f>
        <v>配饰</v>
      </c>
      <c r="G108" s="23">
        <f>IFERROR(VLOOKUP(C108,每日销售笔数!B:D,3,0),0)</f>
        <v>0</v>
      </c>
      <c r="H108" s="63">
        <f>IFERROR(VLOOKUP(C108,每日销售笔数!B:E,4,0),0)</f>
        <v>0</v>
      </c>
      <c r="I108" s="23">
        <f>IFERROR(G108/H108,0)</f>
        <v>0</v>
      </c>
      <c r="J108" s="23">
        <f>IFERROR(VLOOKUP(C108,月累计销售!B:D,3,0),0)</f>
        <v>14015</v>
      </c>
      <c r="K108" s="24">
        <f t="shared" si="7"/>
        <v>0</v>
      </c>
      <c r="L108" s="25">
        <f>G108/E108</f>
        <v>0</v>
      </c>
      <c r="M108" s="76" t="str">
        <f>VLOOKUP(C108,商铺自有活动!A:D,3,0)</f>
        <v>部分7折</v>
      </c>
      <c r="N108"/>
      <c r="O108"/>
      <c r="P108"/>
      <c r="Q108"/>
      <c r="R108"/>
    </row>
    <row r="109" spans="1:18" s="74" customFormat="1" ht="14.25" customHeight="1" x14ac:dyDescent="0.15">
      <c r="A109" s="20" t="s">
        <v>187</v>
      </c>
      <c r="B109" s="20">
        <v>1</v>
      </c>
      <c r="C109" s="35" t="s">
        <v>2875</v>
      </c>
      <c r="D109" s="35" t="s">
        <v>2876</v>
      </c>
      <c r="E109" s="97">
        <f>IFERROR(VLOOKUP(C109,业态!A:H,8,0),0)</f>
        <v>9</v>
      </c>
      <c r="F109" s="22" t="str">
        <f>VLOOKUP(C109,业态!A:I,9,0)</f>
        <v>配饰</v>
      </c>
      <c r="G109" s="23">
        <f>IFERROR(VLOOKUP(C109,每日销售笔数!B:D,3,0),0)</f>
        <v>2855</v>
      </c>
      <c r="H109" s="63">
        <f>IFERROR(VLOOKUP(C109,每日销售笔数!B:E,4,0),0)</f>
        <v>2</v>
      </c>
      <c r="I109" s="23">
        <f>IFERROR(G109/H109,0)</f>
        <v>1427.5</v>
      </c>
      <c r="J109" s="23">
        <f>IFERROR(VLOOKUP(C109,月累计销售!B:D,3,0),0)</f>
        <v>73367</v>
      </c>
      <c r="K109" s="24">
        <f t="shared" si="7"/>
        <v>1.2272560966923398E-3</v>
      </c>
      <c r="L109" s="25">
        <f>G109/E109</f>
        <v>317.22222222222223</v>
      </c>
      <c r="M109" s="76" t="str">
        <f>VLOOKUP(C109,商铺自有活动!A:D,3,0)</f>
        <v>全场商品88折</v>
      </c>
      <c r="N109" s="137"/>
      <c r="O109" s="137"/>
      <c r="P109" s="137"/>
      <c r="Q109" s="137"/>
      <c r="R109" s="137"/>
    </row>
    <row r="110" spans="1:18" ht="14.25" customHeight="1" x14ac:dyDescent="0.15">
      <c r="A110" s="20" t="s">
        <v>189</v>
      </c>
      <c r="B110" s="20">
        <v>1</v>
      </c>
      <c r="C110" s="35" t="s">
        <v>65</v>
      </c>
      <c r="D110" s="35" t="s">
        <v>66</v>
      </c>
      <c r="E110" s="97">
        <f>IFERROR(VLOOKUP(C110,业态!A:H,8,0),0)</f>
        <v>433.5</v>
      </c>
      <c r="F110" s="22" t="str">
        <f>VLOOKUP(C110,业态!A:I,9,0)</f>
        <v>服装</v>
      </c>
      <c r="G110" s="23">
        <f>IFERROR(VLOOKUP(C110,每日销售笔数!B:D,3,0),0)</f>
        <v>1883</v>
      </c>
      <c r="H110" s="63">
        <f>IFERROR(VLOOKUP(C110,每日销售笔数!B:E,4,0),0)</f>
        <v>5</v>
      </c>
      <c r="I110" s="23">
        <f t="shared" si="9"/>
        <v>376.6</v>
      </c>
      <c r="J110" s="23">
        <f>IFERROR(VLOOKUP(C110,月累计销售!B:D,3,0),0)</f>
        <v>50956</v>
      </c>
      <c r="K110" s="24">
        <f t="shared" si="7"/>
        <v>8.0943020317746973E-4</v>
      </c>
      <c r="L110" s="25">
        <f t="shared" si="10"/>
        <v>4.3437139561707037</v>
      </c>
      <c r="M110" s="76" t="str">
        <f>VLOOKUP(C110,商铺自有活动!A:D,3,0)</f>
        <v>全场低至三折</v>
      </c>
    </row>
    <row r="111" spans="1:18" s="74" customFormat="1" ht="14.25" customHeight="1" x14ac:dyDescent="0.15">
      <c r="A111" s="20" t="s">
        <v>187</v>
      </c>
      <c r="B111" s="20">
        <v>1</v>
      </c>
      <c r="C111" s="35" t="s">
        <v>2540</v>
      </c>
      <c r="D111" s="35" t="s">
        <v>2541</v>
      </c>
      <c r="E111" s="97">
        <f>IFERROR(VLOOKUP(C111,业态!A:H,8,0),0)</f>
        <v>212</v>
      </c>
      <c r="F111" s="22" t="str">
        <f>VLOOKUP(C111,业态!A:I,9,0)</f>
        <v>服装</v>
      </c>
      <c r="G111" s="23">
        <f>IFERROR(VLOOKUP(C111,每日销售笔数!B:D,3,0),0)</f>
        <v>1402</v>
      </c>
      <c r="H111" s="63">
        <f>IFERROR(VLOOKUP(C111,每日销售笔数!B:E,4,0),0)</f>
        <v>3</v>
      </c>
      <c r="I111" s="23">
        <f>IFERROR(G111/H111,0)</f>
        <v>467.33333333333331</v>
      </c>
      <c r="J111" s="23">
        <f>IFERROR(VLOOKUP(C111,月累计销售!B:D,3,0),0)</f>
        <v>7579</v>
      </c>
      <c r="K111" s="24">
        <f t="shared" si="7"/>
        <v>6.0266656657186003E-4</v>
      </c>
      <c r="L111" s="25">
        <f>G111/E111</f>
        <v>6.6132075471698117</v>
      </c>
      <c r="M111" s="76" t="str">
        <f>VLOOKUP(C111,商铺自有活动!A:D,3,0)</f>
        <v>秋冬款8折</v>
      </c>
      <c r="N111"/>
      <c r="O111"/>
      <c r="P111"/>
      <c r="Q111"/>
      <c r="R111"/>
    </row>
    <row r="112" spans="1:18" s="74" customFormat="1" ht="14.25" customHeight="1" x14ac:dyDescent="0.15">
      <c r="A112" s="20" t="s">
        <v>3020</v>
      </c>
      <c r="B112" s="20">
        <v>2</v>
      </c>
      <c r="C112" s="35" t="s">
        <v>3021</v>
      </c>
      <c r="D112" s="35" t="s">
        <v>3022</v>
      </c>
      <c r="E112" s="97">
        <f>IFERROR(VLOOKUP(C112,业态!A:H,8,0),0)</f>
        <v>87.9</v>
      </c>
      <c r="F112" s="22" t="str">
        <f>VLOOKUP(C112,业态!A:I,9,0)</f>
        <v>皮具</v>
      </c>
      <c r="G112" s="23">
        <f>IFERROR(VLOOKUP(C112,每日销售笔数!B:D,3,0),0)</f>
        <v>819</v>
      </c>
      <c r="H112" s="63">
        <f>IFERROR(VLOOKUP(C112,每日销售笔数!B:E,4,0),0)</f>
        <v>1</v>
      </c>
      <c r="I112" s="23">
        <f>IFERROR(G112/H112,0)</f>
        <v>819</v>
      </c>
      <c r="J112" s="23">
        <f>IFERROR(VLOOKUP(C112,月累计销售!B:D,3,0),0)</f>
        <v>53377</v>
      </c>
      <c r="K112" s="24">
        <f t="shared" si="7"/>
        <v>3.5205700286901099E-4</v>
      </c>
      <c r="L112" s="25">
        <f>G112/E112</f>
        <v>9.3174061433447086</v>
      </c>
      <c r="M112" s="76" t="str">
        <f>VLOOKUP(C112,商铺自有活动!A:D,3,0)</f>
        <v>无</v>
      </c>
      <c r="N112" s="137"/>
      <c r="O112" s="137"/>
      <c r="P112" s="137"/>
      <c r="Q112" s="137"/>
      <c r="R112" s="137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790</v>
      </c>
      <c r="D113" s="35" t="s">
        <v>3270</v>
      </c>
      <c r="E113" s="97">
        <f>IFERROR(VLOOKUP(C113,业态!A:H,8,0),0)</f>
        <v>330.5</v>
      </c>
      <c r="F113" s="22" t="str">
        <f>VLOOKUP(C113,业态!A:I,9,0)</f>
        <v>服装</v>
      </c>
      <c r="G113" s="23">
        <f>IFERROR(VLOOKUP(C113,每日销售笔数!B:D,3,0),0)</f>
        <v>2195</v>
      </c>
      <c r="H113" s="63">
        <f>IFERROR(VLOOKUP(C113,每日销售笔数!B:E,4,0),0)</f>
        <v>4</v>
      </c>
      <c r="I113" s="23">
        <f t="shared" si="9"/>
        <v>548.75</v>
      </c>
      <c r="J113" s="23">
        <f>IFERROR(VLOOKUP(C113,月累计销售!B:D,3,0),0)</f>
        <v>65274</v>
      </c>
      <c r="K113" s="24">
        <f t="shared" si="7"/>
        <v>9.4354715665137859E-4</v>
      </c>
      <c r="L113" s="25">
        <f t="shared" si="10"/>
        <v>6.6414523449319214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398</v>
      </c>
      <c r="D114" s="35" t="s">
        <v>399</v>
      </c>
      <c r="E114" s="97">
        <f>IFERROR(VLOOKUP(C114,业态!A:H,8,0),0)</f>
        <v>63.6</v>
      </c>
      <c r="F114" s="22" t="str">
        <f>VLOOKUP(C114,业态!A:I,9,0)</f>
        <v>服装</v>
      </c>
      <c r="G114" s="23">
        <f>IFERROR(VLOOKUP(C114,每日销售笔数!B:D,3,0),0)</f>
        <v>998</v>
      </c>
      <c r="H114" s="63">
        <f>IFERROR(VLOOKUP(C114,每日销售笔数!B:E,4,0),0)</f>
        <v>1</v>
      </c>
      <c r="I114" s="23">
        <f t="shared" si="9"/>
        <v>998</v>
      </c>
      <c r="J114" s="23">
        <f>IFERROR(VLOOKUP(C114,月累计销售!B:D,3,0),0)</f>
        <v>30244</v>
      </c>
      <c r="K114" s="24">
        <f t="shared" si="7"/>
        <v>4.2900230630436257E-4</v>
      </c>
      <c r="L114" s="25">
        <f t="shared" si="10"/>
        <v>15.691823899371069</v>
      </c>
      <c r="M114" s="76" t="str">
        <f>VLOOKUP(C114,商铺自有活动!A:D,3,0)</f>
        <v>部分满500减100，精选新品8折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786</v>
      </c>
      <c r="D115" s="35" t="s">
        <v>287</v>
      </c>
      <c r="E115" s="97">
        <f>IFERROR(VLOOKUP(C115,业态!A:H,8,0),0)</f>
        <v>70</v>
      </c>
      <c r="F115" s="22" t="str">
        <f>VLOOKUP(C115,业态!A:I,9,0)</f>
        <v>服装</v>
      </c>
      <c r="G115" s="23">
        <f>IFERROR(VLOOKUP(C115,每日销售笔数!B:D,3,0),0)</f>
        <v>2359</v>
      </c>
      <c r="H115" s="63">
        <f>IFERROR(VLOOKUP(C115,每日销售笔数!B:E,4,0),0)</f>
        <v>3</v>
      </c>
      <c r="I115" s="23">
        <f t="shared" si="9"/>
        <v>786.33333333333337</v>
      </c>
      <c r="J115" s="23">
        <f>IFERROR(VLOOKUP(C115,月累计销售!B:D,3,0),0)</f>
        <v>10697</v>
      </c>
      <c r="K115" s="24">
        <f t="shared" si="7"/>
        <v>1.0140445296312538E-3</v>
      </c>
      <c r="L115" s="25">
        <f t="shared" si="10"/>
        <v>33.700000000000003</v>
      </c>
      <c r="M115" s="76" t="str">
        <f>VLOOKUP(C115,商铺自有活动!A:D,3,0)</f>
        <v>冬季商品低至3折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479</v>
      </c>
      <c r="D116" s="35" t="s">
        <v>429</v>
      </c>
      <c r="E116" s="97">
        <f>IFERROR(VLOOKUP(C116,业态!A:H,8,0),0)</f>
        <v>127.7</v>
      </c>
      <c r="F116" s="22" t="str">
        <f>VLOOKUP(C116,业态!A:I,9,0)</f>
        <v>服装</v>
      </c>
      <c r="G116" s="23">
        <f>IFERROR(VLOOKUP(C116,每日销售笔数!B:D,3,0),0)</f>
        <v>3391</v>
      </c>
      <c r="H116" s="63">
        <f>IFERROR(VLOOKUP(C116,每日销售笔数!B:E,4,0),0)</f>
        <v>7</v>
      </c>
      <c r="I116" s="23">
        <f t="shared" si="9"/>
        <v>484.42857142857144</v>
      </c>
      <c r="J116" s="23">
        <f>IFERROR(VLOOKUP(C116,月累计销售!B:D,3,0),0)</f>
        <v>22307</v>
      </c>
      <c r="K116" s="24">
        <f t="shared" si="7"/>
        <v>1.4576621449680295E-3</v>
      </c>
      <c r="L116" s="25">
        <f t="shared" si="10"/>
        <v>26.554424432263115</v>
      </c>
      <c r="M116" s="76" t="str">
        <f>VLOOKUP(C116,商铺自有活动!A:D,3,0)</f>
        <v>全场低至三折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476</v>
      </c>
      <c r="D117" s="35" t="s">
        <v>443</v>
      </c>
      <c r="E117" s="97">
        <f>IFERROR(VLOOKUP(C117,业态!A:H,8,0),0)</f>
        <v>143.80000000000001</v>
      </c>
      <c r="F117" s="22" t="str">
        <f>VLOOKUP(C117,业态!A:I,9,0)</f>
        <v>服装</v>
      </c>
      <c r="G117" s="23">
        <f>IFERROR(VLOOKUP(C117,每日销售笔数!B:D,3,0),0)</f>
        <v>395</v>
      </c>
      <c r="H117" s="63">
        <f>IFERROR(VLOOKUP(C117,每日销售笔数!B:E,4,0),0)</f>
        <v>1</v>
      </c>
      <c r="I117" s="23">
        <f t="shared" si="9"/>
        <v>395</v>
      </c>
      <c r="J117" s="23">
        <f>IFERROR(VLOOKUP(C117,月累计销售!B:D,3,0),0)</f>
        <v>15331</v>
      </c>
      <c r="K117" s="24">
        <f t="shared" si="7"/>
        <v>1.6979550199421164E-4</v>
      </c>
      <c r="L117" s="25">
        <f t="shared" si="10"/>
        <v>2.7468706536856744</v>
      </c>
      <c r="M117" s="76" t="str">
        <f>VLOOKUP(C117,商铺自有活动!A:D,3,0)</f>
        <v>冬款五折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589</v>
      </c>
      <c r="D118" s="35" t="s">
        <v>30</v>
      </c>
      <c r="E118" s="97">
        <f>IFERROR(VLOOKUP(C118,业态!A:H,8,0),0)</f>
        <v>145.30000000000001</v>
      </c>
      <c r="F118" s="22" t="str">
        <f>VLOOKUP(C118,业态!A:I,9,0)</f>
        <v>服装</v>
      </c>
      <c r="G118" s="23">
        <f>IFERROR(VLOOKUP(C118,每日销售笔数!B:D,3,0),0)</f>
        <v>3229</v>
      </c>
      <c r="H118" s="63">
        <f>IFERROR(VLOOKUP(C118,每日销售笔数!B:E,4,0),0)</f>
        <v>5</v>
      </c>
      <c r="I118" s="23">
        <f t="shared" si="9"/>
        <v>645.79999999999995</v>
      </c>
      <c r="J118" s="23">
        <f>IFERROR(VLOOKUP(C118,月累计销售!B:D,3,0),0)</f>
        <v>74234</v>
      </c>
      <c r="K118" s="24">
        <f t="shared" si="7"/>
        <v>1.3880244960488845E-3</v>
      </c>
      <c r="L118" s="25">
        <f t="shared" si="10"/>
        <v>22.222986923606332</v>
      </c>
      <c r="M118" s="76" t="str">
        <f>VLOOKUP(C118,商铺自有活动!A:D,3,0)</f>
        <v>15年部分商品六折</v>
      </c>
      <c r="N118"/>
      <c r="O118"/>
      <c r="P118"/>
      <c r="Q118"/>
      <c r="R118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2670</v>
      </c>
      <c r="D119" s="35" t="s">
        <v>2700</v>
      </c>
      <c r="E119" s="97">
        <f>IFERROR(VLOOKUP(C119,业态!A:H,8,0),0)</f>
        <v>141.9</v>
      </c>
      <c r="F119" s="22" t="str">
        <f>VLOOKUP(C119,业态!A:I,9,0)</f>
        <v>皮具</v>
      </c>
      <c r="G119" s="23">
        <f>IFERROR(VLOOKUP(C119,每日销售笔数!B:D,3,0),0)</f>
        <v>1869.6</v>
      </c>
      <c r="H119" s="63">
        <f>IFERROR(VLOOKUP(C119,每日销售笔数!B:E,4,0),0)</f>
        <v>5</v>
      </c>
      <c r="I119" s="23">
        <f>IFERROR(G119/H119,0)</f>
        <v>373.91999999999996</v>
      </c>
      <c r="J119" s="23">
        <f>IFERROR(VLOOKUP(C119,月累计销售!B:D,3,0),0)</f>
        <v>20482.399999999998</v>
      </c>
      <c r="K119" s="24">
        <f t="shared" si="7"/>
        <v>8.036700519705774E-4</v>
      </c>
      <c r="L119" s="25">
        <f>G119/E119</f>
        <v>13.175475687103592</v>
      </c>
      <c r="M119" s="76" t="str">
        <f>VLOOKUP(C119,商铺自有活动!A:D,3,0)</f>
        <v>全场商品3折起</v>
      </c>
      <c r="N119" s="137"/>
      <c r="O119" s="137"/>
      <c r="P119" s="137"/>
      <c r="Q119" s="137"/>
      <c r="R119" s="137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470</v>
      </c>
      <c r="D120" s="35" t="s">
        <v>471</v>
      </c>
      <c r="E120" s="97">
        <f>IFERROR(VLOOKUP(C120,业态!A:H,8,0),0)</f>
        <v>129</v>
      </c>
      <c r="F120" s="22" t="str">
        <f>VLOOKUP(C120,业态!A:I,9,0)</f>
        <v>服装</v>
      </c>
      <c r="G120" s="23">
        <f>IFERROR(VLOOKUP(C120,每日销售笔数!B:D,3,0),0)</f>
        <v>2329</v>
      </c>
      <c r="H120" s="63">
        <f>IFERROR(VLOOKUP(C120,每日销售笔数!B:E,4,0),0)</f>
        <v>6</v>
      </c>
      <c r="I120" s="23">
        <f t="shared" si="9"/>
        <v>388.16666666666669</v>
      </c>
      <c r="J120" s="23">
        <f>IFERROR(VLOOKUP(C120,月累计销售!B:D,3,0),0)</f>
        <v>43109</v>
      </c>
      <c r="K120" s="24">
        <f t="shared" si="7"/>
        <v>1.001148668720301E-3</v>
      </c>
      <c r="L120" s="25">
        <f t="shared" si="10"/>
        <v>18.054263565891471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2</v>
      </c>
      <c r="C121" s="35" t="s">
        <v>430</v>
      </c>
      <c r="D121" s="35" t="s">
        <v>431</v>
      </c>
      <c r="E121" s="97">
        <f>IFERROR(VLOOKUP(C121,业态!A:H,8,0),0)</f>
        <v>75.2</v>
      </c>
      <c r="F121" s="22" t="str">
        <f>VLOOKUP(C121,业态!A:I,9,0)</f>
        <v>服装</v>
      </c>
      <c r="G121" s="23">
        <f>IFERROR(VLOOKUP(C121,每日销售笔数!B:D,3,0),0)</f>
        <v>0</v>
      </c>
      <c r="H121" s="63">
        <f>IFERROR(VLOOKUP(C121,每日销售笔数!B:E,4,0),0)</f>
        <v>0</v>
      </c>
      <c r="I121" s="23">
        <f t="shared" si="9"/>
        <v>0</v>
      </c>
      <c r="J121" s="23">
        <f>IFERROR(VLOOKUP(C121,月累计销售!B:D,3,0),0)</f>
        <v>13480</v>
      </c>
      <c r="K121" s="24">
        <f t="shared" si="7"/>
        <v>0</v>
      </c>
      <c r="L121" s="25">
        <f t="shared" si="10"/>
        <v>0</v>
      </c>
      <c r="M121" s="76" t="str">
        <f>VLOOKUP(C121,商铺自有活动!A:D,3,0)</f>
        <v>部分商品六折</v>
      </c>
      <c r="N121"/>
      <c r="O121"/>
      <c r="P121"/>
      <c r="Q121"/>
      <c r="R121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2730</v>
      </c>
      <c r="D122" s="35" t="s">
        <v>2731</v>
      </c>
      <c r="E122" s="97">
        <f>IFERROR(VLOOKUP(C122,业态!A:H,8,0),0)</f>
        <v>121</v>
      </c>
      <c r="F122" s="22" t="str">
        <f>VLOOKUP(C122,业态!A:I,9,0)</f>
        <v>皮具</v>
      </c>
      <c r="G122" s="23">
        <f>IFERROR(VLOOKUP(C122,每日销售笔数!B:D,3,0),0)</f>
        <v>1198</v>
      </c>
      <c r="H122" s="63">
        <f>IFERROR(VLOOKUP(C122,每日销售笔数!B:E,4,0),0)</f>
        <v>2</v>
      </c>
      <c r="I122" s="23">
        <f>IFERROR(G122/H122,0)</f>
        <v>599</v>
      </c>
      <c r="J122" s="23">
        <f>IFERROR(VLOOKUP(C122,月累计销售!B:D,3,0),0)</f>
        <v>41071</v>
      </c>
      <c r="K122" s="24">
        <f t="shared" si="7"/>
        <v>5.1497471237738112E-4</v>
      </c>
      <c r="L122" s="25">
        <f>G122/E122</f>
        <v>9.9008264462809912</v>
      </c>
      <c r="M122" s="76" t="str">
        <f>VLOOKUP(C122,商铺自有活动!A:D,3,0)</f>
        <v>全场商品7折起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3007</v>
      </c>
      <c r="D123" s="35" t="s">
        <v>3008</v>
      </c>
      <c r="E123" s="97">
        <f>IFERROR(VLOOKUP(C123,业态!A:H,8,0),0)</f>
        <v>183.9</v>
      </c>
      <c r="F123" s="22" t="str">
        <f>VLOOKUP(C123,业态!A:I,9,0)</f>
        <v>休闲娱乐</v>
      </c>
      <c r="G123" s="23">
        <f>IFERROR(VLOOKUP(C123,每日销售笔数!B:D,3,0),0)</f>
        <v>288</v>
      </c>
      <c r="H123" s="63">
        <f>IFERROR(VLOOKUP(C123,每日销售笔数!B:E,4,0),0)</f>
        <v>1</v>
      </c>
      <c r="I123" s="23">
        <f>IFERROR(G123/H123,0)</f>
        <v>288</v>
      </c>
      <c r="J123" s="23">
        <f>IFERROR(VLOOKUP(C123,月累计销售!B:D,3,0),0)</f>
        <v>3135</v>
      </c>
      <c r="K123" s="24">
        <f t="shared" si="7"/>
        <v>1.2380026474514673E-4</v>
      </c>
      <c r="L123" s="25">
        <f>G123/E123</f>
        <v>1.5660685154975529</v>
      </c>
      <c r="M123" s="76" t="str">
        <f>VLOOKUP(C123,商铺自有活动!A:D,3,0)</f>
        <v>无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187</v>
      </c>
      <c r="B124" s="20">
        <v>3</v>
      </c>
      <c r="C124" s="35" t="s">
        <v>2974</v>
      </c>
      <c r="D124" s="35" t="s">
        <v>2975</v>
      </c>
      <c r="E124" s="97">
        <f>IFERROR(VLOOKUP(C124,业态!A:H,8,0),0)</f>
        <v>168.49</v>
      </c>
      <c r="F124" s="22" t="str">
        <f>VLOOKUP(C124,业态!A:I,9,0)</f>
        <v>休闲娱乐</v>
      </c>
      <c r="G124" s="23">
        <f>IFERROR(VLOOKUP(C124,每日销售笔数!B:D,3,0),0)</f>
        <v>0</v>
      </c>
      <c r="H124" s="63">
        <f>IFERROR(VLOOKUP(C124,每日销售笔数!B:E,4,0),0)</f>
        <v>0</v>
      </c>
      <c r="I124" s="23">
        <f>IFERROR(G124/H124,0)</f>
        <v>0</v>
      </c>
      <c r="J124" s="23">
        <f>IFERROR(VLOOKUP(C124,月累计销售!B:D,3,0),0)</f>
        <v>8659</v>
      </c>
      <c r="K124" s="24">
        <f t="shared" si="7"/>
        <v>0</v>
      </c>
      <c r="L124" s="25">
        <f>G124/E124</f>
        <v>0</v>
      </c>
      <c r="M124" s="76" t="str">
        <f>VLOOKUP(C124,商铺自有活动!A:D,3,0)</f>
        <v>20元/位/人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3097</v>
      </c>
      <c r="B125" s="20">
        <v>3</v>
      </c>
      <c r="C125" s="35" t="s">
        <v>2943</v>
      </c>
      <c r="D125" s="35" t="s">
        <v>2944</v>
      </c>
      <c r="E125" s="97">
        <f>IFERROR(VLOOKUP(C125,业态!A:H,8,0),0)</f>
        <v>298.7</v>
      </c>
      <c r="F125" s="22" t="str">
        <f>VLOOKUP(C125,业态!A:I,9,0)</f>
        <v>休闲娱乐</v>
      </c>
      <c r="G125" s="23">
        <f>IFERROR(VLOOKUP(C125,每日销售笔数!B:D,3,0),0)</f>
        <v>339</v>
      </c>
      <c r="H125" s="63">
        <f>IFERROR(VLOOKUP(C125,每日销售笔数!B:E,4,0),0)</f>
        <v>4</v>
      </c>
      <c r="I125" s="23">
        <f>IFERROR(G125/H125,0)</f>
        <v>84.75</v>
      </c>
      <c r="J125" s="23">
        <f>IFERROR(VLOOKUP(C125,月累计销售!B:D,3,0),0)</f>
        <v>3891</v>
      </c>
      <c r="K125" s="24">
        <f t="shared" si="7"/>
        <v>1.4572322829376646E-4</v>
      </c>
      <c r="L125" s="25">
        <f>G125/E125</f>
        <v>1.1349179779042518</v>
      </c>
      <c r="M125" s="76" t="str">
        <f>VLOOKUP(C125,商铺自有活动!A:D,3,0)</f>
        <v>45元/位/人</v>
      </c>
      <c r="N125" s="137"/>
      <c r="O125" s="137"/>
      <c r="P125" s="137"/>
      <c r="Q125" s="137"/>
      <c r="R125" s="137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2532</v>
      </c>
      <c r="D126" s="35" t="s">
        <v>2533</v>
      </c>
      <c r="E126" s="97">
        <f>IFERROR(VLOOKUP(C126,业态!A:H,8,0),0)</f>
        <v>132.69999999999999</v>
      </c>
      <c r="F126" s="22" t="str">
        <f>VLOOKUP(C126,业态!A:I,9,0)</f>
        <v>服装</v>
      </c>
      <c r="G126" s="23">
        <f>IFERROR(VLOOKUP(C126,每日销售笔数!B:D,3,0),0)</f>
        <v>989</v>
      </c>
      <c r="H126" s="63">
        <f>IFERROR(VLOOKUP(C126,每日销售笔数!B:E,4,0),0)</f>
        <v>1</v>
      </c>
      <c r="I126" s="23">
        <f>IFERROR(G126/H126,0)</f>
        <v>989</v>
      </c>
      <c r="J126" s="23">
        <f>IFERROR(VLOOKUP(C126,月累计销售!B:D,3,0),0)</f>
        <v>11413</v>
      </c>
      <c r="K126" s="24">
        <f t="shared" si="7"/>
        <v>4.2513354803107675E-4</v>
      </c>
      <c r="L126" s="25">
        <f>G126/E126</f>
        <v>7.4529012810851549</v>
      </c>
      <c r="M126" s="76" t="str">
        <f>VLOOKUP(C126,商铺自有活动!A:D,3,0)</f>
        <v>秋冬商品五折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474</v>
      </c>
      <c r="D127" s="35" t="s">
        <v>475</v>
      </c>
      <c r="E127" s="97">
        <f>IFERROR(VLOOKUP(C127,业态!A:H,8,0),0)</f>
        <v>147</v>
      </c>
      <c r="F127" s="22" t="str">
        <f>VLOOKUP(C127,业态!A:I,9,0)</f>
        <v>服装</v>
      </c>
      <c r="G127" s="23">
        <f>IFERROR(VLOOKUP(C127,每日销售笔数!B:D,3,0),0)</f>
        <v>4632</v>
      </c>
      <c r="H127" s="63">
        <f>IFERROR(VLOOKUP(C127,每日销售笔数!B:E,4,0),0)</f>
        <v>7</v>
      </c>
      <c r="I127" s="23">
        <f t="shared" si="9"/>
        <v>661.71428571428567</v>
      </c>
      <c r="J127" s="23">
        <f>IFERROR(VLOOKUP(C127,月累计销售!B:D,3,0),0)</f>
        <v>64504</v>
      </c>
      <c r="K127" s="24">
        <f t="shared" si="7"/>
        <v>1.9911209246511099E-3</v>
      </c>
      <c r="L127" s="25">
        <f t="shared" si="10"/>
        <v>31.510204081632654</v>
      </c>
      <c r="M127" s="76" t="str">
        <f>VLOOKUP(C127,商铺自有活动!A:D,3,0)</f>
        <v>指定商品一口价199-399元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932</v>
      </c>
      <c r="D128" s="35" t="s">
        <v>933</v>
      </c>
      <c r="E128" s="97">
        <f>IFERROR(VLOOKUP(C128,业态!A:H,8,0),0)</f>
        <v>142.69999999999999</v>
      </c>
      <c r="F128" s="22" t="str">
        <f>VLOOKUP(C128,业态!A:I,9,0)</f>
        <v>服装</v>
      </c>
      <c r="G128" s="23">
        <f>IFERROR(VLOOKUP(C128,每日销售笔数!B:D,3,0),0)</f>
        <v>2156</v>
      </c>
      <c r="H128" s="63">
        <f>IFERROR(VLOOKUP(C128,每日销售笔数!B:E,4,0),0)</f>
        <v>4</v>
      </c>
      <c r="I128" s="23">
        <f t="shared" si="9"/>
        <v>539</v>
      </c>
      <c r="J128" s="23">
        <f>IFERROR(VLOOKUP(C128,月累计销售!B:D,3,0),0)</f>
        <v>41916</v>
      </c>
      <c r="K128" s="24">
        <f t="shared" si="7"/>
        <v>9.2678253746714004E-4</v>
      </c>
      <c r="L128" s="25">
        <f t="shared" si="10"/>
        <v>15.108619481429574</v>
      </c>
      <c r="M128" s="76" t="str">
        <f>VLOOKUP(C128,商铺自有活动!A:D,3,0)</f>
        <v>办理微会员享两件85折优惠（至3.17日）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661</v>
      </c>
      <c r="D129" s="35" t="s">
        <v>29</v>
      </c>
      <c r="E129" s="97">
        <f>IFERROR(VLOOKUP(C129,业态!A:H,8,0),0)</f>
        <v>143</v>
      </c>
      <c r="F129" s="22" t="str">
        <f>VLOOKUP(C129,业态!A:I,9,0)</f>
        <v>服装</v>
      </c>
      <c r="G129" s="23">
        <f>IFERROR(VLOOKUP(C129,每日销售笔数!B:D,3,0),0)</f>
        <v>0</v>
      </c>
      <c r="H129" s="63">
        <f>IFERROR(VLOOKUP(C129,每日销售笔数!B:E,4,0),0)</f>
        <v>0</v>
      </c>
      <c r="I129" s="23">
        <f t="shared" si="9"/>
        <v>0</v>
      </c>
      <c r="J129" s="23">
        <f>IFERROR(VLOOKUP(C129,月累计销售!B:D,3,0),0)</f>
        <v>17220.599999999999</v>
      </c>
      <c r="K129" s="24">
        <f t="shared" si="7"/>
        <v>0</v>
      </c>
      <c r="L129" s="25">
        <f t="shared" si="10"/>
        <v>0</v>
      </c>
      <c r="M129" s="76" t="str">
        <f>VLOOKUP(C129,商铺自有活动!A:D,3,0)</f>
        <v>全场低至五折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568</v>
      </c>
      <c r="D130" s="35" t="s">
        <v>265</v>
      </c>
      <c r="E130" s="97">
        <f>IFERROR(VLOOKUP(C130,业态!A:H,8,0),0)</f>
        <v>146.1</v>
      </c>
      <c r="F130" s="22" t="str">
        <f>VLOOKUP(C130,业态!A:I,9,0)</f>
        <v>服装</v>
      </c>
      <c r="G130" s="23">
        <f>IFERROR(VLOOKUP(C130,每日销售笔数!B:D,3,0),0)</f>
        <v>3193</v>
      </c>
      <c r="H130" s="63">
        <f>IFERROR(VLOOKUP(C130,每日销售笔数!B:E,4,0),0)</f>
        <v>2</v>
      </c>
      <c r="I130" s="23">
        <f t="shared" si="9"/>
        <v>1596.5</v>
      </c>
      <c r="J130" s="23">
        <f>IFERROR(VLOOKUP(C130,月累计销售!B:D,3,0),0)</f>
        <v>61223</v>
      </c>
      <c r="K130" s="24">
        <f t="shared" si="7"/>
        <v>1.3725494629557413E-3</v>
      </c>
      <c r="L130" s="25">
        <f t="shared" si="10"/>
        <v>21.854893908281998</v>
      </c>
      <c r="M130" s="76" t="str">
        <f>VLOOKUP(C130,商铺自有活动!A:D,3,0)</f>
        <v>秋冬商品68折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542</v>
      </c>
      <c r="D131" s="35" t="s">
        <v>416</v>
      </c>
      <c r="E131" s="97">
        <f>IFERROR(VLOOKUP(C131,业态!A:H,8,0),0)</f>
        <v>129.69999999999999</v>
      </c>
      <c r="F131" s="22" t="str">
        <f>VLOOKUP(C131,业态!A:I,9,0)</f>
        <v>服装</v>
      </c>
      <c r="G131" s="23">
        <f>IFERROR(VLOOKUP(C131,每日销售笔数!B:D,3,0),0)</f>
        <v>2114</v>
      </c>
      <c r="H131" s="63">
        <f>IFERROR(VLOOKUP(C131,每日销售笔数!B:E,4,0),0)</f>
        <v>5</v>
      </c>
      <c r="I131" s="23">
        <f t="shared" si="9"/>
        <v>422.8</v>
      </c>
      <c r="J131" s="23">
        <f>IFERROR(VLOOKUP(C131,月累计销售!B:D,3,0),0)</f>
        <v>32453</v>
      </c>
      <c r="K131" s="24">
        <f t="shared" si="7"/>
        <v>9.087283321918061E-4</v>
      </c>
      <c r="L131" s="25">
        <f t="shared" si="10"/>
        <v>16.299151888974556</v>
      </c>
      <c r="M131" s="76" t="str">
        <f>VLOOKUP(C131,商铺自有活动!A:D,3,0)</f>
        <v>部分商品99减20-30元</v>
      </c>
      <c r="N131"/>
      <c r="O131"/>
      <c r="P131"/>
      <c r="Q131"/>
      <c r="R131"/>
    </row>
    <row r="132" spans="1:18" s="74" customFormat="1" ht="14.25" customHeight="1" x14ac:dyDescent="0.15">
      <c r="A132" s="20" t="s">
        <v>187</v>
      </c>
      <c r="B132" s="20">
        <v>3</v>
      </c>
      <c r="C132" s="35" t="s">
        <v>2867</v>
      </c>
      <c r="D132" s="35" t="s">
        <v>2733</v>
      </c>
      <c r="E132" s="97">
        <f>IFERROR(VLOOKUP(C132,业态!A:H,8,0),0)</f>
        <v>99.1</v>
      </c>
      <c r="F132" s="22" t="str">
        <f>VLOOKUP(C132,业态!A:I,9,0)</f>
        <v>服装</v>
      </c>
      <c r="G132" s="23">
        <f>IFERROR(VLOOKUP(C132,每日销售笔数!B:D,3,0),0)</f>
        <v>349</v>
      </c>
      <c r="H132" s="63">
        <f>IFERROR(VLOOKUP(C132,每日销售笔数!B:E,4,0),0)</f>
        <v>1</v>
      </c>
      <c r="I132" s="23">
        <f>IFERROR(G132/H132,0)</f>
        <v>349</v>
      </c>
      <c r="J132" s="23">
        <f>IFERROR(VLOOKUP(C132,月累计销售!B:D,3,0),0)</f>
        <v>10844</v>
      </c>
      <c r="K132" s="24">
        <f t="shared" ref="K132:K195" si="11">(G132)/$G$384</f>
        <v>1.5002184859741737E-4</v>
      </c>
      <c r="L132" s="25">
        <f>G132/E132</f>
        <v>3.5216952573158427</v>
      </c>
      <c r="M132" s="76" t="str">
        <f>VLOOKUP(C132,商铺自有活动!A:D,3,0)</f>
        <v>全场7折起</v>
      </c>
      <c r="N132" s="137"/>
      <c r="O132" s="137"/>
      <c r="P132" s="137"/>
      <c r="Q132" s="137"/>
      <c r="R132" s="137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842</v>
      </c>
      <c r="D133" s="35" t="s">
        <v>843</v>
      </c>
      <c r="E133" s="97">
        <f>IFERROR(VLOOKUP(C133,业态!A:H,8,0),0)</f>
        <v>114.3</v>
      </c>
      <c r="F133" s="22" t="str">
        <f>VLOOKUP(C133,业态!A:I,9,0)</f>
        <v>服装</v>
      </c>
      <c r="G133" s="23">
        <f>IFERROR(VLOOKUP(C133,每日销售笔数!B:D,3,0),0)</f>
        <v>2328</v>
      </c>
      <c r="H133" s="63">
        <f>IFERROR(VLOOKUP(C133,每日销售笔数!B:E,4,0),0)</f>
        <v>3</v>
      </c>
      <c r="I133" s="23">
        <f t="shared" si="9"/>
        <v>776</v>
      </c>
      <c r="J133" s="23">
        <f>IFERROR(VLOOKUP(C133,月累计销售!B:D,3,0),0)</f>
        <v>23850</v>
      </c>
      <c r="K133" s="24">
        <f t="shared" si="11"/>
        <v>1.000718806689936E-3</v>
      </c>
      <c r="L133" s="25">
        <f t="shared" si="10"/>
        <v>20.367454068241472</v>
      </c>
      <c r="M133" s="76" t="str">
        <f>VLOOKUP(C133,商铺自有活动!A:D,3,0)</f>
        <v>全场低至4折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188</v>
      </c>
      <c r="B134" s="20">
        <v>3</v>
      </c>
      <c r="C134" s="35" t="s">
        <v>2561</v>
      </c>
      <c r="D134" s="35" t="s">
        <v>2526</v>
      </c>
      <c r="E134" s="97">
        <f>IFERROR(VLOOKUP(C134,业态!A:H,8,0),0)</f>
        <v>369.3</v>
      </c>
      <c r="F134" s="22" t="str">
        <f>VLOOKUP(C134,业态!A:I,9,0)</f>
        <v>服装</v>
      </c>
      <c r="G134" s="23">
        <f>IFERROR(VLOOKUP(C134,每日销售笔数!B:D,3,0),0)</f>
        <v>3315</v>
      </c>
      <c r="H134" s="63">
        <f>IFERROR(VLOOKUP(C134,每日销售笔数!B:E,4,0),0)</f>
        <v>5</v>
      </c>
      <c r="I134" s="23">
        <f>IFERROR(G134/H134,0)</f>
        <v>663</v>
      </c>
      <c r="J134" s="23">
        <f>IFERROR(VLOOKUP(C134,月累计销售!B:D,3,0),0)</f>
        <v>45929</v>
      </c>
      <c r="K134" s="24">
        <f t="shared" si="11"/>
        <v>1.4249926306602826E-3</v>
      </c>
      <c r="L134" s="25">
        <f>G134/E134</f>
        <v>8.9764419171405354</v>
      </c>
      <c r="M134" s="76" t="str">
        <f>VLOOKUP(C134,商铺自有活动!A:D,3,0)</f>
        <v>春款一件8两件7折</v>
      </c>
      <c r="N134"/>
      <c r="O134"/>
      <c r="P134"/>
      <c r="Q134"/>
      <c r="R134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2833</v>
      </c>
      <c r="D135" s="35" t="s">
        <v>2834</v>
      </c>
      <c r="E135" s="97">
        <f>IFERROR(VLOOKUP(C135,业态!A:H,8,0),0)</f>
        <v>6</v>
      </c>
      <c r="F135" s="22" t="str">
        <f>VLOOKUP(C135,业态!A:I,9,0)</f>
        <v>非正餐</v>
      </c>
      <c r="G135" s="23">
        <f>IFERROR(VLOOKUP(C135,每日销售笔数!B:D,3,0),0)</f>
        <v>360</v>
      </c>
      <c r="H135" s="63">
        <f>IFERROR(VLOOKUP(C135,每日销售笔数!B:E,4,0),0)</f>
        <v>23</v>
      </c>
      <c r="I135" s="23">
        <f>IFERROR(G135/H135,0)</f>
        <v>15.652173913043478</v>
      </c>
      <c r="J135" s="23">
        <f>IFERROR(VLOOKUP(C135,月累计销售!B:D,3,0),0)</f>
        <v>6707.8</v>
      </c>
      <c r="K135" s="24">
        <f t="shared" si="11"/>
        <v>1.547503309314334E-4</v>
      </c>
      <c r="L135" s="25">
        <f>G135/E135</f>
        <v>60</v>
      </c>
      <c r="M135" s="76" t="str">
        <f>VLOOKUP(C135,商铺自有活动!A:D,3,0)</f>
        <v>购DETOX WATER送奶茶</v>
      </c>
      <c r="N135" s="137"/>
      <c r="O135" s="137"/>
      <c r="P135" s="137"/>
      <c r="Q135" s="137"/>
      <c r="R135" s="137"/>
    </row>
    <row r="136" spans="1:18" s="74" customFormat="1" ht="14.25" customHeight="1" x14ac:dyDescent="0.15">
      <c r="A136" s="20" t="s">
        <v>187</v>
      </c>
      <c r="B136" s="20">
        <v>3</v>
      </c>
      <c r="C136" s="35" t="s">
        <v>732</v>
      </c>
      <c r="D136" s="35" t="s">
        <v>733</v>
      </c>
      <c r="E136" s="97">
        <f>IFERROR(VLOOKUP(C136,业态!A:H,8,0),0)</f>
        <v>10</v>
      </c>
      <c r="F136" s="22" t="str">
        <f>VLOOKUP(C136,业态!A:I,9,0)</f>
        <v>配饰</v>
      </c>
      <c r="G136" s="23">
        <f>IFERROR(VLOOKUP(C136,每日销售笔数!B:D,3,0),0)</f>
        <v>760</v>
      </c>
      <c r="H136" s="63">
        <f>IFERROR(VLOOKUP(C136,每日销售笔数!B:E,4,0),0)</f>
        <v>4</v>
      </c>
      <c r="I136" s="23">
        <f t="shared" si="9"/>
        <v>190</v>
      </c>
      <c r="J136" s="23">
        <f>IFERROR(VLOOKUP(C136,月累计销售!B:D,3,0),0)</f>
        <v>10575</v>
      </c>
      <c r="K136" s="24">
        <f t="shared" si="11"/>
        <v>3.266951430774705E-4</v>
      </c>
      <c r="L136" s="25">
        <f t="shared" si="10"/>
        <v>76</v>
      </c>
      <c r="M136" s="76" t="str">
        <f>VLOOKUP(C136,商铺自有活动!A:D,3,0)</f>
        <v>第三件半价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717</v>
      </c>
      <c r="D137" s="35" t="s">
        <v>718</v>
      </c>
      <c r="E137" s="97">
        <f>IFERROR(VLOOKUP(C137,业态!A:H,8,0),0)</f>
        <v>404</v>
      </c>
      <c r="F137" s="22" t="str">
        <f>VLOOKUP(C137,业态!A:I,9,0)</f>
        <v>正餐</v>
      </c>
      <c r="G137" s="23">
        <f>IFERROR(VLOOKUP(C137,每日销售笔数!B:D,3,0),0)</f>
        <v>5682</v>
      </c>
      <c r="H137" s="63">
        <f>IFERROR(VLOOKUP(C137,每日销售笔数!B:E,4,0),0)</f>
        <v>38</v>
      </c>
      <c r="I137" s="23">
        <f t="shared" si="9"/>
        <v>149.52631578947367</v>
      </c>
      <c r="J137" s="23">
        <f>IFERROR(VLOOKUP(C137,月累计销售!B:D,3,0),0)</f>
        <v>76948</v>
      </c>
      <c r="K137" s="24">
        <f t="shared" si="11"/>
        <v>2.4424760565344571E-3</v>
      </c>
      <c r="L137" s="25">
        <f t="shared" si="10"/>
        <v>14.064356435643564</v>
      </c>
      <c r="M137" s="76" t="str">
        <f>VLOOKUP(C137,商铺自有活动!A:D,3,0)</f>
        <v>无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887</v>
      </c>
      <c r="D138" s="35" t="s">
        <v>888</v>
      </c>
      <c r="E138" s="97">
        <f>IFERROR(VLOOKUP(C138,业态!A:H,8,0),0)</f>
        <v>352</v>
      </c>
      <c r="F138" s="22" t="str">
        <f>VLOOKUP(C138,业态!A:I,9,0)</f>
        <v>正餐</v>
      </c>
      <c r="G138" s="23">
        <f>IFERROR(VLOOKUP(C138,每日销售笔数!B:D,3,0),0)</f>
        <v>3379</v>
      </c>
      <c r="H138" s="63">
        <f>IFERROR(VLOOKUP(C138,每日销售笔数!B:E,4,0),0)</f>
        <v>19</v>
      </c>
      <c r="I138" s="23">
        <f t="shared" si="9"/>
        <v>177.84210526315789</v>
      </c>
      <c r="J138" s="23">
        <f>IFERROR(VLOOKUP(C138,月累计销售!B:D,3,0),0)</f>
        <v>59977</v>
      </c>
      <c r="K138" s="24">
        <f t="shared" si="11"/>
        <v>1.4525038006036484E-3</v>
      </c>
      <c r="L138" s="25">
        <f t="shared" si="10"/>
        <v>9.5994318181818183</v>
      </c>
      <c r="M138" s="76" t="str">
        <f>VLOOKUP(C138,商铺自有活动!A:D,3,0)</f>
        <v>涮品8折</v>
      </c>
      <c r="N138"/>
      <c r="O138"/>
      <c r="P138"/>
      <c r="Q138"/>
      <c r="R138"/>
    </row>
    <row r="139" spans="1:18" s="74" customFormat="1" ht="14.25" customHeight="1" x14ac:dyDescent="0.15">
      <c r="A139" s="20" t="s">
        <v>187</v>
      </c>
      <c r="B139" s="20">
        <v>4</v>
      </c>
      <c r="C139" s="35" t="s">
        <v>3221</v>
      </c>
      <c r="D139" s="35" t="s">
        <v>3222</v>
      </c>
      <c r="E139" s="97">
        <f>IFERROR(VLOOKUP(C139,业态!A:H,8,0),0)</f>
        <v>794.7</v>
      </c>
      <c r="F139" s="22" t="str">
        <f>VLOOKUP(C139,业态!A:I,9,0)</f>
        <v>正餐</v>
      </c>
      <c r="G139" s="23">
        <f>IFERROR(VLOOKUP(C139,每日销售笔数!B:D,3,0),0)</f>
        <v>3401</v>
      </c>
      <c r="H139" s="63">
        <f>IFERROR(VLOOKUP(C139,每日销售笔数!B:E,4,0),0)</f>
        <v>27</v>
      </c>
      <c r="I139" s="23">
        <f>IFERROR(G139/H139,0)</f>
        <v>125.96296296296296</v>
      </c>
      <c r="J139" s="23">
        <f>IFERROR(VLOOKUP(C139,月累计销售!B:D,3,0),0)</f>
        <v>103927.6</v>
      </c>
      <c r="K139" s="24">
        <f t="shared" si="11"/>
        <v>1.4619607652716804E-3</v>
      </c>
      <c r="L139" s="25">
        <f>G139/E139</f>
        <v>4.2796023656725808</v>
      </c>
      <c r="M139" s="76" t="str">
        <f>VLOOKUP(C139,商铺自有活动!A:D,3,0)</f>
        <v>满100减50，菜品可享受8.8折，微信活动代金券</v>
      </c>
      <c r="N139" s="137"/>
      <c r="O139" s="137"/>
      <c r="P139" s="137"/>
      <c r="Q139" s="137"/>
      <c r="R139" s="137"/>
    </row>
    <row r="140" spans="1:18" s="74" customFormat="1" ht="14.25" customHeight="1" x14ac:dyDescent="0.15">
      <c r="A140" s="20" t="s">
        <v>336</v>
      </c>
      <c r="B140" s="20">
        <v>4</v>
      </c>
      <c r="C140" s="35" t="s">
        <v>1667</v>
      </c>
      <c r="D140" s="35" t="s">
        <v>1668</v>
      </c>
      <c r="E140" s="97">
        <f>IFERROR(VLOOKUP(C140,业态!A:H,8,0),0)</f>
        <v>103.2</v>
      </c>
      <c r="F140" s="22" t="str">
        <f>VLOOKUP(C140,业态!A:I,9,0)</f>
        <v>正餐</v>
      </c>
      <c r="G140" s="23">
        <f>IFERROR(VLOOKUP(C140,每日销售笔数!B:D,3,0),0)</f>
        <v>1884</v>
      </c>
      <c r="H140" s="63">
        <f>IFERROR(VLOOKUP(C140,每日销售笔数!B:E,4,0),0)</f>
        <v>15</v>
      </c>
      <c r="I140" s="23">
        <f>IFERROR(G140/H140,0)</f>
        <v>125.6</v>
      </c>
      <c r="J140" s="23">
        <f>IFERROR(VLOOKUP(C140,月累计销售!B:D,3,0),0)</f>
        <v>27637</v>
      </c>
      <c r="K140" s="24">
        <f t="shared" si="11"/>
        <v>8.0986006520783482E-4</v>
      </c>
      <c r="L140" s="25">
        <f>G140/E140</f>
        <v>18.255813953488371</v>
      </c>
      <c r="M140" s="76" t="str">
        <f>VLOOKUP(C140,商铺自有活动!A:D,3,0)</f>
        <v>全单8.8折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272</v>
      </c>
      <c r="D141" s="35" t="s">
        <v>273</v>
      </c>
      <c r="E141" s="97">
        <f>IFERROR(VLOOKUP(C141,业态!A:H,8,0),0)</f>
        <v>236.8</v>
      </c>
      <c r="F141" s="22" t="str">
        <f>VLOOKUP(C141,业态!A:I,9,0)</f>
        <v>正餐</v>
      </c>
      <c r="G141" s="23">
        <f>IFERROR(VLOOKUP(C141,每日销售笔数!B:D,3,0),0)</f>
        <v>6346</v>
      </c>
      <c r="H141" s="63">
        <f>IFERROR(VLOOKUP(C141,每日销售笔数!B:E,4,0),0)</f>
        <v>22</v>
      </c>
      <c r="I141" s="23">
        <f t="shared" si="9"/>
        <v>288.45454545454544</v>
      </c>
      <c r="J141" s="23">
        <f>IFERROR(VLOOKUP(C141,月累计销售!B:D,3,0),0)</f>
        <v>90071</v>
      </c>
      <c r="K141" s="24">
        <f t="shared" si="11"/>
        <v>2.7279044446968789E-3</v>
      </c>
      <c r="L141" s="25">
        <f t="shared" si="10"/>
        <v>26.798986486486484</v>
      </c>
      <c r="M141" s="76" t="str">
        <f>VLOOKUP(C141,商铺自有活动!A:D,3,0)</f>
        <v>无</v>
      </c>
      <c r="N141"/>
      <c r="O141"/>
      <c r="P141"/>
      <c r="Q141"/>
      <c r="R141"/>
    </row>
    <row r="142" spans="1:18" s="74" customFormat="1" ht="14.25" customHeight="1" x14ac:dyDescent="0.15">
      <c r="A142" s="20" t="s">
        <v>187</v>
      </c>
      <c r="B142" s="20">
        <v>5</v>
      </c>
      <c r="C142" s="35" t="s">
        <v>323</v>
      </c>
      <c r="D142" s="35" t="s">
        <v>324</v>
      </c>
      <c r="E142" s="97">
        <f>IFERROR(VLOOKUP(C142,业态!A:H,8,0),0)</f>
        <v>260.27</v>
      </c>
      <c r="F142" s="22" t="str">
        <f>VLOOKUP(C142,业态!A:I,9,0)</f>
        <v>正餐</v>
      </c>
      <c r="G142" s="23">
        <f>IFERROR(VLOOKUP(C142,每日销售笔数!B:D,3,0),0)</f>
        <v>3624.4</v>
      </c>
      <c r="H142" s="63">
        <f>IFERROR(VLOOKUP(C142,每日销售笔数!B:E,4,0),0)</f>
        <v>73</v>
      </c>
      <c r="I142" s="23">
        <f t="shared" si="9"/>
        <v>49.649315068493152</v>
      </c>
      <c r="J142" s="23">
        <f>IFERROR(VLOOKUP(C142,月累计销售!B:D,3,0),0)</f>
        <v>53231.30000000001</v>
      </c>
      <c r="K142" s="24">
        <f t="shared" si="11"/>
        <v>1.5579919428552423E-3</v>
      </c>
      <c r="L142" s="25">
        <f t="shared" si="10"/>
        <v>13.925538863487917</v>
      </c>
      <c r="M142" s="76" t="str">
        <f>VLOOKUP(C142,商铺自有活动!A:D,3,0)</f>
        <v>涮品5折优惠</v>
      </c>
      <c r="N142"/>
      <c r="O142"/>
      <c r="P142"/>
      <c r="Q142"/>
      <c r="R142"/>
    </row>
    <row r="143" spans="1:18" ht="14.25" customHeight="1" x14ac:dyDescent="0.15">
      <c r="A143" s="20" t="s">
        <v>190</v>
      </c>
      <c r="B143" s="20">
        <v>5</v>
      </c>
      <c r="C143" s="35" t="s">
        <v>80</v>
      </c>
      <c r="D143" s="35" t="s">
        <v>81</v>
      </c>
      <c r="E143" s="97">
        <f>IFERROR(VLOOKUP(C143,业态!A:H,8,0),0)</f>
        <v>88.82</v>
      </c>
      <c r="F143" s="22" t="str">
        <f>VLOOKUP(C143,业态!A:I,9,0)</f>
        <v>非正餐</v>
      </c>
      <c r="G143" s="23">
        <f>IFERROR(VLOOKUP(C143,每日销售笔数!B:D,3,0),0)</f>
        <v>1670</v>
      </c>
      <c r="H143" s="63">
        <f>IFERROR(VLOOKUP(C143,每日销售笔数!B:E,4,0),0)</f>
        <v>26</v>
      </c>
      <c r="I143" s="23">
        <f t="shared" si="9"/>
        <v>64.230769230769226</v>
      </c>
      <c r="J143" s="23">
        <f>IFERROR(VLOOKUP(C143,月累计销售!B:D,3,0),0)</f>
        <v>19327.559999999998</v>
      </c>
      <c r="K143" s="24">
        <f t="shared" si="11"/>
        <v>7.1786959070970489E-4</v>
      </c>
      <c r="L143" s="25">
        <f t="shared" si="10"/>
        <v>18.802071605494259</v>
      </c>
      <c r="M143" s="76" t="str">
        <f>VLOOKUP(C143,商铺自有活动!A:D,3,0)</f>
        <v>无</v>
      </c>
    </row>
    <row r="144" spans="1:18" s="74" customFormat="1" ht="14.25" customHeight="1" x14ac:dyDescent="0.15">
      <c r="A144" s="20" t="s">
        <v>188</v>
      </c>
      <c r="B144" s="20">
        <v>5</v>
      </c>
      <c r="C144" s="35" t="s">
        <v>2648</v>
      </c>
      <c r="D144" s="35" t="s">
        <v>2649</v>
      </c>
      <c r="E144" s="97">
        <f>IFERROR(VLOOKUP(C144,业态!A:H,8,0),0)</f>
        <v>375.5</v>
      </c>
      <c r="F144" s="22" t="str">
        <f>VLOOKUP(C144,业态!A:I,9,0)</f>
        <v>正餐</v>
      </c>
      <c r="G144" s="23">
        <f>IFERROR(VLOOKUP(C144,每日销售笔数!B:D,3,0),0)</f>
        <v>10326</v>
      </c>
      <c r="H144" s="63">
        <f>IFERROR(VLOOKUP(C144,每日销售笔数!B:E,4,0),0)</f>
        <v>38</v>
      </c>
      <c r="I144" s="23">
        <f>IFERROR(G144/H144,0)</f>
        <v>271.73684210526318</v>
      </c>
      <c r="J144" s="23">
        <f>IFERROR(VLOOKUP(C144,月累计销售!B:D,3,0),0)</f>
        <v>114016</v>
      </c>
      <c r="K144" s="24">
        <f t="shared" si="11"/>
        <v>4.4387553255499481E-3</v>
      </c>
      <c r="L144" s="25">
        <f>G144/E144</f>
        <v>27.499334221038616</v>
      </c>
      <c r="M144" s="76" t="str">
        <f>VLOOKUP(C144,商铺自有活动!A:D,3,0)</f>
        <v>网上团购代金券，美团闪惠</v>
      </c>
      <c r="N144" s="137"/>
      <c r="O144" s="137"/>
      <c r="P144" s="137"/>
      <c r="Q144" s="137"/>
      <c r="R144" s="137"/>
    </row>
    <row r="145" spans="1:18" s="74" customFormat="1" ht="14.25" customHeight="1" x14ac:dyDescent="0.15">
      <c r="A145" s="34" t="s">
        <v>187</v>
      </c>
      <c r="B145" s="34">
        <v>5</v>
      </c>
      <c r="C145" s="35" t="s">
        <v>3240</v>
      </c>
      <c r="D145" s="35" t="s">
        <v>880</v>
      </c>
      <c r="E145" s="97">
        <f>IFERROR(VLOOKUP(C145,业态!A:H,8,0),0)</f>
        <v>237</v>
      </c>
      <c r="F145" s="22" t="str">
        <f>VLOOKUP(C145,业态!A:I,9,0)</f>
        <v>正餐</v>
      </c>
      <c r="G145" s="23">
        <f>IFERROR(VLOOKUP(C145,每日销售笔数!B:D,3,0),0)</f>
        <v>6544</v>
      </c>
      <c r="H145" s="63">
        <f>IFERROR(VLOOKUP(C145,每日销售笔数!B:E,4,0),0)</f>
        <v>38</v>
      </c>
      <c r="I145" s="23">
        <f t="shared" si="9"/>
        <v>172.21052631578948</v>
      </c>
      <c r="J145" s="23">
        <f>IFERROR(VLOOKUP(C145,月累计销售!B:D,3,0),0)</f>
        <v>83051</v>
      </c>
      <c r="K145" s="24">
        <f t="shared" si="11"/>
        <v>2.8130171267091672E-3</v>
      </c>
      <c r="L145" s="25">
        <f t="shared" si="10"/>
        <v>27.611814345991561</v>
      </c>
      <c r="M145" s="180" t="str">
        <f>VLOOKUP(C145,商铺自有活动!A:D,3,0)</f>
        <v>9折套餐
美团85团100</v>
      </c>
      <c r="N145"/>
      <c r="O145"/>
      <c r="P145"/>
      <c r="Q145"/>
      <c r="R145"/>
    </row>
    <row r="146" spans="1:18" ht="14.25" customHeight="1" x14ac:dyDescent="0.15">
      <c r="A146" s="20" t="s">
        <v>190</v>
      </c>
      <c r="B146" s="20">
        <v>5</v>
      </c>
      <c r="C146" s="35" t="s">
        <v>2261</v>
      </c>
      <c r="D146" s="35" t="s">
        <v>84</v>
      </c>
      <c r="E146" s="97">
        <f>IFERROR(VLOOKUP(C146,业态!A:H,8,0),0)</f>
        <v>326.7</v>
      </c>
      <c r="F146" s="22" t="str">
        <f>VLOOKUP(C146,业态!A:I,9,0)</f>
        <v>正餐</v>
      </c>
      <c r="G146" s="23">
        <f>IFERROR(VLOOKUP(C146,每日销售笔数!B:D,3,0),0)</f>
        <v>2910</v>
      </c>
      <c r="H146" s="63">
        <f>IFERROR(VLOOKUP(C146,每日销售笔数!B:E,4,0),0)</f>
        <v>43</v>
      </c>
      <c r="I146" s="23">
        <f t="shared" si="9"/>
        <v>67.674418604651166</v>
      </c>
      <c r="J146" s="23">
        <f>IFERROR(VLOOKUP(C146,月累计销售!B:D,3,0),0)</f>
        <v>34422</v>
      </c>
      <c r="K146" s="24">
        <f t="shared" si="11"/>
        <v>1.2508985083624199E-3</v>
      </c>
      <c r="L146" s="25">
        <f t="shared" si="10"/>
        <v>8.9072543617998168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169</v>
      </c>
      <c r="D147" s="35" t="s">
        <v>170</v>
      </c>
      <c r="E147" s="97">
        <f>IFERROR(VLOOKUP(C147,业态!A:H,8,0),0)</f>
        <v>678.9</v>
      </c>
      <c r="F147" s="22" t="str">
        <f>VLOOKUP(C147,业态!A:I,9,0)</f>
        <v>正餐</v>
      </c>
      <c r="G147" s="23">
        <f>IFERROR(VLOOKUP(C147,每日销售笔数!B:D,3,0),0)</f>
        <v>19885.2</v>
      </c>
      <c r="H147" s="63">
        <f>IFERROR(VLOOKUP(C147,每日销售笔数!B:E,4,0),0)</f>
        <v>119</v>
      </c>
      <c r="I147" s="23">
        <f t="shared" si="9"/>
        <v>167.10252100840336</v>
      </c>
      <c r="J147" s="23">
        <f>IFERROR(VLOOKUP(C147,月累计销售!B:D,3,0),0)</f>
        <v>215298.3</v>
      </c>
      <c r="K147" s="24">
        <f t="shared" si="11"/>
        <v>8.5478924462159423E-3</v>
      </c>
      <c r="L147" s="25">
        <f t="shared" si="10"/>
        <v>29.290322580645164</v>
      </c>
      <c r="M147" s="76" t="str">
        <f>VLOOKUP(C147,商铺自有活动!A:D,3,0)</f>
        <v>无</v>
      </c>
    </row>
    <row r="148" spans="1:18" ht="14.25" customHeight="1" x14ac:dyDescent="0.15">
      <c r="A148" s="20" t="s">
        <v>190</v>
      </c>
      <c r="B148" s="20">
        <v>5</v>
      </c>
      <c r="C148" s="35" t="s">
        <v>85</v>
      </c>
      <c r="D148" s="35" t="s">
        <v>86</v>
      </c>
      <c r="E148" s="97">
        <f>IFERROR(VLOOKUP(C148,业态!A:H,8,0),0)</f>
        <v>100</v>
      </c>
      <c r="F148" s="22" t="str">
        <f>VLOOKUP(C148,业态!A:I,9,0)</f>
        <v>专项服务</v>
      </c>
      <c r="G148" s="23">
        <f>IFERROR(VLOOKUP(C148,每日销售笔数!B:D,3,0),0)</f>
        <v>886</v>
      </c>
      <c r="H148" s="63">
        <f>IFERROR(VLOOKUP(C148,每日销售笔数!B:E,4,0),0)</f>
        <v>7</v>
      </c>
      <c r="I148" s="23">
        <f t="shared" si="9"/>
        <v>126.57142857142857</v>
      </c>
      <c r="J148" s="23">
        <f>IFERROR(VLOOKUP(C148,月累计销售!B:D,3,0),0)</f>
        <v>10244</v>
      </c>
      <c r="K148" s="24">
        <f t="shared" si="11"/>
        <v>3.808577589034722E-4</v>
      </c>
      <c r="L148" s="25">
        <f t="shared" si="10"/>
        <v>8.86</v>
      </c>
      <c r="M148" s="76" t="str">
        <f>VLOOKUP(C148,商铺自有活动!A:D,3,0)</f>
        <v>无</v>
      </c>
    </row>
    <row r="149" spans="1:18" s="74" customFormat="1" ht="14.25" customHeight="1" x14ac:dyDescent="0.15">
      <c r="A149" s="20" t="s">
        <v>187</v>
      </c>
      <c r="B149" s="20">
        <v>7</v>
      </c>
      <c r="C149" s="35" t="s">
        <v>1673</v>
      </c>
      <c r="D149" s="35" t="s">
        <v>1674</v>
      </c>
      <c r="E149" s="97">
        <f>IFERROR(VLOOKUP(C149,业态!A:H,8,0),0)</f>
        <v>275.89999999999998</v>
      </c>
      <c r="F149" s="22" t="str">
        <f>VLOOKUP(C149,业态!A:I,9,0)</f>
        <v>正餐</v>
      </c>
      <c r="G149" s="23">
        <f>IFERROR(VLOOKUP(C149,每日销售笔数!B:D,3,0),0)</f>
        <v>995</v>
      </c>
      <c r="H149" s="63">
        <f>IFERROR(VLOOKUP(C149,每日销售笔数!B:E,4,0),0)</f>
        <v>7</v>
      </c>
      <c r="I149" s="23">
        <f>IFERROR(G149/H149,0)</f>
        <v>142.14285714285714</v>
      </c>
      <c r="J149" s="23">
        <f>IFERROR(VLOOKUP(C149,月累计销售!B:D,3,0),0)</f>
        <v>19702</v>
      </c>
      <c r="K149" s="24">
        <f t="shared" si="11"/>
        <v>4.2771272021326729E-4</v>
      </c>
      <c r="L149" s="25">
        <f>G149/E149</f>
        <v>3.6063791228706057</v>
      </c>
      <c r="M149" s="76" t="str">
        <f>VLOOKUP(C149,商铺自有活动!A:D,3,0)</f>
        <v>无</v>
      </c>
      <c r="N149"/>
      <c r="O149"/>
      <c r="P149"/>
      <c r="Q149"/>
      <c r="R149"/>
    </row>
    <row r="150" spans="1:18" ht="14.25" customHeight="1" x14ac:dyDescent="0.15">
      <c r="A150" s="20" t="s">
        <v>190</v>
      </c>
      <c r="B150" s="20">
        <v>7</v>
      </c>
      <c r="C150" s="35" t="s">
        <v>87</v>
      </c>
      <c r="D150" s="35" t="s">
        <v>88</v>
      </c>
      <c r="E150" s="97">
        <f>IFERROR(VLOOKUP(C150,业态!A:H,8,0),0)</f>
        <v>44.2</v>
      </c>
      <c r="F150" s="22" t="str">
        <f>VLOOKUP(C150,业态!A:I,9,0)</f>
        <v>非正餐</v>
      </c>
      <c r="G150" s="23">
        <f>IFERROR(VLOOKUP(C150,每日销售笔数!B:D,3,0),0)</f>
        <v>1398</v>
      </c>
      <c r="H150" s="63">
        <f>IFERROR(VLOOKUP(C150,每日销售笔数!B:E,4,0),0)</f>
        <v>54</v>
      </c>
      <c r="I150" s="23">
        <f t="shared" si="9"/>
        <v>25.888888888888889</v>
      </c>
      <c r="J150" s="23">
        <f>IFERROR(VLOOKUP(C150,月累计销售!B:D,3,0),0)</f>
        <v>11958</v>
      </c>
      <c r="K150" s="24">
        <f t="shared" si="11"/>
        <v>6.0094711845039967E-4</v>
      </c>
      <c r="L150" s="25">
        <f t="shared" si="10"/>
        <v>31.628959276018097</v>
      </c>
      <c r="M150" s="76" t="str">
        <f>VLOOKUP(C150,商铺自有活动!A:D,3,0)</f>
        <v>无</v>
      </c>
    </row>
    <row r="151" spans="1:18" s="74" customFormat="1" ht="14.25" customHeight="1" x14ac:dyDescent="0.15">
      <c r="A151" s="20" t="s">
        <v>188</v>
      </c>
      <c r="B151" s="20">
        <v>7</v>
      </c>
      <c r="C151" s="35" t="s">
        <v>2916</v>
      </c>
      <c r="D151" s="35" t="s">
        <v>2917</v>
      </c>
      <c r="E151" s="97">
        <f>IFERROR(VLOOKUP(C151,业态!A:H,8,0),0)</f>
        <v>100.4</v>
      </c>
      <c r="F151" s="22" t="str">
        <f>VLOOKUP(C151,业态!A:I,9,0)</f>
        <v>正餐</v>
      </c>
      <c r="G151" s="23">
        <f>IFERROR(VLOOKUP(C151,每日销售笔数!B:D,3,0),0)</f>
        <v>2506</v>
      </c>
      <c r="H151" s="63">
        <f>IFERROR(VLOOKUP(C151,每日销售笔数!B:E,4,0),0)</f>
        <v>14</v>
      </c>
      <c r="I151" s="23">
        <f>IFERROR(G151/H151,0)</f>
        <v>179</v>
      </c>
      <c r="J151" s="23">
        <f>IFERROR(VLOOKUP(C151,月累计销售!B:D,3,0),0)</f>
        <v>21745</v>
      </c>
      <c r="K151" s="24">
        <f t="shared" si="11"/>
        <v>1.0772342480949225E-3</v>
      </c>
      <c r="L151" s="25">
        <f>G151/E151</f>
        <v>24.960159362549799</v>
      </c>
      <c r="M151" s="76" t="str">
        <f>VLOOKUP(C151,商铺自有活动!A:D,3,0)</f>
        <v>全单8.8折，周一到周五饮品免费续杯一次，周三招商信用卡5折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2616</v>
      </c>
      <c r="D152" s="35" t="s">
        <v>2617</v>
      </c>
      <c r="E152" s="97">
        <f>IFERROR(VLOOKUP(C152,业态!A:H,8,0),0)</f>
        <v>71.3</v>
      </c>
      <c r="F152" s="22" t="str">
        <f>VLOOKUP(C152,业态!A:I,9,0)</f>
        <v>非正餐</v>
      </c>
      <c r="G152" s="23">
        <f>IFERROR(VLOOKUP(C152,每日销售笔数!B:D,3,0),0)</f>
        <v>839</v>
      </c>
      <c r="H152" s="63">
        <f>IFERROR(VLOOKUP(C152,每日销售笔数!B:E,4,0),0)</f>
        <v>20</v>
      </c>
      <c r="I152" s="99">
        <f>IFERROR(G152/H152,0)</f>
        <v>41.95</v>
      </c>
      <c r="J152" s="23">
        <f>IFERROR(VLOOKUP(C152,月累计销售!B:D,3,0),0)</f>
        <v>10696.5</v>
      </c>
      <c r="K152" s="98">
        <f t="shared" si="11"/>
        <v>3.6065424347631286E-4</v>
      </c>
      <c r="L152" s="111">
        <f>G152/E152</f>
        <v>11.767180925666199</v>
      </c>
      <c r="M152" s="76" t="str">
        <f>VLOOKUP(C152,商铺自有活动!A:D,3,0)</f>
        <v>8种口味的热狗同等价位第二个半价</v>
      </c>
      <c r="N152" s="137"/>
      <c r="O152" s="137"/>
      <c r="P152" s="137"/>
      <c r="Q152" s="137"/>
      <c r="R152" s="137"/>
    </row>
    <row r="153" spans="1:18" s="74" customFormat="1" ht="14.25" customHeight="1" x14ac:dyDescent="0.15">
      <c r="A153" s="20" t="s">
        <v>187</v>
      </c>
      <c r="B153" s="20">
        <v>7</v>
      </c>
      <c r="C153" s="35" t="s">
        <v>3009</v>
      </c>
      <c r="D153" s="35" t="s">
        <v>3010</v>
      </c>
      <c r="E153" s="97">
        <f>IFERROR(VLOOKUP(C153,业态!A:H,8,0),0)</f>
        <v>167.9</v>
      </c>
      <c r="F153" s="22" t="str">
        <f>VLOOKUP(C153,业态!A:I,9,0)</f>
        <v>正餐</v>
      </c>
      <c r="G153" s="23">
        <f>IFERROR(VLOOKUP(C153,每日销售笔数!B:D,3,0),0)</f>
        <v>1933</v>
      </c>
      <c r="H153" s="63">
        <f>IFERROR(VLOOKUP(C153,每日销售笔数!B:E,4,0),0)</f>
        <v>2</v>
      </c>
      <c r="I153" s="99">
        <f>IFERROR(G153/H153,0)</f>
        <v>966.5</v>
      </c>
      <c r="J153" s="23">
        <f>IFERROR(VLOOKUP(C153,月累计销售!B:D,3,0),0)</f>
        <v>35727.300000000003</v>
      </c>
      <c r="K153" s="98">
        <f t="shared" si="11"/>
        <v>8.3092330469572429E-4</v>
      </c>
      <c r="L153" s="111">
        <f>G153/E153</f>
        <v>11.512805241215009</v>
      </c>
      <c r="M153" s="76" t="str">
        <f>VLOOKUP(C153,商铺自有活动!A:D,3,0)</f>
        <v>代金券38元抵100
全单6.8折</v>
      </c>
      <c r="N153" s="137"/>
      <c r="O153" s="137"/>
      <c r="P153" s="137"/>
      <c r="Q153" s="137"/>
      <c r="R153" s="137"/>
    </row>
    <row r="154" spans="1:18" ht="14.25" customHeight="1" x14ac:dyDescent="0.15">
      <c r="A154" s="20" t="s">
        <v>187</v>
      </c>
      <c r="B154" s="20">
        <v>7</v>
      </c>
      <c r="C154" s="35" t="s">
        <v>89</v>
      </c>
      <c r="D154" s="35" t="s">
        <v>90</v>
      </c>
      <c r="E154" s="97">
        <f>IFERROR(VLOOKUP(C154,业态!A:H,8,0),0)</f>
        <v>467</v>
      </c>
      <c r="F154" s="22" t="str">
        <f>VLOOKUP(C154,业态!A:I,9,0)</f>
        <v>非正餐</v>
      </c>
      <c r="G154" s="23">
        <f>IFERROR(VLOOKUP(C154,每日销售笔数!B:D,3,0),0)</f>
        <v>10451</v>
      </c>
      <c r="H154" s="63">
        <f>IFERROR(VLOOKUP(C154,每日销售笔数!B:E,4,0),0)</f>
        <v>484</v>
      </c>
      <c r="I154" s="23">
        <f t="shared" si="9"/>
        <v>21.59297520661157</v>
      </c>
      <c r="J154" s="23">
        <f>IFERROR(VLOOKUP(C154,月累计销售!B:D,3,0),0)</f>
        <v>164790</v>
      </c>
      <c r="K154" s="24">
        <f t="shared" si="11"/>
        <v>4.4924880793455841E-3</v>
      </c>
      <c r="L154" s="25">
        <f t="shared" si="10"/>
        <v>22.379014989293363</v>
      </c>
      <c r="M154" s="76" t="str">
        <f>VLOOKUP(C154,商铺自有活动!A:D,3,0)</f>
        <v>无</v>
      </c>
    </row>
    <row r="155" spans="1:18" ht="14.25" customHeight="1" x14ac:dyDescent="0.15">
      <c r="A155" s="20" t="s">
        <v>191</v>
      </c>
      <c r="B155" s="20">
        <v>7</v>
      </c>
      <c r="C155" s="35" t="s">
        <v>91</v>
      </c>
      <c r="D155" s="35" t="s">
        <v>92</v>
      </c>
      <c r="E155" s="97">
        <f>IFERROR(VLOOKUP(C155,业态!A:H,8,0),0)</f>
        <v>367.2</v>
      </c>
      <c r="F155" s="22" t="str">
        <f>VLOOKUP(C155,业态!A:I,9,0)</f>
        <v>非正餐</v>
      </c>
      <c r="G155" s="23">
        <f>IFERROR(VLOOKUP(C155,每日销售笔数!B:D,3,0),0)</f>
        <v>4643</v>
      </c>
      <c r="H155" s="63">
        <f>IFERROR(VLOOKUP(C155,每日销售笔数!B:E,4,0),0)</f>
        <v>128</v>
      </c>
      <c r="I155" s="23">
        <f t="shared" si="9"/>
        <v>36.2734375</v>
      </c>
      <c r="J155" s="23">
        <f>IFERROR(VLOOKUP(C155,月累计销售!B:D,3,0),0)</f>
        <v>69351.199999999997</v>
      </c>
      <c r="K155" s="24">
        <f t="shared" si="11"/>
        <v>1.9958494069851258E-3</v>
      </c>
      <c r="L155" s="25">
        <f t="shared" si="10"/>
        <v>12.644335511982572</v>
      </c>
      <c r="M155" s="76" t="str">
        <f>VLOOKUP(C155,商铺自有活动!A:D,3,0)</f>
        <v>每周五刷浦发信用卡满88立减40</v>
      </c>
    </row>
    <row r="156" spans="1:18" ht="14.25" customHeight="1" x14ac:dyDescent="0.15">
      <c r="A156" s="20" t="s">
        <v>191</v>
      </c>
      <c r="B156" s="20">
        <v>7</v>
      </c>
      <c r="C156" s="35" t="s">
        <v>93</v>
      </c>
      <c r="D156" s="35" t="s">
        <v>389</v>
      </c>
      <c r="E156" s="97">
        <f>IFERROR(VLOOKUP(C156,业态!A:H,8,0),0)</f>
        <v>271.60000000000002</v>
      </c>
      <c r="F156" s="22" t="str">
        <f>VLOOKUP(C156,业态!A:I,9,0)</f>
        <v>正餐</v>
      </c>
      <c r="G156" s="23">
        <f>IFERROR(VLOOKUP(C156,每日销售笔数!B:D,3,0),0)</f>
        <v>4448.5</v>
      </c>
      <c r="H156" s="63">
        <f>IFERROR(VLOOKUP(C156,每日销售笔数!B:E,4,0),0)</f>
        <v>67</v>
      </c>
      <c r="I156" s="23">
        <f t="shared" si="9"/>
        <v>66.395522388059703</v>
      </c>
      <c r="J156" s="23">
        <f>IFERROR(VLOOKUP(C156,月累计销售!B:D,3,0),0)</f>
        <v>66783.3</v>
      </c>
      <c r="K156" s="24">
        <f t="shared" si="11"/>
        <v>1.9122412420791153E-3</v>
      </c>
      <c r="L156" s="25">
        <f t="shared" si="10"/>
        <v>16.378865979381441</v>
      </c>
      <c r="M156" s="76" t="str">
        <f>VLOOKUP(C156,商铺自有活动!A:D,3,0)</f>
        <v>招行信用卡40团50，美团42.5团50
美团双人套餐79.9团101</v>
      </c>
    </row>
    <row r="157" spans="1:18" s="74" customFormat="1" ht="14.25" customHeight="1" x14ac:dyDescent="0.15">
      <c r="A157" s="20" t="s">
        <v>191</v>
      </c>
      <c r="B157" s="20">
        <v>7</v>
      </c>
      <c r="C157" s="35" t="s">
        <v>3011</v>
      </c>
      <c r="D157" s="35" t="s">
        <v>3012</v>
      </c>
      <c r="E157" s="97">
        <f>IFERROR(VLOOKUP(C157,业态!A:H,8,0),0)</f>
        <v>32.200000000000003</v>
      </c>
      <c r="F157" s="22" t="str">
        <f>VLOOKUP(C157,业态!A:I,9,0)</f>
        <v>非正餐</v>
      </c>
      <c r="G157" s="23">
        <f>IFERROR(VLOOKUP(C157,每日销售笔数!B:D,3,0),0)</f>
        <v>565.6</v>
      </c>
      <c r="H157" s="63">
        <f>IFERROR(VLOOKUP(C157,每日销售笔数!B:E,4,0),0)</f>
        <v>32</v>
      </c>
      <c r="I157" s="23">
        <f t="shared" ref="I157:I166" si="12">IFERROR(G157/H157,0)</f>
        <v>17.675000000000001</v>
      </c>
      <c r="J157" s="23">
        <f>IFERROR(VLOOKUP(C157,月累计销售!B:D,3,0),0)</f>
        <v>6484.9</v>
      </c>
      <c r="K157" s="24">
        <f t="shared" si="11"/>
        <v>2.4312996437449649E-4</v>
      </c>
      <c r="L157" s="25">
        <f>G157/E157</f>
        <v>17.565217391304348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2759</v>
      </c>
      <c r="D158" s="35" t="s">
        <v>337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1001</v>
      </c>
      <c r="H158" s="63">
        <f>IFERROR(VLOOKUP(C158,每日销售笔数!B:E,4,0),0)</f>
        <v>50</v>
      </c>
      <c r="I158" s="23">
        <f t="shared" si="12"/>
        <v>20.02</v>
      </c>
      <c r="J158" s="23">
        <f>IFERROR(VLOOKUP(C158,月累计销售!B:D,3,0),0)</f>
        <v>10289</v>
      </c>
      <c r="K158" s="24">
        <f t="shared" si="11"/>
        <v>4.3029189239545784E-4</v>
      </c>
      <c r="L158" s="25">
        <f>G158/E158</f>
        <v>28.6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2763</v>
      </c>
      <c r="D159" s="35" t="s">
        <v>345</v>
      </c>
      <c r="E159" s="97">
        <f>IFERROR(VLOOKUP(C159,业态!A:H,8,0),0)</f>
        <v>35</v>
      </c>
      <c r="F159" s="22" t="str">
        <f>VLOOKUP(C159,业态!A:I,9,0)</f>
        <v>非正餐</v>
      </c>
      <c r="G159" s="23">
        <f>IFERROR(VLOOKUP(C159,每日销售笔数!B:D,3,0),0)</f>
        <v>322</v>
      </c>
      <c r="H159" s="63">
        <f>IFERROR(VLOOKUP(C159,每日销售笔数!B:E,4,0),0)</f>
        <v>14</v>
      </c>
      <c r="I159" s="23">
        <f t="shared" si="12"/>
        <v>23</v>
      </c>
      <c r="J159" s="23">
        <f>IFERROR(VLOOKUP(C159,月累计销售!B:D,3,0),0)</f>
        <v>4375</v>
      </c>
      <c r="K159" s="24">
        <f t="shared" si="11"/>
        <v>1.3841557377755988E-4</v>
      </c>
      <c r="L159" s="25">
        <f>G159/E159</f>
        <v>9.1999999999999993</v>
      </c>
      <c r="M159" s="76" t="str">
        <f>VLOOKUP(C159,商铺自有活动!A:D,3,0)</f>
        <v>无</v>
      </c>
      <c r="N159" s="137"/>
      <c r="O159" s="137"/>
      <c r="P159" s="137"/>
      <c r="Q159" s="137"/>
      <c r="R159" s="137"/>
    </row>
    <row r="160" spans="1:18" s="74" customFormat="1" ht="14.25" customHeight="1" x14ac:dyDescent="0.15">
      <c r="A160" s="20" t="s">
        <v>187</v>
      </c>
      <c r="B160" s="20">
        <v>7</v>
      </c>
      <c r="C160" s="35" t="s">
        <v>1707</v>
      </c>
      <c r="D160" s="35" t="s">
        <v>1708</v>
      </c>
      <c r="E160" s="97">
        <f>IFERROR(VLOOKUP(C160,业态!A:H,8,0),0)</f>
        <v>182.2</v>
      </c>
      <c r="F160" s="22" t="str">
        <f>VLOOKUP(C160,业态!A:I,9,0)</f>
        <v>非正餐</v>
      </c>
      <c r="G160" s="23">
        <f>IFERROR(VLOOKUP(C160,每日销售笔数!B:D,3,0),0)</f>
        <v>784</v>
      </c>
      <c r="H160" s="63">
        <f>IFERROR(VLOOKUP(C160,每日销售笔数!B:E,4,0),0)</f>
        <v>6</v>
      </c>
      <c r="I160" s="23">
        <f t="shared" si="12"/>
        <v>130.66666666666666</v>
      </c>
      <c r="J160" s="23">
        <f>IFERROR(VLOOKUP(C160,月累计销售!B:D,3,0),0)</f>
        <v>18002</v>
      </c>
      <c r="K160" s="24">
        <f t="shared" si="11"/>
        <v>3.3701183180623274E-4</v>
      </c>
      <c r="L160" s="25">
        <f>G160/E160</f>
        <v>4.3029637760702526</v>
      </c>
      <c r="M160" s="76" t="str">
        <f>VLOOKUP(C160,商铺自有活动!A:D,3,0)</f>
        <v>周三招行信用卡5折</v>
      </c>
      <c r="N160"/>
      <c r="O160"/>
      <c r="P160"/>
      <c r="Q160"/>
      <c r="R160"/>
    </row>
    <row r="161" spans="1:18" s="74" customFormat="1" ht="14.25" customHeight="1" x14ac:dyDescent="0.15">
      <c r="A161" s="20" t="s">
        <v>191</v>
      </c>
      <c r="B161" s="20">
        <v>7</v>
      </c>
      <c r="C161" s="35" t="s">
        <v>238</v>
      </c>
      <c r="D161" s="35" t="s">
        <v>95</v>
      </c>
      <c r="E161" s="97">
        <f>IFERROR(VLOOKUP(C161,业态!A:H,8,0),0)</f>
        <v>52.8</v>
      </c>
      <c r="F161" s="22" t="str">
        <f>VLOOKUP(C161,业态!A:I,9,0)</f>
        <v>专项服务</v>
      </c>
      <c r="G161" s="23">
        <f>IFERROR(VLOOKUP(C161,每日销售笔数!B:D,3,0),0)</f>
        <v>2854.8</v>
      </c>
      <c r="H161" s="63">
        <f>IFERROR(VLOOKUP(C161,每日销售笔数!B:E,4,0),0)</f>
        <v>46</v>
      </c>
      <c r="I161" s="23">
        <f t="shared" si="12"/>
        <v>62.060869565217395</v>
      </c>
      <c r="J161" s="23">
        <f>IFERROR(VLOOKUP(C161,月累计销售!B:D,3,0),0)</f>
        <v>27771.5</v>
      </c>
      <c r="K161" s="24">
        <f t="shared" si="11"/>
        <v>1.2271701242862669E-3</v>
      </c>
      <c r="L161" s="25">
        <f t="shared" ref="L161:L233" si="13">G161/E161</f>
        <v>54.068181818181827</v>
      </c>
      <c r="M161" s="76" t="str">
        <f>VLOOKUP(C161,商铺自有活动!A:D,3,0)</f>
        <v>办卡充值满500赠送50元洗衣券或100元家居券
办卡充值1000元送100元洗衣券或200元家居券</v>
      </c>
      <c r="N161"/>
      <c r="O161"/>
      <c r="P161"/>
      <c r="Q161"/>
      <c r="R161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2755</v>
      </c>
      <c r="D162" s="35" t="s">
        <v>2756</v>
      </c>
      <c r="E162" s="97">
        <f>IFERROR(VLOOKUP(C162,业态!A:H,8,0),0)</f>
        <v>71</v>
      </c>
      <c r="F162" s="22" t="str">
        <f>VLOOKUP(C162,业态!A:I,9,0)</f>
        <v>非正餐</v>
      </c>
      <c r="G162" s="23">
        <f>IFERROR(VLOOKUP(C162,每日销售笔数!B:D,3,0),0)</f>
        <v>1123</v>
      </c>
      <c r="H162" s="63">
        <f>IFERROR(VLOOKUP(C162,每日销售笔数!B:E,4,0),0)</f>
        <v>24</v>
      </c>
      <c r="I162" s="23">
        <f t="shared" si="12"/>
        <v>46.791666666666664</v>
      </c>
      <c r="J162" s="23">
        <f>IFERROR(VLOOKUP(C162,月累计销售!B:D,3,0),0)</f>
        <v>17851</v>
      </c>
      <c r="K162" s="24">
        <f t="shared" si="11"/>
        <v>4.8273506009999917E-4</v>
      </c>
      <c r="L162" s="25">
        <f>G162/E162</f>
        <v>15.816901408450704</v>
      </c>
      <c r="M162" s="76" t="str">
        <f>VLOOKUP(C162,商铺自有活动!A:D,3,0)</f>
        <v>周一至周五下午茶任意西点送饮品</v>
      </c>
      <c r="N162" s="137"/>
      <c r="O162" s="137"/>
      <c r="P162" s="137"/>
      <c r="Q162" s="137"/>
      <c r="R162" s="137"/>
    </row>
    <row r="163" spans="1:18" s="74" customFormat="1" ht="14.25" customHeight="1" x14ac:dyDescent="0.15">
      <c r="A163" s="20" t="s">
        <v>187</v>
      </c>
      <c r="B163" s="20">
        <v>7</v>
      </c>
      <c r="C163" s="35" t="s">
        <v>729</v>
      </c>
      <c r="D163" s="35" t="s">
        <v>730</v>
      </c>
      <c r="E163" s="97">
        <f>IFERROR(VLOOKUP(C163,业态!A:H,8,0),0)</f>
        <v>66</v>
      </c>
      <c r="F163" s="22" t="str">
        <f>VLOOKUP(C163,业态!A:I,9,0)</f>
        <v>正餐</v>
      </c>
      <c r="G163" s="23">
        <f>IFERROR(VLOOKUP(C163,每日销售笔数!B:D,3,0),0)</f>
        <v>3871</v>
      </c>
      <c r="H163" s="63">
        <f>IFERROR(VLOOKUP(C163,每日销售笔数!B:E,4,0),0)</f>
        <v>43</v>
      </c>
      <c r="I163" s="23">
        <f t="shared" si="12"/>
        <v>90.023255813953483</v>
      </c>
      <c r="J163" s="23">
        <f>IFERROR(VLOOKUP(C163,月累计销售!B:D,3,0),0)</f>
        <v>40903</v>
      </c>
      <c r="K163" s="24">
        <f t="shared" si="11"/>
        <v>1.6639959195432741E-3</v>
      </c>
      <c r="L163" s="25">
        <f t="shared" si="13"/>
        <v>58.651515151515149</v>
      </c>
      <c r="M163" s="76" t="str">
        <f>VLOOKUP(C163,商铺自有活动!A:D,3,0)</f>
        <v>糯米到店付满100减11
美团买单满100减11
会员卡享4款甜品38元2个</v>
      </c>
      <c r="N163"/>
      <c r="O163"/>
      <c r="P163"/>
      <c r="Q163"/>
      <c r="R163"/>
    </row>
    <row r="164" spans="1:18" ht="14.25" customHeight="1" x14ac:dyDescent="0.15">
      <c r="A164" s="20" t="s">
        <v>187</v>
      </c>
      <c r="B164" s="20">
        <v>7</v>
      </c>
      <c r="C164" s="35" t="s">
        <v>745</v>
      </c>
      <c r="D164" s="35" t="s">
        <v>746</v>
      </c>
      <c r="E164" s="97">
        <f>IFERROR(VLOOKUP(C164,业态!A:H,8,0),0)</f>
        <v>209.4</v>
      </c>
      <c r="F164" s="22" t="str">
        <f>VLOOKUP(C164,业态!A:I,9,0)</f>
        <v>正餐</v>
      </c>
      <c r="G164" s="23">
        <f>IFERROR(VLOOKUP(C164,每日销售笔数!B:D,3,0),0)</f>
        <v>8082</v>
      </c>
      <c r="H164" s="63">
        <f>IFERROR(VLOOKUP(C164,每日销售笔数!B:E,4,0),0)</f>
        <v>58</v>
      </c>
      <c r="I164" s="23">
        <f t="shared" si="12"/>
        <v>139.34482758620689</v>
      </c>
      <c r="J164" s="23">
        <f>IFERROR(VLOOKUP(C164,月累计销售!B:D,3,0),0)</f>
        <v>85230</v>
      </c>
      <c r="K164" s="24">
        <f t="shared" si="11"/>
        <v>3.4741449294106797E-3</v>
      </c>
      <c r="L164" s="25">
        <f t="shared" si="13"/>
        <v>38.595988538681951</v>
      </c>
      <c r="M164" s="76" t="str">
        <f>VLOOKUP(C164,商铺自有活动!A:D,3,0)</f>
        <v>无</v>
      </c>
    </row>
    <row r="165" spans="1:18" s="74" customFormat="1" ht="14.25" customHeight="1" x14ac:dyDescent="0.15">
      <c r="A165" s="20" t="s">
        <v>187</v>
      </c>
      <c r="B165" s="20">
        <v>7</v>
      </c>
      <c r="C165" s="35" t="s">
        <v>2757</v>
      </c>
      <c r="D165" s="35" t="s">
        <v>2758</v>
      </c>
      <c r="E165" s="97">
        <f>IFERROR(VLOOKUP(C165,业态!A:H,8,0),0)</f>
        <v>70.5</v>
      </c>
      <c r="F165" s="22" t="str">
        <f>VLOOKUP(C165,业态!A:I,9,0)</f>
        <v>非正餐</v>
      </c>
      <c r="G165" s="23">
        <f>IFERROR(VLOOKUP(C165,每日销售笔数!B:D,3,0),0)</f>
        <v>1959</v>
      </c>
      <c r="H165" s="63">
        <f>IFERROR(VLOOKUP(C165,每日销售笔数!B:E,4,0),0)</f>
        <v>32</v>
      </c>
      <c r="I165" s="23">
        <f t="shared" si="12"/>
        <v>61.21875</v>
      </c>
      <c r="J165" s="23">
        <f>IFERROR(VLOOKUP(C165,月累计销售!B:D,3,0),0)</f>
        <v>22693</v>
      </c>
      <c r="K165" s="24">
        <f t="shared" si="11"/>
        <v>8.4209971748521676E-4</v>
      </c>
      <c r="L165" s="25">
        <f t="shared" si="13"/>
        <v>27.787234042553191</v>
      </c>
      <c r="M165" s="76" t="str">
        <f>VLOOKUP(C165,商铺自有活动!A:D,3,0)</f>
        <v>正月十五汤圆优惠价29元
学生买二送一</v>
      </c>
      <c r="N165" s="137"/>
      <c r="O165" s="137"/>
      <c r="P165" s="137"/>
      <c r="Q165" s="137"/>
      <c r="R165" s="137"/>
    </row>
    <row r="166" spans="1:18" s="74" customFormat="1" ht="14.25" customHeight="1" x14ac:dyDescent="0.15">
      <c r="A166" s="20" t="s">
        <v>187</v>
      </c>
      <c r="B166" s="20">
        <v>7</v>
      </c>
      <c r="C166" s="35" t="s">
        <v>1709</v>
      </c>
      <c r="D166" s="35" t="s">
        <v>1710</v>
      </c>
      <c r="E166" s="97">
        <f>IFERROR(VLOOKUP(C166,业态!A:H,8,0),0)</f>
        <v>191.9</v>
      </c>
      <c r="F166" s="22" t="str">
        <f>VLOOKUP(C166,业态!A:I,9,0)</f>
        <v>正餐</v>
      </c>
      <c r="G166" s="23">
        <f>IFERROR(VLOOKUP(C166,每日销售笔数!B:D,3,0),0)</f>
        <v>1949</v>
      </c>
      <c r="H166" s="63">
        <f>IFERROR(VLOOKUP(C166,每日销售笔数!B:E,4,0),0)</f>
        <v>8</v>
      </c>
      <c r="I166" s="23">
        <f t="shared" si="12"/>
        <v>243.625</v>
      </c>
      <c r="J166" s="23">
        <f>IFERROR(VLOOKUP(C166,月累计销售!B:D,3,0),0)</f>
        <v>34888</v>
      </c>
      <c r="K166" s="24">
        <f t="shared" si="11"/>
        <v>8.3780109718156585E-4</v>
      </c>
      <c r="L166" s="25">
        <f>G166/E166</f>
        <v>10.156331422615946</v>
      </c>
      <c r="M166" s="76" t="str">
        <f>VLOOKUP(C166,商铺自有活动!A:D,3,0)</f>
        <v>无</v>
      </c>
      <c r="N166"/>
      <c r="O166"/>
      <c r="P166"/>
      <c r="Q166"/>
      <c r="R166"/>
    </row>
    <row r="167" spans="1:18" s="74" customFormat="1" ht="14.25" customHeight="1" x14ac:dyDescent="0.15">
      <c r="A167" s="28"/>
      <c r="B167" s="28"/>
      <c r="C167" s="96"/>
      <c r="D167" s="29" t="s">
        <v>192</v>
      </c>
      <c r="E167" s="72">
        <f>SUM(E96:E166)</f>
        <v>16539.780000000002</v>
      </c>
      <c r="F167" s="36"/>
      <c r="G167" s="37">
        <f>SUM(G96:G166)</f>
        <v>931441.1</v>
      </c>
      <c r="H167" s="66">
        <f>SUM(H96:H166)-每日销售笔数!R34</f>
        <v>2213</v>
      </c>
      <c r="I167" s="37">
        <f>每日销售笔数!M53/'3月9日销售'!H167</f>
        <v>127.17627654767283</v>
      </c>
      <c r="J167" s="37">
        <f>SUM(J96:J166)</f>
        <v>10807380.510000004</v>
      </c>
      <c r="K167" s="32">
        <f t="shared" si="11"/>
        <v>0.40039116241149542</v>
      </c>
      <c r="L167" s="33">
        <f t="shared" si="13"/>
        <v>56.315204918082337</v>
      </c>
      <c r="M167" s="33"/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594</v>
      </c>
      <c r="D168" s="35" t="s">
        <v>595</v>
      </c>
      <c r="E168" s="97">
        <f>IFERROR(VLOOKUP(C168,业态!A:H,8,0),0)</f>
        <v>870</v>
      </c>
      <c r="F168" s="22" t="str">
        <f>VLOOKUP(C168,业态!A:I,9,0)</f>
        <v>服装</v>
      </c>
      <c r="G168" s="98">
        <f>IFERROR(VLOOKUP(C168,每日销售笔数!B:D,3,0),0)</f>
        <v>30144</v>
      </c>
      <c r="H168" s="63">
        <f>IFERROR(VLOOKUP(C168,每日销售笔数!B:E,4,0),0)</f>
        <v>219</v>
      </c>
      <c r="I168" s="98">
        <f t="shared" ref="I168:I210" si="14">IFERROR(G168/H168,0)</f>
        <v>137.64383561643837</v>
      </c>
      <c r="J168" s="98">
        <f>IFERROR(VLOOKUP(C168,月累计销售!B:D,3,0),0)</f>
        <v>749702</v>
      </c>
      <c r="K168" s="100">
        <f t="shared" si="11"/>
        <v>1.2957761043325357E-2</v>
      </c>
      <c r="L168" s="101">
        <f t="shared" si="13"/>
        <v>34.648275862068964</v>
      </c>
      <c r="M168" s="76" t="str">
        <f>VLOOKUP(C168,商铺自有活动!A:D,3,0)</f>
        <v>指定商品限时特惠</v>
      </c>
      <c r="N168"/>
      <c r="O168"/>
      <c r="P168"/>
      <c r="Q168"/>
      <c r="R168"/>
    </row>
    <row r="169" spans="1:18" s="74" customFormat="1" ht="14.25" customHeight="1" x14ac:dyDescent="0.15">
      <c r="A169" s="20" t="s">
        <v>193</v>
      </c>
      <c r="B169" s="20">
        <v>1</v>
      </c>
      <c r="C169" s="35" t="s">
        <v>3013</v>
      </c>
      <c r="D169" s="35" t="s">
        <v>3014</v>
      </c>
      <c r="E169" s="97">
        <f>IFERROR(VLOOKUP(C169,业态!A:H,8,0),0)</f>
        <v>93.2</v>
      </c>
      <c r="F169" s="22" t="str">
        <f>VLOOKUP(C169,业态!A:I,9,0)</f>
        <v>化妆品</v>
      </c>
      <c r="G169" s="98">
        <f>IFERROR(VLOOKUP(C169,每日销售笔数!B:D,3,0),0)</f>
        <v>4350</v>
      </c>
      <c r="H169" s="63">
        <f>IFERROR(VLOOKUP(C169,每日销售笔数!B:E,4,0),0)</f>
        <v>6</v>
      </c>
      <c r="I169" s="98">
        <f t="shared" si="14"/>
        <v>725</v>
      </c>
      <c r="J169" s="98">
        <f>IFERROR(VLOOKUP(C169,月累计销售!B:D,3,0),0)</f>
        <v>40760</v>
      </c>
      <c r="K169" s="100">
        <f t="shared" si="11"/>
        <v>1.8698998320881535E-3</v>
      </c>
      <c r="L169" s="101">
        <f>G169/E169</f>
        <v>46.673819742489272</v>
      </c>
      <c r="M169" s="76" t="str">
        <f>VLOOKUP(C169,商铺自有活动!A:D,3,0)</f>
        <v>新春套盒上市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2723</v>
      </c>
      <c r="B170" s="20">
        <v>1</v>
      </c>
      <c r="C170" s="35" t="s">
        <v>2724</v>
      </c>
      <c r="D170" s="35" t="s">
        <v>2725</v>
      </c>
      <c r="E170" s="97">
        <f>IFERROR(VLOOKUP(C170,业态!A:H,8,0),0)</f>
        <v>15</v>
      </c>
      <c r="F170" s="22" t="str">
        <f>VLOOKUP(C170,业态!A:I,9,0)</f>
        <v>化妆品</v>
      </c>
      <c r="G170" s="98">
        <f>IFERROR(VLOOKUP(C170,每日销售笔数!B:D,3,0),0)</f>
        <v>1052</v>
      </c>
      <c r="H170" s="63">
        <f>IFERROR(VLOOKUP(C170,每日销售笔数!B:E,4,0),0)</f>
        <v>10</v>
      </c>
      <c r="I170" s="98">
        <f t="shared" si="14"/>
        <v>105.2</v>
      </c>
      <c r="J170" s="98">
        <f>IFERROR(VLOOKUP(C170,月累计销售!B:D,3,0),0)</f>
        <v>33880</v>
      </c>
      <c r="K170" s="100">
        <f t="shared" si="11"/>
        <v>4.522148559440776E-4</v>
      </c>
      <c r="L170" s="101">
        <f t="shared" si="13"/>
        <v>70.13333333333334</v>
      </c>
      <c r="M170" s="76" t="str">
        <f>VLOOKUP(C170,商铺自有活动!A:D,3,0)</f>
        <v>满额赠礼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907</v>
      </c>
      <c r="B171" s="20">
        <v>1</v>
      </c>
      <c r="C171" s="35" t="s">
        <v>2573</v>
      </c>
      <c r="D171" s="35" t="s">
        <v>2574</v>
      </c>
      <c r="E171" s="97">
        <f>IFERROR(VLOOKUP(C171,业态!A:H,8,0),0)</f>
        <v>12</v>
      </c>
      <c r="F171" s="22" t="str">
        <f>VLOOKUP(C171,业态!A:I,9,0)</f>
        <v>家居生活</v>
      </c>
      <c r="G171" s="98">
        <f>IFERROR(VLOOKUP(C171,每日销售笔数!B:D,3,0),0)</f>
        <v>0</v>
      </c>
      <c r="H171" s="63">
        <f>IFERROR(VLOOKUP(C171,每日销售笔数!B:E,4,0),0)</f>
        <v>0</v>
      </c>
      <c r="I171" s="98">
        <f t="shared" si="14"/>
        <v>0</v>
      </c>
      <c r="J171" s="98">
        <f>IFERROR(VLOOKUP(C171,月累计销售!B:D,3,0),0)</f>
        <v>49105</v>
      </c>
      <c r="K171" s="100">
        <f t="shared" si="11"/>
        <v>0</v>
      </c>
      <c r="L171" s="101">
        <f>G171/E171</f>
        <v>0</v>
      </c>
      <c r="M171" s="76" t="str">
        <f>VLOOKUP(C171,商铺自有活动!A:D,3,0)</f>
        <v>无</v>
      </c>
      <c r="N171" s="137"/>
      <c r="O171" s="137"/>
      <c r="P171" s="137"/>
      <c r="Q171" s="137"/>
      <c r="R171" s="137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901</v>
      </c>
      <c r="D172" s="35" t="s">
        <v>893</v>
      </c>
      <c r="E172" s="97">
        <f>IFERROR(VLOOKUP(C172,业态!A:H,8,0),0)</f>
        <v>8</v>
      </c>
      <c r="F172" s="22" t="str">
        <f>VLOOKUP(C172,业态!A:I,9,0)</f>
        <v>文教娱乐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4"/>
        <v>0</v>
      </c>
      <c r="J172" s="98">
        <f>IFERROR(VLOOKUP(C172,月累计销售!B:D,3,0),0)</f>
        <v>0</v>
      </c>
      <c r="K172" s="100">
        <f t="shared" si="11"/>
        <v>0</v>
      </c>
      <c r="L172" s="101">
        <f t="shared" si="13"/>
        <v>0</v>
      </c>
      <c r="M172" s="76" t="str">
        <f>VLOOKUP(C172,商铺自有活动!A:D,3,0)</f>
        <v>无</v>
      </c>
      <c r="N172"/>
      <c r="O172"/>
      <c r="P172"/>
      <c r="Q172"/>
      <c r="R172"/>
    </row>
    <row r="173" spans="1:18" s="74" customFormat="1" ht="14.25" customHeight="1" x14ac:dyDescent="0.15">
      <c r="A173" s="20" t="s">
        <v>193</v>
      </c>
      <c r="B173" s="20">
        <v>1</v>
      </c>
      <c r="C173" s="35" t="s">
        <v>2797</v>
      </c>
      <c r="D173" s="35" t="s">
        <v>2798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4"/>
        <v>0</v>
      </c>
      <c r="J173" s="98">
        <f>IFERROR(VLOOKUP(C173,月累计销售!B:D,3,0),0)</f>
        <v>11334</v>
      </c>
      <c r="K173" s="100">
        <f t="shared" si="11"/>
        <v>0</v>
      </c>
      <c r="L173" s="101">
        <f>G173/E173</f>
        <v>0</v>
      </c>
      <c r="M173" s="76" t="str">
        <f>VLOOKUP(C173,商铺自有活动!A:D,3,0)</f>
        <v>全场商品9折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772</v>
      </c>
      <c r="B174" s="20">
        <v>1</v>
      </c>
      <c r="C174" s="35" t="s">
        <v>2721</v>
      </c>
      <c r="D174" s="35" t="s">
        <v>2722</v>
      </c>
      <c r="E174" s="97">
        <f>IFERROR(VLOOKUP(C174,业态!A:H,8,0),0)</f>
        <v>12</v>
      </c>
      <c r="F174" s="22" t="str">
        <f>VLOOKUP(C174,业态!A:I,9,0)</f>
        <v>配饰</v>
      </c>
      <c r="G174" s="98">
        <f>IFERROR(VLOOKUP(C174,每日销售笔数!B:D,3,0),0)</f>
        <v>0</v>
      </c>
      <c r="H174" s="63">
        <f>IFERROR(VLOOKUP(C174,每日销售笔数!B:E,4,0),0)</f>
        <v>0</v>
      </c>
      <c r="I174" s="98">
        <f t="shared" si="14"/>
        <v>0</v>
      </c>
      <c r="J174" s="98">
        <f>IFERROR(VLOOKUP(C174,月累计销售!B:D,3,0),0)</f>
        <v>11762</v>
      </c>
      <c r="K174" s="100">
        <f t="shared" si="11"/>
        <v>0</v>
      </c>
      <c r="L174" s="101">
        <f>G174/E174</f>
        <v>0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s="74" customFormat="1" ht="14.25" customHeight="1" x14ac:dyDescent="0.15">
      <c r="A175" s="20" t="s">
        <v>772</v>
      </c>
      <c r="B175" s="20">
        <v>1</v>
      </c>
      <c r="C175" s="35" t="s">
        <v>2740</v>
      </c>
      <c r="D175" s="35" t="s">
        <v>2801</v>
      </c>
      <c r="E175" s="97">
        <f>IFERROR(VLOOKUP(C175,业态!A:H,8,0),0)</f>
        <v>15</v>
      </c>
      <c r="F175" s="22" t="str">
        <f>VLOOKUP(C175,业态!A:I,9,0)</f>
        <v>数码电器</v>
      </c>
      <c r="G175" s="98">
        <f>IFERROR(VLOOKUP(C175,每日销售笔数!B:D,3,0),0)</f>
        <v>0</v>
      </c>
      <c r="H175" s="63">
        <f>IFERROR(VLOOKUP(C175,每日销售笔数!B:E,4,0),0)</f>
        <v>0</v>
      </c>
      <c r="I175" s="98">
        <f t="shared" si="14"/>
        <v>0</v>
      </c>
      <c r="J175" s="98">
        <f>IFERROR(VLOOKUP(C175,月累计销售!B:D,3,0),0)</f>
        <v>50991</v>
      </c>
      <c r="K175" s="100">
        <f t="shared" si="11"/>
        <v>0</v>
      </c>
      <c r="L175" s="101">
        <f>G175/E175</f>
        <v>0</v>
      </c>
      <c r="M175" s="76" t="str">
        <f>VLOOKUP(C175,商铺自有活动!A:D,3,0)</f>
        <v>无</v>
      </c>
      <c r="N175" s="137"/>
      <c r="O175" s="137"/>
      <c r="P175" s="137"/>
      <c r="Q175" s="137"/>
      <c r="R175" s="137"/>
    </row>
    <row r="176" spans="1:18" ht="14.25" customHeight="1" x14ac:dyDescent="0.15">
      <c r="A176" s="20" t="s">
        <v>193</v>
      </c>
      <c r="B176" s="20">
        <v>1</v>
      </c>
      <c r="C176" s="35" t="s">
        <v>566</v>
      </c>
      <c r="D176" s="35" t="s">
        <v>567</v>
      </c>
      <c r="E176" s="97">
        <f>IFERROR(VLOOKUP(C176,业态!A:H,8,0),0)</f>
        <v>51.8</v>
      </c>
      <c r="F176" s="22" t="str">
        <f>VLOOKUP(C176,业态!A:I,9,0)</f>
        <v>皮具</v>
      </c>
      <c r="G176" s="98">
        <f>IFERROR(VLOOKUP(C176,每日销售笔数!B:D,3,0),0)</f>
        <v>0</v>
      </c>
      <c r="H176" s="63">
        <f>IFERROR(VLOOKUP(C176,每日销售笔数!B:E,4,0),0)</f>
        <v>0</v>
      </c>
      <c r="I176" s="98">
        <f t="shared" si="14"/>
        <v>0</v>
      </c>
      <c r="J176" s="98">
        <f>IFERROR(VLOOKUP(C176,月累计销售!B:D,3,0),0)</f>
        <v>1060</v>
      </c>
      <c r="K176" s="100">
        <f t="shared" si="11"/>
        <v>0</v>
      </c>
      <c r="L176" s="101">
        <f t="shared" si="13"/>
        <v>0</v>
      </c>
      <c r="M176" s="76" t="str">
        <f>VLOOKUP(C176,商铺自有活动!A:D,3,0)</f>
        <v>全场商品5折起</v>
      </c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896</v>
      </c>
      <c r="D177" s="35" t="s">
        <v>105</v>
      </c>
      <c r="E177" s="97">
        <f>IFERROR(VLOOKUP(C177,业态!A:H,8,0),0)</f>
        <v>88.4</v>
      </c>
      <c r="F177" s="22" t="str">
        <f>VLOOKUP(C177,业态!A:I,9,0)</f>
        <v>服装</v>
      </c>
      <c r="G177" s="98">
        <f>IFERROR(VLOOKUP(C177,每日销售笔数!B:D,3,0),0)</f>
        <v>390</v>
      </c>
      <c r="H177" s="63">
        <f>IFERROR(VLOOKUP(C177,每日销售笔数!B:E,4,0),0)</f>
        <v>1</v>
      </c>
      <c r="I177" s="98">
        <f t="shared" si="14"/>
        <v>390</v>
      </c>
      <c r="J177" s="98">
        <f>IFERROR(VLOOKUP(C177,月累计销售!B:D,3,0),0)</f>
        <v>21521</v>
      </c>
      <c r="K177" s="100">
        <f t="shared" si="11"/>
        <v>1.6764619184238619E-4</v>
      </c>
      <c r="L177" s="101">
        <f t="shared" si="13"/>
        <v>4.4117647058823524</v>
      </c>
      <c r="M177" s="76" t="str">
        <f>VLOOKUP(C177,商铺自有活动!A:D,3,0)</f>
        <v>无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897</v>
      </c>
      <c r="D178" s="35" t="s">
        <v>106</v>
      </c>
      <c r="E178" s="97">
        <f>IFERROR(VLOOKUP(C178,业态!A:H,8,0),0)</f>
        <v>123.8</v>
      </c>
      <c r="F178" s="22" t="str">
        <f>VLOOKUP(C178,业态!A:I,9,0)</f>
        <v>服装</v>
      </c>
      <c r="G178" s="98">
        <f>IFERROR(VLOOKUP(C178,每日销售笔数!B:D,3,0),0)</f>
        <v>2535</v>
      </c>
      <c r="H178" s="63">
        <f>IFERROR(VLOOKUP(C178,每日销售笔数!B:E,4,0),0)</f>
        <v>1</v>
      </c>
      <c r="I178" s="98">
        <f t="shared" si="14"/>
        <v>2535</v>
      </c>
      <c r="J178" s="98">
        <f>IFERROR(VLOOKUP(C178,月累计销售!B:D,3,0),0)</f>
        <v>31974</v>
      </c>
      <c r="K178" s="100">
        <f t="shared" si="11"/>
        <v>1.0897002469755102E-3</v>
      </c>
      <c r="L178" s="101">
        <f t="shared" si="13"/>
        <v>20.476575121163165</v>
      </c>
      <c r="M178" s="76" t="str">
        <f>VLOOKUP(C178,商铺自有活动!A:D,3,0)</f>
        <v>秋冬商品全场7折</v>
      </c>
      <c r="N178"/>
      <c r="O178"/>
      <c r="P178"/>
      <c r="Q178"/>
      <c r="R178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2816</v>
      </c>
      <c r="D179" s="35" t="s">
        <v>2817</v>
      </c>
      <c r="E179" s="97">
        <f>IFERROR(VLOOKUP(C179,业态!A:H,8,0),0)</f>
        <v>91.7</v>
      </c>
      <c r="F179" s="22" t="str">
        <f>VLOOKUP(C179,业态!A:I,9,0)</f>
        <v>服装</v>
      </c>
      <c r="G179" s="98">
        <f>IFERROR(VLOOKUP(C179,每日销售笔数!B:D,3,0),0)</f>
        <v>0</v>
      </c>
      <c r="H179" s="63">
        <f>IFERROR(VLOOKUP(C179,每日销售笔数!B:E,4,0),0)</f>
        <v>0</v>
      </c>
      <c r="I179" s="98">
        <f t="shared" si="14"/>
        <v>0</v>
      </c>
      <c r="J179" s="98">
        <f>IFERROR(VLOOKUP(C179,月累计销售!B:D,3,0),0)</f>
        <v>21414</v>
      </c>
      <c r="K179" s="100">
        <f t="shared" si="11"/>
        <v>0</v>
      </c>
      <c r="L179" s="101">
        <f>G179/E179</f>
        <v>0</v>
      </c>
      <c r="M179" s="76" t="str">
        <f>VLOOKUP(C179,商铺自有活动!A:D,3,0)</f>
        <v>全场7折起</v>
      </c>
      <c r="N179" s="137"/>
      <c r="O179" s="137"/>
      <c r="P179" s="137"/>
      <c r="Q179" s="137"/>
      <c r="R179" s="137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898</v>
      </c>
      <c r="D180" s="35" t="s">
        <v>7</v>
      </c>
      <c r="E180" s="97">
        <f>IFERROR(VLOOKUP(C180,业态!A:H,8,0),0)</f>
        <v>165.9</v>
      </c>
      <c r="F180" s="22" t="str">
        <f>VLOOKUP(C180,业态!A:I,9,0)</f>
        <v>服装</v>
      </c>
      <c r="G180" s="98">
        <f>IFERROR(VLOOKUP(C180,每日销售笔数!B:D,3,0),0)</f>
        <v>10102</v>
      </c>
      <c r="H180" s="63">
        <f>IFERROR(VLOOKUP(C180,每日销售笔数!B:E,4,0),0)</f>
        <v>8</v>
      </c>
      <c r="I180" s="98">
        <f t="shared" si="14"/>
        <v>1262.75</v>
      </c>
      <c r="J180" s="98">
        <f>IFERROR(VLOOKUP(C180,月累计销售!B:D,3,0),0)</f>
        <v>128987</v>
      </c>
      <c r="K180" s="100">
        <f t="shared" si="11"/>
        <v>4.3424662307481668E-3</v>
      </c>
      <c r="L180" s="101">
        <f t="shared" si="13"/>
        <v>60.892103676913798</v>
      </c>
      <c r="M180" s="76" t="str">
        <f>VLOOKUP(C180,商铺自有活动!A:D,3,0)</f>
        <v>部分5折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734</v>
      </c>
      <c r="D181" s="35" t="s">
        <v>735</v>
      </c>
      <c r="E181" s="97">
        <f>IFERROR(VLOOKUP(C181,业态!A:H,8,0),0)</f>
        <v>281.2</v>
      </c>
      <c r="F181" s="22" t="str">
        <f>VLOOKUP(C181,业态!A:I,9,0)</f>
        <v>服装</v>
      </c>
      <c r="G181" s="98">
        <f>IFERROR(VLOOKUP(C181,每日销售笔数!B:D,3,0),0)</f>
        <v>5000</v>
      </c>
      <c r="H181" s="63">
        <f>IFERROR(VLOOKUP(C181,每日销售笔数!B:E,4,0),0)</f>
        <v>20</v>
      </c>
      <c r="I181" s="98">
        <f t="shared" si="14"/>
        <v>250</v>
      </c>
      <c r="J181" s="98">
        <f>IFERROR(VLOOKUP(C181,月累计销售!B:D,3,0),0)</f>
        <v>100000</v>
      </c>
      <c r="K181" s="100">
        <f t="shared" si="11"/>
        <v>2.1493101518254639E-3</v>
      </c>
      <c r="L181" s="101">
        <f t="shared" si="13"/>
        <v>17.780938833570413</v>
      </c>
      <c r="M181" s="76" t="str">
        <f>VLOOKUP(C181,商铺自有活动!A:D,3,0)</f>
        <v>精选牛仔裤9折</v>
      </c>
      <c r="N181"/>
      <c r="O181"/>
      <c r="P181"/>
      <c r="Q181"/>
      <c r="R181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2572</v>
      </c>
      <c r="D182" s="35" t="s">
        <v>13</v>
      </c>
      <c r="E182" s="97">
        <f>IFERROR(VLOOKUP(C182,业态!A:H,8,0),0)</f>
        <v>365</v>
      </c>
      <c r="F182" s="22" t="str">
        <f>VLOOKUP(C182,业态!A:I,9,0)</f>
        <v>服装</v>
      </c>
      <c r="G182" s="98">
        <f>IFERROR(VLOOKUP(C182,每日销售笔数!B:D,3,0),0)</f>
        <v>3938</v>
      </c>
      <c r="H182" s="63">
        <f>IFERROR(VLOOKUP(C182,每日销售笔数!B:E,4,0),0)</f>
        <v>8</v>
      </c>
      <c r="I182" s="98">
        <f t="shared" si="14"/>
        <v>492.25</v>
      </c>
      <c r="J182" s="98">
        <f>IFERROR(VLOOKUP(C182,月累计销售!B:D,3,0),0)</f>
        <v>114791</v>
      </c>
      <c r="K182" s="100">
        <f t="shared" si="11"/>
        <v>1.6927966755777353E-3</v>
      </c>
      <c r="L182" s="101">
        <f>G182/E182</f>
        <v>10.789041095890411</v>
      </c>
      <c r="M182" s="76" t="str">
        <f>VLOOKUP(C182,商铺自有活动!A:D,3,0)</f>
        <v>全场商品低至3折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35" t="s">
        <v>2650</v>
      </c>
      <c r="D183" s="35" t="s">
        <v>2651</v>
      </c>
      <c r="E183" s="97">
        <f>IFERROR(VLOOKUP(C183,业态!A:H,8,0),0)</f>
        <v>63</v>
      </c>
      <c r="F183" s="22" t="str">
        <f>VLOOKUP(C183,业态!A:I,9,0)</f>
        <v>非正餐</v>
      </c>
      <c r="G183" s="98">
        <f>IFERROR(VLOOKUP(C183,每日销售笔数!B:D,3,0),0)</f>
        <v>3545</v>
      </c>
      <c r="H183" s="63">
        <f>IFERROR(VLOOKUP(C183,每日销售笔数!B:E,4,0),0)</f>
        <v>10</v>
      </c>
      <c r="I183" s="98">
        <f t="shared" si="14"/>
        <v>354.5</v>
      </c>
      <c r="J183" s="98">
        <f>IFERROR(VLOOKUP(C183,月累计销售!B:D,3,0),0)</f>
        <v>34133.25</v>
      </c>
      <c r="K183" s="100">
        <f t="shared" si="11"/>
        <v>1.5238608976442538E-3</v>
      </c>
      <c r="L183" s="101">
        <f>G183/E183</f>
        <v>56.269841269841272</v>
      </c>
      <c r="M183" s="76" t="str">
        <f>VLOOKUP(C183,商铺自有活动!A:D,3,0)</f>
        <v>买新年礼盒满528赠170元礼盒
满888赠325礼盒，满158赠170和325礼盒</v>
      </c>
      <c r="N183" s="137"/>
      <c r="O183" s="137"/>
      <c r="P183" s="137"/>
      <c r="Q183" s="137"/>
      <c r="R183" s="137"/>
    </row>
    <row r="184" spans="1:18" s="74" customFormat="1" ht="14.25" customHeight="1" x14ac:dyDescent="0.15">
      <c r="A184" s="20" t="s">
        <v>193</v>
      </c>
      <c r="B184" s="20">
        <v>1</v>
      </c>
      <c r="C184" s="102" t="s">
        <v>678</v>
      </c>
      <c r="D184" s="102" t="s">
        <v>679</v>
      </c>
      <c r="E184" s="97">
        <f>IFERROR(VLOOKUP(C184,业态!A:H,8,0),0)</f>
        <v>32</v>
      </c>
      <c r="F184" s="22" t="str">
        <f>VLOOKUP(C184,业态!A:I,9,0)</f>
        <v>配饰</v>
      </c>
      <c r="G184" s="98">
        <f>IFERROR(VLOOKUP(C184,每日销售笔数!B:D,3,0),0)</f>
        <v>2250</v>
      </c>
      <c r="H184" s="63">
        <f>IFERROR(VLOOKUP(C184,每日销售笔数!B:E,4,0),0)</f>
        <v>1</v>
      </c>
      <c r="I184" s="98">
        <f t="shared" si="14"/>
        <v>2250</v>
      </c>
      <c r="J184" s="98">
        <f>IFERROR(VLOOKUP(C184,月累计销售!B:D,3,0),0)</f>
        <v>51810</v>
      </c>
      <c r="K184" s="100">
        <f t="shared" si="11"/>
        <v>9.6718956832145871E-4</v>
      </c>
      <c r="L184" s="101">
        <f t="shared" si="13"/>
        <v>70.3125</v>
      </c>
      <c r="M184" s="76" t="str">
        <f>VLOOKUP(C184,商铺自有活动!A:D,3,0)</f>
        <v>无</v>
      </c>
      <c r="N184"/>
      <c r="O184"/>
      <c r="P184"/>
      <c r="Q184"/>
      <c r="R184"/>
    </row>
    <row r="185" spans="1:18" s="74" customFormat="1" ht="14.25" customHeight="1" x14ac:dyDescent="0.15">
      <c r="A185" s="20" t="s">
        <v>193</v>
      </c>
      <c r="B185" s="20">
        <v>1</v>
      </c>
      <c r="C185" s="116" t="s">
        <v>569</v>
      </c>
      <c r="D185" s="116" t="s">
        <v>4</v>
      </c>
      <c r="E185" s="97">
        <f>IFERROR(VLOOKUP(C185,业态!A:H,8,0),0)</f>
        <v>209</v>
      </c>
      <c r="F185" s="22" t="str">
        <f>VLOOKUP(C185,业态!A:I,9,0)</f>
        <v>服装</v>
      </c>
      <c r="G185" s="98">
        <f>IFERROR(VLOOKUP(C185,每日销售笔数!B:D,3,0),0)</f>
        <v>4415</v>
      </c>
      <c r="H185" s="63">
        <f>IFERROR(VLOOKUP(C185,每日销售笔数!B:E,4,0),0)</f>
        <v>4</v>
      </c>
      <c r="I185" s="98">
        <f t="shared" si="14"/>
        <v>1103.75</v>
      </c>
      <c r="J185" s="98">
        <f>IFERROR(VLOOKUP(C185,月累计销售!B:D,3,0),0)</f>
        <v>28357</v>
      </c>
      <c r="K185" s="100">
        <f t="shared" si="11"/>
        <v>1.8978408640618846E-3</v>
      </c>
      <c r="L185" s="101">
        <f t="shared" si="13"/>
        <v>21.124401913875598</v>
      </c>
      <c r="M185" s="76" t="str">
        <f>VLOOKUP(C185,商铺自有活动!A:D,3,0)</f>
        <v>全场低至5折</v>
      </c>
      <c r="N185"/>
      <c r="O185"/>
      <c r="P185"/>
      <c r="Q185"/>
      <c r="R185"/>
    </row>
    <row r="186" spans="1:18" ht="14.25" customHeight="1" x14ac:dyDescent="0.15">
      <c r="A186" s="20" t="s">
        <v>193</v>
      </c>
      <c r="B186" s="26">
        <v>1</v>
      </c>
      <c r="C186" s="35" t="s">
        <v>194</v>
      </c>
      <c r="D186" s="35" t="s">
        <v>165</v>
      </c>
      <c r="E186" s="97">
        <f>IFERROR(VLOOKUP(C186,业态!A:H,8,0),0)</f>
        <v>55</v>
      </c>
      <c r="F186" s="22" t="str">
        <f>VLOOKUP(C186,业态!A:I,9,0)</f>
        <v>配饰</v>
      </c>
      <c r="G186" s="98">
        <f>IFERROR(VLOOKUP(C186,每日销售笔数!B:D,3,0),0)</f>
        <v>5420</v>
      </c>
      <c r="H186" s="63">
        <f>IFERROR(VLOOKUP(C186,每日销售笔数!B:E,4,0),0)</f>
        <v>1</v>
      </c>
      <c r="I186" s="98">
        <f t="shared" si="14"/>
        <v>5420</v>
      </c>
      <c r="J186" s="98">
        <f>IFERROR(VLOOKUP(C186,月累计销售!B:D,3,0),0)</f>
        <v>161032</v>
      </c>
      <c r="K186" s="100">
        <f t="shared" si="11"/>
        <v>2.329852204578803E-3</v>
      </c>
      <c r="L186" s="101">
        <f t="shared" si="13"/>
        <v>98.545454545454547</v>
      </c>
      <c r="M186" s="76" t="str">
        <f>VLOOKUP(C186,商铺自有活动!A:D,3,0)</f>
        <v>满额赠礼</v>
      </c>
    </row>
    <row r="187" spans="1:18" s="74" customFormat="1" ht="14.25" customHeight="1" x14ac:dyDescent="0.15">
      <c r="A187" s="20" t="s">
        <v>193</v>
      </c>
      <c r="B187" s="26">
        <v>1</v>
      </c>
      <c r="C187" s="35" t="s">
        <v>764</v>
      </c>
      <c r="D187" s="35" t="s">
        <v>765</v>
      </c>
      <c r="E187" s="97">
        <f>IFERROR(VLOOKUP(C187,业态!A:H,8,0),0)</f>
        <v>190</v>
      </c>
      <c r="F187" s="22" t="str">
        <f>VLOOKUP(C187,业态!A:I,9,0)</f>
        <v>服装</v>
      </c>
      <c r="G187" s="98">
        <f>IFERROR(VLOOKUP(C187,每日销售笔数!B:D,3,0),0)</f>
        <v>3000</v>
      </c>
      <c r="H187" s="63">
        <f>IFERROR(VLOOKUP(C187,每日销售笔数!B:E,4,0),0)</f>
        <v>12</v>
      </c>
      <c r="I187" s="98">
        <f t="shared" si="14"/>
        <v>250</v>
      </c>
      <c r="J187" s="98">
        <f>IFERROR(VLOOKUP(C187,月累计销售!B:D,3,0),0)</f>
        <v>61000</v>
      </c>
      <c r="K187" s="100">
        <f t="shared" si="11"/>
        <v>1.2895860910952784E-3</v>
      </c>
      <c r="L187" s="101">
        <f t="shared" si="13"/>
        <v>15.789473684210526</v>
      </c>
      <c r="M187" s="76" t="str">
        <f>VLOOKUP(C187,商铺自有活动!A:D,3,0)</f>
        <v>无</v>
      </c>
      <c r="N187"/>
      <c r="O187"/>
      <c r="P187"/>
      <c r="Q187"/>
      <c r="R187"/>
    </row>
    <row r="188" spans="1:18" s="74" customFormat="1" ht="14.25" customHeight="1" x14ac:dyDescent="0.15">
      <c r="A188" s="20" t="s">
        <v>193</v>
      </c>
      <c r="B188" s="26">
        <v>1</v>
      </c>
      <c r="C188" s="35" t="s">
        <v>3187</v>
      </c>
      <c r="D188" s="35" t="s">
        <v>3188</v>
      </c>
      <c r="E188" s="97">
        <f>IFERROR(VLOOKUP(C188,业态!A:H,8,0),0)</f>
        <v>59.4</v>
      </c>
      <c r="F188" s="22" t="str">
        <f>VLOOKUP(C188,业态!A:I,9,0)</f>
        <v>配饰</v>
      </c>
      <c r="G188" s="98">
        <f>IFERROR(VLOOKUP(C188,每日销售笔数!B:D,3,0),0)</f>
        <v>4400</v>
      </c>
      <c r="H188" s="63">
        <f>IFERROR(VLOOKUP(C188,每日销售笔数!B:E,4,0),0)</f>
        <v>1</v>
      </c>
      <c r="I188" s="98">
        <f t="shared" si="14"/>
        <v>4400</v>
      </c>
      <c r="J188" s="98">
        <f>IFERROR(VLOOKUP(C188,月累计销售!B:D,3,0),0)</f>
        <v>25986</v>
      </c>
      <c r="K188" s="100">
        <f t="shared" si="11"/>
        <v>1.8913929336064081E-3</v>
      </c>
      <c r="L188" s="101">
        <f>G188/E188</f>
        <v>74.074074074074076</v>
      </c>
      <c r="M188" s="76" t="str">
        <f>VLOOKUP(C188,商铺自有活动!A:D,3,0)</f>
        <v>无</v>
      </c>
      <c r="N188" s="137"/>
      <c r="O188" s="137"/>
      <c r="P188" s="137"/>
      <c r="Q188" s="137"/>
      <c r="R188" s="137"/>
    </row>
    <row r="189" spans="1:18" ht="14.25" customHeight="1" x14ac:dyDescent="0.15">
      <c r="A189" s="20" t="s">
        <v>193</v>
      </c>
      <c r="B189" s="20">
        <v>1</v>
      </c>
      <c r="C189" s="35" t="s">
        <v>108</v>
      </c>
      <c r="D189" s="35" t="s">
        <v>462</v>
      </c>
      <c r="E189" s="97">
        <f>IFERROR(VLOOKUP(C189,业态!A:H,8,0),0)</f>
        <v>500.8</v>
      </c>
      <c r="F189" s="22" t="str">
        <f>VLOOKUP(C189,业态!A:I,9,0)</f>
        <v>服装</v>
      </c>
      <c r="G189" s="98">
        <f>IFERROR(VLOOKUP(C189,每日销售笔数!B:D,3,0),0)</f>
        <v>11041.8</v>
      </c>
      <c r="H189" s="63">
        <f>IFERROR(VLOOKUP(C189,每日销售笔数!B:E,4,0),0)</f>
        <v>17</v>
      </c>
      <c r="I189" s="98">
        <f t="shared" si="14"/>
        <v>649.51764705882351</v>
      </c>
      <c r="J189" s="98">
        <f>IFERROR(VLOOKUP(C189,月累计销售!B:D,3,0),0)</f>
        <v>207367.5</v>
      </c>
      <c r="K189" s="100">
        <f t="shared" si="11"/>
        <v>4.7464505668852811E-3</v>
      </c>
      <c r="L189" s="101">
        <f t="shared" si="13"/>
        <v>22.048322683706068</v>
      </c>
      <c r="M189" s="76" t="str">
        <f>VLOOKUP(C189,商铺自有活动!A:D,3,0)</f>
        <v>大悦城会员卡新品9折</v>
      </c>
    </row>
    <row r="190" spans="1:18" s="74" customFormat="1" ht="14.25" customHeight="1" x14ac:dyDescent="0.15">
      <c r="A190" s="20" t="s">
        <v>193</v>
      </c>
      <c r="B190" s="20">
        <v>1</v>
      </c>
      <c r="C190" s="35" t="s">
        <v>445</v>
      </c>
      <c r="D190" s="35" t="s">
        <v>446</v>
      </c>
      <c r="E190" s="97">
        <f>IFERROR(VLOOKUP(C190,业态!A:H,8,0),0)</f>
        <v>92.3</v>
      </c>
      <c r="F190" s="22" t="str">
        <f>VLOOKUP(C190,业态!A:I,9,0)</f>
        <v>化妆品</v>
      </c>
      <c r="G190" s="98">
        <f>IFERROR(VLOOKUP(C190,每日销售笔数!B:D,3,0),0)</f>
        <v>23516.5</v>
      </c>
      <c r="H190" s="63">
        <f>IFERROR(VLOOKUP(C190,每日销售笔数!B:E,4,0),0)</f>
        <v>87</v>
      </c>
      <c r="I190" s="98">
        <f t="shared" si="14"/>
        <v>270.30459770114942</v>
      </c>
      <c r="J190" s="98">
        <f>IFERROR(VLOOKUP(C190,月累计销售!B:D,3,0),0)</f>
        <v>384389.95</v>
      </c>
      <c r="K190" s="100">
        <f t="shared" si="11"/>
        <v>1.0108850437080704E-2</v>
      </c>
      <c r="L190" s="101">
        <f t="shared" si="13"/>
        <v>254.78331527627304</v>
      </c>
      <c r="M190" s="76" t="str">
        <f>VLOOKUP(C190,商铺自有活动!A:D,3,0)</f>
        <v>满额送礼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110</v>
      </c>
      <c r="D191" s="35" t="s">
        <v>111</v>
      </c>
      <c r="E191" s="97">
        <f>IFERROR(VLOOKUP(C191,业态!A:H,8,0),0)</f>
        <v>76</v>
      </c>
      <c r="F191" s="22" t="str">
        <f>VLOOKUP(C191,业态!A:I,9,0)</f>
        <v>非正餐</v>
      </c>
      <c r="G191" s="98">
        <f>IFERROR(VLOOKUP(C191,每日销售笔数!B:D,3,0),0)</f>
        <v>2582</v>
      </c>
      <c r="H191" s="63">
        <f>IFERROR(VLOOKUP(C191,每日销售笔数!B:E,4,0),0)</f>
        <v>82</v>
      </c>
      <c r="I191" s="98">
        <f t="shared" si="14"/>
        <v>31.487804878048781</v>
      </c>
      <c r="J191" s="98">
        <f>IFERROR(VLOOKUP(C191,月累计销售!B:D,3,0),0)</f>
        <v>30822</v>
      </c>
      <c r="K191" s="100">
        <f t="shared" si="11"/>
        <v>1.1099037624026696E-3</v>
      </c>
      <c r="L191" s="101">
        <f t="shared" si="13"/>
        <v>33.973684210526315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666</v>
      </c>
      <c r="D192" s="35" t="s">
        <v>667</v>
      </c>
      <c r="E192" s="97">
        <f>IFERROR(VLOOKUP(C192,业态!A:H,8,0),0)</f>
        <v>147</v>
      </c>
      <c r="F192" s="22" t="str">
        <f>VLOOKUP(C192,业态!A:I,9,0)</f>
        <v>非正餐</v>
      </c>
      <c r="G192" s="98">
        <f>IFERROR(VLOOKUP(C192,每日销售笔数!B:D,3,0),0)</f>
        <v>3730</v>
      </c>
      <c r="H192" s="63">
        <f>IFERROR(VLOOKUP(C192,每日销售笔数!B:E,4,0),0)</f>
        <v>84</v>
      </c>
      <c r="I192" s="98">
        <f t="shared" si="14"/>
        <v>44.404761904761905</v>
      </c>
      <c r="J192" s="98">
        <f>IFERROR(VLOOKUP(C192,月累计销售!B:D,3,0),0)</f>
        <v>52831</v>
      </c>
      <c r="K192" s="100">
        <f t="shared" si="11"/>
        <v>1.603385373261796E-3</v>
      </c>
      <c r="L192" s="101">
        <f t="shared" si="13"/>
        <v>25.374149659863946</v>
      </c>
      <c r="M192" s="76" t="str">
        <f>VLOOKUP(C192,商铺自有活动!A:D,3,0)</f>
        <v>无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899</v>
      </c>
      <c r="D193" s="35" t="s">
        <v>900</v>
      </c>
      <c r="E193" s="97">
        <f>IFERROR(VLOOKUP(C193,业态!A:H,8,0),0)</f>
        <v>86</v>
      </c>
      <c r="F193" s="22" t="str">
        <f>VLOOKUP(C193,业态!A:I,9,0)</f>
        <v>服装</v>
      </c>
      <c r="G193" s="98">
        <f>IFERROR(VLOOKUP(C193,每日销售笔数!B:D,3,0),0)</f>
        <v>1946</v>
      </c>
      <c r="H193" s="63">
        <f>IFERROR(VLOOKUP(C193,每日销售笔数!B:E,4,0),0)</f>
        <v>3</v>
      </c>
      <c r="I193" s="98">
        <f t="shared" si="14"/>
        <v>648.66666666666663</v>
      </c>
      <c r="J193" s="98">
        <f>IFERROR(VLOOKUP(C193,月累计销售!B:D,3,0),0)</f>
        <v>52162</v>
      </c>
      <c r="K193" s="100">
        <f t="shared" si="11"/>
        <v>8.3651151109047058E-4</v>
      </c>
      <c r="L193" s="101">
        <f t="shared" si="13"/>
        <v>22.627906976744185</v>
      </c>
      <c r="M193" s="76" t="str">
        <f>VLOOKUP(C193,商铺自有活动!A:D,3,0)</f>
        <v>部分5折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1784</v>
      </c>
      <c r="D194" s="35" t="s">
        <v>1785</v>
      </c>
      <c r="E194" s="97">
        <f>IFERROR(VLOOKUP(C194,业态!A:H,8,0),0)</f>
        <v>137</v>
      </c>
      <c r="F194" s="22" t="str">
        <f>VLOOKUP(C194,业态!A:I,9,0)</f>
        <v>服装</v>
      </c>
      <c r="G194" s="98">
        <f>IFERROR(VLOOKUP(C194,每日销售笔数!B:D,3,0),0)</f>
        <v>1290</v>
      </c>
      <c r="H194" s="63">
        <f>IFERROR(VLOOKUP(C194,每日销售笔数!B:E,4,0),0)</f>
        <v>1</v>
      </c>
      <c r="I194" s="98">
        <f t="shared" si="14"/>
        <v>1290</v>
      </c>
      <c r="J194" s="98">
        <f>IFERROR(VLOOKUP(C194,月累计销售!B:D,3,0),0)</f>
        <v>46021</v>
      </c>
      <c r="K194" s="100">
        <f t="shared" si="11"/>
        <v>5.5452201917096972E-4</v>
      </c>
      <c r="L194" s="101">
        <f>G194/E194</f>
        <v>9.4160583941605847</v>
      </c>
      <c r="M194" s="76" t="str">
        <f>VLOOKUP(C194,商铺自有活动!A:D,3,0)</f>
        <v>一件8折三件7折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570</v>
      </c>
      <c r="D195" s="35" t="s">
        <v>571</v>
      </c>
      <c r="E195" s="97">
        <f>IFERROR(VLOOKUP(C195,业态!A:H,8,0),0)</f>
        <v>53</v>
      </c>
      <c r="F195" s="22" t="str">
        <f>VLOOKUP(C195,业态!A:I,9,0)</f>
        <v>皮具</v>
      </c>
      <c r="G195" s="98">
        <f>IFERROR(VLOOKUP(C195,每日销售笔数!B:D,3,0),0)</f>
        <v>1310</v>
      </c>
      <c r="H195" s="63">
        <f>IFERROR(VLOOKUP(C195,每日销售笔数!B:E,4,0),0)</f>
        <v>1</v>
      </c>
      <c r="I195" s="98">
        <f t="shared" si="14"/>
        <v>1310</v>
      </c>
      <c r="J195" s="98">
        <f>IFERROR(VLOOKUP(C195,月累计销售!B:D,3,0),0)</f>
        <v>15839</v>
      </c>
      <c r="K195" s="100">
        <f t="shared" si="11"/>
        <v>5.6311925977827154E-4</v>
      </c>
      <c r="L195" s="101">
        <f t="shared" si="13"/>
        <v>24.716981132075471</v>
      </c>
      <c r="M195" s="76" t="str">
        <f>VLOOKUP(C195,商铺自有活动!A:D,3,0)</f>
        <v>全场商品5折起</v>
      </c>
      <c r="N195"/>
      <c r="O195"/>
      <c r="P195"/>
      <c r="Q195"/>
      <c r="R195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2932</v>
      </c>
      <c r="D196" s="35" t="s">
        <v>2933</v>
      </c>
      <c r="E196" s="97">
        <f>IFERROR(VLOOKUP(C196,业态!A:H,8,0),0)</f>
        <v>113</v>
      </c>
      <c r="F196" s="22" t="str">
        <f>VLOOKUP(C196,业态!A:I,9,0)</f>
        <v>配饰</v>
      </c>
      <c r="G196" s="98">
        <f>IFERROR(VLOOKUP(C196,每日销售笔数!B:D,3,0),0)</f>
        <v>3971</v>
      </c>
      <c r="H196" s="63">
        <f>IFERROR(VLOOKUP(C196,每日销售笔数!B:E,4,0),0)</f>
        <v>3</v>
      </c>
      <c r="I196" s="98">
        <f t="shared" si="14"/>
        <v>1323.6666666666667</v>
      </c>
      <c r="J196" s="98">
        <f>IFERROR(VLOOKUP(C196,月累计销售!B:D,3,0),0)</f>
        <v>25216</v>
      </c>
      <c r="K196" s="100">
        <f t="shared" ref="K196:K258" si="15">(G196)/$G$384</f>
        <v>1.7069821225797835E-3</v>
      </c>
      <c r="L196" s="101">
        <f>G196/E196</f>
        <v>35.141592920353979</v>
      </c>
      <c r="M196" s="76" t="str">
        <f>VLOOKUP(C196,商铺自有活动!A:D,3,0)</f>
        <v>部分商品满300减60</v>
      </c>
      <c r="N196" s="137"/>
      <c r="O196" s="137"/>
      <c r="P196" s="137"/>
      <c r="Q196" s="137"/>
      <c r="R196" s="137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2544</v>
      </c>
      <c r="D197" s="35" t="s">
        <v>2545</v>
      </c>
      <c r="E197" s="97">
        <f>IFERROR(VLOOKUP(C197,业态!A:H,8,0),0)</f>
        <v>90</v>
      </c>
      <c r="F197" s="22" t="str">
        <f>VLOOKUP(C197,业态!A:I,9,0)</f>
        <v>化妆品</v>
      </c>
      <c r="G197" s="98">
        <f>IFERROR(VLOOKUP(C197,每日销售笔数!B:D,3,0),0)</f>
        <v>1463.7</v>
      </c>
      <c r="H197" s="63">
        <f>IFERROR(VLOOKUP(C197,每日销售笔数!B:E,4,0),0)</f>
        <v>7</v>
      </c>
      <c r="I197" s="98">
        <f t="shared" si="14"/>
        <v>209.1</v>
      </c>
      <c r="J197" s="98">
        <f>IFERROR(VLOOKUP(C197,月累计销售!B:D,3,0),0)</f>
        <v>25102.9</v>
      </c>
      <c r="K197" s="100">
        <f t="shared" si="15"/>
        <v>6.2918905384538632E-4</v>
      </c>
      <c r="L197" s="101">
        <f>G197/E197</f>
        <v>16.263333333333335</v>
      </c>
      <c r="M197" s="76" t="str">
        <f>VLOOKUP(C197,商铺自有活动!A:D,3,0)</f>
        <v>会员超值换购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529</v>
      </c>
      <c r="D198" s="35" t="s">
        <v>572</v>
      </c>
      <c r="E198" s="97">
        <f>IFERROR(VLOOKUP(C198,业态!A:H,8,0),0)</f>
        <v>48</v>
      </c>
      <c r="F198" s="22" t="str">
        <f>VLOOKUP(C198,业态!A:I,9,0)</f>
        <v>皮具</v>
      </c>
      <c r="G198" s="98">
        <f>IFERROR(VLOOKUP(C198,每日销售笔数!B:D,3,0),0)</f>
        <v>1378</v>
      </c>
      <c r="H198" s="63">
        <f>IFERROR(VLOOKUP(C198,每日销售笔数!B:E,4,0),0)</f>
        <v>1</v>
      </c>
      <c r="I198" s="98">
        <f t="shared" si="14"/>
        <v>1378</v>
      </c>
      <c r="J198" s="98">
        <f>IFERROR(VLOOKUP(C198,月累计销售!B:D,3,0),0)</f>
        <v>3329</v>
      </c>
      <c r="K198" s="100">
        <f t="shared" si="15"/>
        <v>5.9234987784309784E-4</v>
      </c>
      <c r="L198" s="101">
        <f t="shared" si="13"/>
        <v>28.708333333333332</v>
      </c>
      <c r="M198" s="76" t="str">
        <f>VLOOKUP(C198,商铺自有活动!A:D,3,0)</f>
        <v>部分商品满200减100，部分商品满99减36.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930</v>
      </c>
      <c r="D199" s="35" t="s">
        <v>931</v>
      </c>
      <c r="E199" s="97">
        <f>IFERROR(VLOOKUP(C199,业态!A:H,8,0),0)</f>
        <v>2510</v>
      </c>
      <c r="F199" s="22" t="str">
        <f>VLOOKUP(C199,业态!A:I,9,0)</f>
        <v>皮具</v>
      </c>
      <c r="G199" s="98">
        <f>IFERROR(VLOOKUP(C199,每日销售笔数!B:D,3,0),0)</f>
        <v>26472</v>
      </c>
      <c r="H199" s="63">
        <f>IFERROR(VLOOKUP(C199,每日销售笔数!B:E,4,0),0)</f>
        <v>75</v>
      </c>
      <c r="I199" s="98">
        <f t="shared" si="14"/>
        <v>352.96</v>
      </c>
      <c r="J199" s="98">
        <f>IFERROR(VLOOKUP(C199,月累计销售!B:D,3,0),0)</f>
        <v>353691</v>
      </c>
      <c r="K199" s="100">
        <f t="shared" si="15"/>
        <v>1.1379307667824736E-2</v>
      </c>
      <c r="L199" s="101">
        <f t="shared" si="13"/>
        <v>10.546613545816733</v>
      </c>
      <c r="M199" s="76" t="str">
        <f>VLOOKUP(C199,商铺自有活动!A:D,3,0)</f>
        <v>滔搏全场一件8折，二件7折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573</v>
      </c>
      <c r="D200" s="35" t="s">
        <v>574</v>
      </c>
      <c r="E200" s="97">
        <f>IFERROR(VLOOKUP(C200,业态!A:H,8,0),0)</f>
        <v>136</v>
      </c>
      <c r="F200" s="22" t="str">
        <f>VLOOKUP(C200,业态!A:I,9,0)</f>
        <v>服装</v>
      </c>
      <c r="G200" s="98">
        <f>IFERROR(VLOOKUP(C200,每日销售笔数!B:D,3,0),0)</f>
        <v>1961</v>
      </c>
      <c r="H200" s="63">
        <f>IFERROR(VLOOKUP(C200,每日销售笔数!B:E,4,0),0)</f>
        <v>5</v>
      </c>
      <c r="I200" s="98">
        <f t="shared" si="14"/>
        <v>392.2</v>
      </c>
      <c r="J200" s="98">
        <f>IFERROR(VLOOKUP(C200,月累计销售!B:D,3,0),0)</f>
        <v>31766</v>
      </c>
      <c r="K200" s="100">
        <f t="shared" si="15"/>
        <v>8.4295944154594695E-4</v>
      </c>
      <c r="L200" s="101">
        <f t="shared" si="13"/>
        <v>14.419117647058824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723</v>
      </c>
      <c r="D201" s="35" t="s">
        <v>724</v>
      </c>
      <c r="E201" s="97">
        <f>IFERROR(VLOOKUP(C201,业态!A:H,8,0),0)</f>
        <v>155</v>
      </c>
      <c r="F201" s="22" t="str">
        <f>VLOOKUP(C201,业态!A:I,9,0)</f>
        <v>服装</v>
      </c>
      <c r="G201" s="98">
        <f>IFERROR(VLOOKUP(C201,每日销售笔数!B:D,3,0),0)</f>
        <v>979</v>
      </c>
      <c r="H201" s="63">
        <f>IFERROR(VLOOKUP(C201,每日销售笔数!B:E,4,0),0)</f>
        <v>3</v>
      </c>
      <c r="I201" s="98">
        <f t="shared" si="14"/>
        <v>326.33333333333331</v>
      </c>
      <c r="J201" s="98">
        <f>IFERROR(VLOOKUP(C201,月累计销售!B:D,3,0),0)</f>
        <v>26927</v>
      </c>
      <c r="K201" s="100">
        <f t="shared" si="15"/>
        <v>4.2083492772742584E-4</v>
      </c>
      <c r="L201" s="101">
        <f t="shared" si="13"/>
        <v>6.3161290322580648</v>
      </c>
      <c r="M201" s="76" t="str">
        <f>VLOOKUP(C201,商铺自有活动!A:D,3,0)</f>
        <v>全场5折起</v>
      </c>
      <c r="N201"/>
      <c r="O201"/>
      <c r="P201"/>
      <c r="Q201"/>
      <c r="R201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2770</v>
      </c>
      <c r="D202" s="35" t="s">
        <v>2771</v>
      </c>
      <c r="E202" s="97">
        <f>IFERROR(VLOOKUP(C202,业态!A:H,8,0),0)</f>
        <v>84</v>
      </c>
      <c r="F202" s="22" t="str">
        <f>VLOOKUP(C202,业态!A:I,9,0)</f>
        <v>皮具</v>
      </c>
      <c r="G202" s="98">
        <f>IFERROR(VLOOKUP(C202,每日销售笔数!B:D,3,0),0)</f>
        <v>0</v>
      </c>
      <c r="H202" s="63">
        <f>IFERROR(VLOOKUP(C202,每日销售笔数!B:E,4,0),0)</f>
        <v>0</v>
      </c>
      <c r="I202" s="98">
        <f t="shared" si="14"/>
        <v>0</v>
      </c>
      <c r="J202" s="98">
        <f>IFERROR(VLOOKUP(C202,月累计销售!B:D,3,0),0)</f>
        <v>9708</v>
      </c>
      <c r="K202" s="100">
        <f t="shared" si="15"/>
        <v>0</v>
      </c>
      <c r="L202" s="101">
        <f>G202/E202</f>
        <v>0</v>
      </c>
      <c r="M202" s="76" t="str">
        <f>VLOOKUP(C202,商铺自有活动!A:D,3,0)</f>
        <v>全场商品买一赠一</v>
      </c>
      <c r="N202" s="137"/>
      <c r="O202" s="137"/>
      <c r="P202" s="137"/>
      <c r="Q202" s="137"/>
      <c r="R202" s="137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421</v>
      </c>
      <c r="D203" s="35" t="s">
        <v>422</v>
      </c>
      <c r="E203" s="97">
        <f>IFERROR(VLOOKUP(C203,业态!A:H,8,0),0)</f>
        <v>146</v>
      </c>
      <c r="F203" s="22" t="str">
        <f>VLOOKUP(C203,业态!A:I,9,0)</f>
        <v>服装</v>
      </c>
      <c r="G203" s="98">
        <f>IFERROR(VLOOKUP(C203,每日销售笔数!B:D,3,0),0)</f>
        <v>4366</v>
      </c>
      <c r="H203" s="63">
        <f>IFERROR(VLOOKUP(C203,每日销售笔数!B:E,4,0),0)</f>
        <v>3</v>
      </c>
      <c r="I203" s="98">
        <f t="shared" si="14"/>
        <v>1455.3333333333333</v>
      </c>
      <c r="J203" s="98">
        <f>IFERROR(VLOOKUP(C203,月累计销售!B:D,3,0),0)</f>
        <v>113846</v>
      </c>
      <c r="K203" s="100">
        <f t="shared" si="15"/>
        <v>1.876777624573995E-3</v>
      </c>
      <c r="L203" s="101">
        <f t="shared" si="13"/>
        <v>29.904109589041095</v>
      </c>
      <c r="M203" s="76" t="str">
        <f>VLOOKUP(C203,商铺自有活动!A:D,3,0)</f>
        <v>全场低至6折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575</v>
      </c>
      <c r="D204" s="35" t="s">
        <v>576</v>
      </c>
      <c r="E204" s="97">
        <f>IFERROR(VLOOKUP(C204,业态!A:H,8,0),0)</f>
        <v>67</v>
      </c>
      <c r="F204" s="22" t="str">
        <f>VLOOKUP(C204,业态!A:I,9,0)</f>
        <v>配饰</v>
      </c>
      <c r="G204" s="98">
        <f>IFERROR(VLOOKUP(C204,每日销售笔数!B:D,3,0),0)</f>
        <v>1188</v>
      </c>
      <c r="H204" s="63">
        <f>IFERROR(VLOOKUP(C204,每日销售笔数!B:E,4,0),0)</f>
        <v>2</v>
      </c>
      <c r="I204" s="98">
        <f t="shared" si="14"/>
        <v>594</v>
      </c>
      <c r="J204" s="98">
        <f>IFERROR(VLOOKUP(C204,月累计销售!B:D,3,0),0)</f>
        <v>36435</v>
      </c>
      <c r="K204" s="100">
        <f t="shared" si="15"/>
        <v>5.1067609207373021E-4</v>
      </c>
      <c r="L204" s="101">
        <f t="shared" si="13"/>
        <v>17.731343283582088</v>
      </c>
      <c r="M204" s="76" t="str">
        <f>VLOOKUP(C204,商铺自有活动!A:D,3,0)</f>
        <v>全场商品599元起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739</v>
      </c>
      <c r="D205" s="35" t="s">
        <v>738</v>
      </c>
      <c r="E205" s="97">
        <f>IFERROR(VLOOKUP(C205,业态!A:H,8,0),0)</f>
        <v>26</v>
      </c>
      <c r="F205" s="22" t="str">
        <f>VLOOKUP(C205,业态!A:I,9,0)</f>
        <v>非正餐</v>
      </c>
      <c r="G205" s="98">
        <f>IFERROR(VLOOKUP(C205,每日销售笔数!B:D,3,0),0)</f>
        <v>330</v>
      </c>
      <c r="H205" s="63">
        <f>IFERROR(VLOOKUP(C205,每日销售笔数!B:E,4,0),0)</f>
        <v>11</v>
      </c>
      <c r="I205" s="98">
        <f t="shared" si="14"/>
        <v>30</v>
      </c>
      <c r="J205" s="98">
        <f>IFERROR(VLOOKUP(C205,月累计销售!B:D,3,0),0)</f>
        <v>6910.3</v>
      </c>
      <c r="K205" s="100">
        <f t="shared" si="15"/>
        <v>1.4185447002048061E-4</v>
      </c>
      <c r="L205" s="101">
        <f t="shared" si="13"/>
        <v>12.692307692307692</v>
      </c>
      <c r="M205" s="76" t="str">
        <f>VLOOKUP(C205,商铺自有活动!A:D,3,0)</f>
        <v>无</v>
      </c>
      <c r="N205"/>
      <c r="O205"/>
      <c r="P205"/>
      <c r="Q205"/>
      <c r="R205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2760</v>
      </c>
      <c r="D206" s="35" t="s">
        <v>546</v>
      </c>
      <c r="E206" s="97">
        <f>IFERROR(VLOOKUP(C206,业态!A:H,8,0),0)</f>
        <v>15</v>
      </c>
      <c r="F206" s="22" t="str">
        <f>VLOOKUP(C206,业态!A:I,9,0)</f>
        <v>化妆品</v>
      </c>
      <c r="G206" s="98">
        <f>IFERROR(VLOOKUP(C206,每日销售笔数!B:D,3,0),0)</f>
        <v>1075</v>
      </c>
      <c r="H206" s="63">
        <f>IFERROR(VLOOKUP(C206,每日销售笔数!B:E,4,0),0)</f>
        <v>12</v>
      </c>
      <c r="I206" s="98">
        <f t="shared" si="14"/>
        <v>89.583333333333329</v>
      </c>
      <c r="J206" s="98">
        <f>IFERROR(VLOOKUP(C206,月累计销售!B:D,3,0),0)</f>
        <v>42800</v>
      </c>
      <c r="K206" s="100">
        <f t="shared" si="15"/>
        <v>4.6210168264247475E-4</v>
      </c>
      <c r="L206" s="101">
        <f>G206/E206</f>
        <v>71.666666666666671</v>
      </c>
      <c r="M206" s="76" t="str">
        <f>VLOOKUP(C206,商铺自有活动!A:D,3,0)</f>
        <v>第三件8折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2818</v>
      </c>
      <c r="D207" s="35" t="s">
        <v>2819</v>
      </c>
      <c r="E207" s="97">
        <f>IFERROR(VLOOKUP(C207,业态!A:H,8,0),0)</f>
        <v>23</v>
      </c>
      <c r="F207" s="22" t="str">
        <f>VLOOKUP(C207,业态!A:I,9,0)</f>
        <v>化妆品</v>
      </c>
      <c r="G207" s="98">
        <f>IFERROR(VLOOKUP(C207,每日销售笔数!B:D,3,0),0)</f>
        <v>175</v>
      </c>
      <c r="H207" s="63">
        <f>IFERROR(VLOOKUP(C207,每日销售笔数!B:E,4,0),0)</f>
        <v>1</v>
      </c>
      <c r="I207" s="98">
        <f t="shared" si="14"/>
        <v>175</v>
      </c>
      <c r="J207" s="98">
        <f>IFERROR(VLOOKUP(C207,月累计销售!B:D,3,0),0)</f>
        <v>8585</v>
      </c>
      <c r="K207" s="100">
        <f t="shared" si="15"/>
        <v>7.5225855313891231E-5</v>
      </c>
      <c r="L207" s="101">
        <f>G207/E207</f>
        <v>7.6086956521739131</v>
      </c>
      <c r="M207" s="76" t="str">
        <f>VLOOKUP(C207,商铺自有活动!A:D,3,0)</f>
        <v>套盒优惠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2790</v>
      </c>
      <c r="D208" s="35" t="s">
        <v>2791</v>
      </c>
      <c r="E208" s="97">
        <f>IFERROR(VLOOKUP(C208,业态!A:H,8,0),0)</f>
        <v>17</v>
      </c>
      <c r="F208" s="22" t="str">
        <f>VLOOKUP(C208,业态!A:I,9,0)</f>
        <v>配饰</v>
      </c>
      <c r="G208" s="98">
        <f>IFERROR(VLOOKUP(C208,每日销售笔数!B:D,3,0),0)</f>
        <v>0</v>
      </c>
      <c r="H208" s="63">
        <f>IFERROR(VLOOKUP(C208,每日销售笔数!B:E,4,0),0)</f>
        <v>0</v>
      </c>
      <c r="I208" s="98">
        <f t="shared" si="14"/>
        <v>0</v>
      </c>
      <c r="J208" s="98">
        <f>IFERROR(VLOOKUP(C208,月累计销售!B:D,3,0),0)</f>
        <v>16874</v>
      </c>
      <c r="K208" s="100">
        <f t="shared" si="15"/>
        <v>0</v>
      </c>
      <c r="L208" s="101">
        <f>G208/E208</f>
        <v>0</v>
      </c>
      <c r="M208" s="76" t="str">
        <f>VLOOKUP(C208,商铺自有活动!A:D,3,0)</f>
        <v>全场商品满500减50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2715</v>
      </c>
      <c r="D209" s="35" t="s">
        <v>507</v>
      </c>
      <c r="E209" s="97">
        <f>IFERROR(VLOOKUP(C209,业态!A:H,8,0),0)</f>
        <v>15</v>
      </c>
      <c r="F209" s="22" t="str">
        <f>VLOOKUP(C209,业态!A:I,9,0)</f>
        <v>化妆品</v>
      </c>
      <c r="G209" s="98">
        <f>IFERROR(VLOOKUP(C209,每日销售笔数!B:D,3,0),0)</f>
        <v>464</v>
      </c>
      <c r="H209" s="63">
        <f>IFERROR(VLOOKUP(C209,每日销售笔数!B:E,4,0),0)</f>
        <v>2</v>
      </c>
      <c r="I209" s="98">
        <f t="shared" ref="I209" si="16">IFERROR(G209/H209,0)</f>
        <v>232</v>
      </c>
      <c r="J209" s="98">
        <f>IFERROR(VLOOKUP(C209,月累计销售!B:D,3,0),0)</f>
        <v>14019</v>
      </c>
      <c r="K209" s="100">
        <f t="shared" si="15"/>
        <v>1.9945598208940304E-4</v>
      </c>
      <c r="L209" s="101">
        <f>G209/E209</f>
        <v>30.933333333333334</v>
      </c>
      <c r="M209" s="76" t="str">
        <f>VLOOKUP(C209,商铺自有活动!A:D,3,0)</f>
        <v>套盒优惠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1</v>
      </c>
      <c r="C210" s="35" t="s">
        <v>2749</v>
      </c>
      <c r="D210" s="35" t="s">
        <v>2750</v>
      </c>
      <c r="E210" s="97">
        <f>IFERROR(VLOOKUP(C210,业态!A:H,8,0),0)</f>
        <v>12</v>
      </c>
      <c r="F210" s="22" t="str">
        <f>VLOOKUP(C210,业态!A:I,9,0)</f>
        <v>化妆品</v>
      </c>
      <c r="G210" s="98">
        <f>IFERROR(VLOOKUP(C210,每日销售笔数!B:D,3,0),0)</f>
        <v>43</v>
      </c>
      <c r="H210" s="63">
        <f>IFERROR(VLOOKUP(C210,每日销售笔数!B:E,4,0),0)</f>
        <v>1</v>
      </c>
      <c r="I210" s="98">
        <f t="shared" si="14"/>
        <v>43</v>
      </c>
      <c r="J210" s="98">
        <f>IFERROR(VLOOKUP(C210,月累计销售!B:D,3,0),0)</f>
        <v>4268</v>
      </c>
      <c r="K210" s="100">
        <f t="shared" si="15"/>
        <v>1.8484067305698989E-5</v>
      </c>
      <c r="L210" s="101">
        <f>G210/E210</f>
        <v>3.5833333333333335</v>
      </c>
      <c r="M210" s="76" t="str">
        <f>VLOOKUP(C210,商铺自有活动!A:D,3,0)</f>
        <v>300减100</v>
      </c>
      <c r="N210" s="137"/>
      <c r="O210" s="137"/>
      <c r="P210" s="137"/>
      <c r="Q210" s="137"/>
      <c r="R210" s="137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731</v>
      </c>
      <c r="D211" s="35" t="s">
        <v>67</v>
      </c>
      <c r="E211" s="97">
        <f>IFERROR(VLOOKUP(C211,业态!A:H,8,0),0)</f>
        <v>968</v>
      </c>
      <c r="F211" s="22" t="str">
        <f>VLOOKUP(C211,业态!A:I,9,0)</f>
        <v>服装</v>
      </c>
      <c r="G211" s="98">
        <f>IFERROR(VLOOKUP(C211,每日销售笔数!B:D,3,0),0)</f>
        <v>5703</v>
      </c>
      <c r="H211" s="63">
        <f>IFERROR(VLOOKUP(C211,每日销售笔数!B:E,4,0),0)</f>
        <v>22</v>
      </c>
      <c r="I211" s="98">
        <f t="shared" ref="I211:I224" si="17">IFERROR(G211/H211,0)</f>
        <v>259.22727272727275</v>
      </c>
      <c r="J211" s="98">
        <f>IFERROR(VLOOKUP(C211,月累计销售!B:D,3,0),0)</f>
        <v>113072</v>
      </c>
      <c r="K211" s="100">
        <f t="shared" si="15"/>
        <v>2.4515031591721241E-3</v>
      </c>
      <c r="L211" s="101">
        <f t="shared" si="13"/>
        <v>5.8915289256198351</v>
      </c>
      <c r="M211" s="76" t="str">
        <f>VLOOKUP(C211,商铺自有活动!A:D,3,0)</f>
        <v>全场春季新品凭以下电子券立减50元</v>
      </c>
      <c r="N211"/>
      <c r="O211"/>
      <c r="P211"/>
      <c r="Q211"/>
      <c r="R211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2660</v>
      </c>
      <c r="D212" s="35" t="s">
        <v>2661</v>
      </c>
      <c r="E212" s="97">
        <f>IFERROR(VLOOKUP(C212,业态!A:H,8,0),0)</f>
        <v>58</v>
      </c>
      <c r="F212" s="22" t="str">
        <f>VLOOKUP(C212,业态!A:I,9,0)</f>
        <v>化妆品</v>
      </c>
      <c r="G212" s="98">
        <f>IFERROR(VLOOKUP(C212,每日销售笔数!B:D,3,0),0)</f>
        <v>27</v>
      </c>
      <c r="H212" s="63">
        <f>IFERROR(VLOOKUP(C212,每日销售笔数!B:E,4,0),0)</f>
        <v>1</v>
      </c>
      <c r="I212" s="98">
        <f t="shared" si="17"/>
        <v>27</v>
      </c>
      <c r="J212" s="98">
        <f>IFERROR(VLOOKUP(C212,月累计销售!B:D,3,0),0)</f>
        <v>4653</v>
      </c>
      <c r="K212" s="100">
        <f t="shared" si="15"/>
        <v>1.1606274819857504E-5</v>
      </c>
      <c r="L212" s="101">
        <f>G212/E212</f>
        <v>0.46551724137931033</v>
      </c>
      <c r="M212" s="76" t="str">
        <f>VLOOKUP(C212,商铺自有活动!A:D,3,0)</f>
        <v>特价套盒优惠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2883</v>
      </c>
      <c r="D213" s="35" t="s">
        <v>2884</v>
      </c>
      <c r="E213" s="97">
        <f>IFERROR(VLOOKUP(C213,业态!A:H,8,0),0)</f>
        <v>28</v>
      </c>
      <c r="F213" s="22" t="str">
        <f>VLOOKUP(C213,业态!A:I,9,0)</f>
        <v>化妆品</v>
      </c>
      <c r="G213" s="98">
        <f>IFERROR(VLOOKUP(C213,每日销售笔数!B:D,3,0),0)</f>
        <v>1187</v>
      </c>
      <c r="H213" s="63">
        <f>IFERROR(VLOOKUP(C213,每日销售笔数!B:E,4,0),0)</f>
        <v>6</v>
      </c>
      <c r="I213" s="98">
        <f t="shared" si="17"/>
        <v>197.83333333333334</v>
      </c>
      <c r="J213" s="98">
        <f>IFERROR(VLOOKUP(C213,月累计销售!B:D,3,0),0)</f>
        <v>7279</v>
      </c>
      <c r="K213" s="100">
        <f t="shared" si="15"/>
        <v>5.1024623004336511E-4</v>
      </c>
      <c r="L213" s="101">
        <f>G213/E213</f>
        <v>42.392857142857146</v>
      </c>
      <c r="M213" s="76" t="str">
        <f>VLOOKUP(C213,商铺自有活动!A:D,3,0)</f>
        <v>进店免费送面膜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2807</v>
      </c>
      <c r="D214" s="35" t="s">
        <v>2808</v>
      </c>
      <c r="E214" s="97">
        <f>IFERROR(VLOOKUP(C214,业态!A:H,8,0),0)</f>
        <v>30</v>
      </c>
      <c r="F214" s="22" t="str">
        <f>VLOOKUP(C214,业态!A:I,9,0)</f>
        <v>服装</v>
      </c>
      <c r="G214" s="98">
        <f>IFERROR(VLOOKUP(C214,每日销售笔数!B:D,3,0),0)</f>
        <v>943</v>
      </c>
      <c r="H214" s="63">
        <f>IFERROR(VLOOKUP(C214,每日销售笔数!B:E,4,0),0)</f>
        <v>3</v>
      </c>
      <c r="I214" s="98">
        <f t="shared" si="17"/>
        <v>314.33333333333331</v>
      </c>
      <c r="J214" s="98">
        <f>IFERROR(VLOOKUP(C214,月累计销售!B:D,3,0),0)</f>
        <v>12259</v>
      </c>
      <c r="K214" s="100">
        <f t="shared" si="15"/>
        <v>4.053598946342825E-4</v>
      </c>
      <c r="L214" s="101">
        <f t="shared" si="13"/>
        <v>31.433333333333334</v>
      </c>
      <c r="M214" s="76" t="str">
        <f>VLOOKUP(C214,商铺自有活动!A:D,3,0)</f>
        <v>全场7折起</v>
      </c>
      <c r="N214" s="137"/>
      <c r="O214" s="137"/>
      <c r="P214" s="137"/>
      <c r="Q214" s="137"/>
      <c r="R214" s="137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432</v>
      </c>
      <c r="D215" s="35" t="s">
        <v>433</v>
      </c>
      <c r="E215" s="97">
        <f>IFERROR(VLOOKUP(C215,业态!A:H,8,0),0)</f>
        <v>98</v>
      </c>
      <c r="F215" s="22" t="str">
        <f>VLOOKUP(C215,业态!A:I,9,0)</f>
        <v>服装</v>
      </c>
      <c r="G215" s="98">
        <f>IFERROR(VLOOKUP(C215,每日销售笔数!B:D,3,0),0)</f>
        <v>169</v>
      </c>
      <c r="H215" s="63">
        <f>IFERROR(VLOOKUP(C215,每日销售笔数!B:E,4,0),0)</f>
        <v>1</v>
      </c>
      <c r="I215" s="98">
        <f t="shared" si="17"/>
        <v>169</v>
      </c>
      <c r="J215" s="98">
        <f>IFERROR(VLOOKUP(C215,月累计销售!B:D,3,0),0)</f>
        <v>9965</v>
      </c>
      <c r="K215" s="100">
        <f t="shared" si="15"/>
        <v>7.2646683131700684E-5</v>
      </c>
      <c r="L215" s="101">
        <f t="shared" si="13"/>
        <v>1.7244897959183674</v>
      </c>
      <c r="M215" s="76" t="str">
        <f>VLOOKUP(C215,商铺自有活动!A:D,3,0)</f>
        <v>全场低至5折</v>
      </c>
      <c r="N215"/>
      <c r="O215"/>
      <c r="P215"/>
      <c r="Q215"/>
      <c r="R215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2728</v>
      </c>
      <c r="D216" s="35" t="s">
        <v>2729</v>
      </c>
      <c r="E216" s="97">
        <f>IFERROR(VLOOKUP(C216,业态!A:H,8,0),0)</f>
        <v>80.3</v>
      </c>
      <c r="F216" s="22" t="str">
        <f>VLOOKUP(C216,业态!A:I,9,0)</f>
        <v>服装</v>
      </c>
      <c r="G216" s="98">
        <f>IFERROR(VLOOKUP(C216,每日销售笔数!B:D,3,0),0)</f>
        <v>795</v>
      </c>
      <c r="H216" s="63">
        <f>IFERROR(VLOOKUP(C216,每日销售笔数!B:E,4,0),0)</f>
        <v>7</v>
      </c>
      <c r="I216" s="98">
        <f t="shared" si="17"/>
        <v>113.57142857142857</v>
      </c>
      <c r="J216" s="98">
        <f>IFERROR(VLOOKUP(C216,月累计销售!B:D,3,0),0)</f>
        <v>14646</v>
      </c>
      <c r="K216" s="100">
        <f t="shared" si="15"/>
        <v>3.4174031414024874E-4</v>
      </c>
      <c r="L216" s="101">
        <f>G216/E216</f>
        <v>9.9003735990037356</v>
      </c>
      <c r="M216" s="76" t="str">
        <f>VLOOKUP(C216,商铺自有活动!A:D,3,0)</f>
        <v>满320送短裤，第二件半价</v>
      </c>
      <c r="N216" s="137"/>
      <c r="O216" s="137"/>
      <c r="P216" s="137"/>
      <c r="Q216" s="137"/>
      <c r="R216" s="137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557</v>
      </c>
      <c r="D217" s="35" t="s">
        <v>558</v>
      </c>
      <c r="E217" s="97">
        <f>IFERROR(VLOOKUP(C217,业态!A:H,8,0),0)</f>
        <v>82</v>
      </c>
      <c r="F217" s="22" t="str">
        <f>VLOOKUP(C217,业态!A:I,9,0)</f>
        <v>服装</v>
      </c>
      <c r="G217" s="98">
        <f>IFERROR(VLOOKUP(C217,每日销售笔数!B:D,3,0),0)</f>
        <v>537</v>
      </c>
      <c r="H217" s="63">
        <f>IFERROR(VLOOKUP(C217,每日销售笔数!B:E,4,0),0)</f>
        <v>1</v>
      </c>
      <c r="I217" s="98">
        <f t="shared" si="17"/>
        <v>537</v>
      </c>
      <c r="J217" s="98">
        <f>IFERROR(VLOOKUP(C217,月累计销售!B:D,3,0),0)</f>
        <v>6848</v>
      </c>
      <c r="K217" s="100">
        <f t="shared" si="15"/>
        <v>2.3083591030605483E-4</v>
      </c>
      <c r="L217" s="101">
        <f t="shared" si="13"/>
        <v>6.5487804878048781</v>
      </c>
      <c r="M217" s="76" t="str">
        <f>VLOOKUP(C217,商铺自有活动!A:D,3,0)</f>
        <v>全场2-6折</v>
      </c>
      <c r="N217"/>
      <c r="O217"/>
      <c r="P217"/>
      <c r="Q217"/>
      <c r="R21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2716</v>
      </c>
      <c r="D218" s="35" t="s">
        <v>2663</v>
      </c>
      <c r="E218" s="97">
        <f>IFERROR(VLOOKUP(C218,业态!A:H,8,0),0)</f>
        <v>50</v>
      </c>
      <c r="F218" s="22" t="str">
        <f>VLOOKUP(C218,业态!A:I,9,0)</f>
        <v>皮具</v>
      </c>
      <c r="G218" s="98">
        <f>IFERROR(VLOOKUP(C218,每日销售笔数!B:D,3,0),0)</f>
        <v>349</v>
      </c>
      <c r="H218" s="63">
        <f>IFERROR(VLOOKUP(C218,每日销售笔数!B:E,4,0),0)</f>
        <v>1</v>
      </c>
      <c r="I218" s="98">
        <f t="shared" si="17"/>
        <v>349</v>
      </c>
      <c r="J218" s="98">
        <f>IFERROR(VLOOKUP(C218,月累计销售!B:D,3,0),0)</f>
        <v>9448</v>
      </c>
      <c r="K218" s="100">
        <f t="shared" si="15"/>
        <v>1.5002184859741737E-4</v>
      </c>
      <c r="L218" s="101">
        <f>G218/E218</f>
        <v>6.98</v>
      </c>
      <c r="M218" s="76" t="str">
        <f>VLOOKUP(C218,商铺自有活动!A:D,3,0)</f>
        <v>包类68折，鞋品6折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2923</v>
      </c>
      <c r="D219" s="35" t="s">
        <v>2924</v>
      </c>
      <c r="E219" s="97">
        <f>IFERROR(VLOOKUP(C219,业态!A:H,8,0),0)</f>
        <v>45</v>
      </c>
      <c r="F219" s="22" t="str">
        <f>VLOOKUP(C219,业态!A:I,9,0)</f>
        <v>服装</v>
      </c>
      <c r="G219" s="98">
        <f>IFERROR(VLOOKUP(C219,每日销售笔数!B:D,3,0),0)</f>
        <v>167</v>
      </c>
      <c r="H219" s="63">
        <f>IFERROR(VLOOKUP(C219,每日销售笔数!B:E,4,0),0)</f>
        <v>8</v>
      </c>
      <c r="I219" s="98">
        <f t="shared" si="17"/>
        <v>20.875</v>
      </c>
      <c r="J219" s="98">
        <f>IFERROR(VLOOKUP(C219,月累计销售!B:D,3,0),0)</f>
        <v>7483</v>
      </c>
      <c r="K219" s="100">
        <f t="shared" si="15"/>
        <v>7.1786959070970489E-5</v>
      </c>
      <c r="L219" s="101">
        <f>G219/E219</f>
        <v>3.7111111111111112</v>
      </c>
      <c r="M219" s="76" t="str">
        <f>VLOOKUP(C219,商铺自有活动!A:D,3,0)</f>
        <v>全场5折起</v>
      </c>
      <c r="N219" s="137"/>
      <c r="O219" s="137"/>
      <c r="P219" s="137"/>
      <c r="Q219" s="137"/>
      <c r="R219" s="137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2473</v>
      </c>
      <c r="D220" s="35" t="s">
        <v>2474</v>
      </c>
      <c r="E220" s="97">
        <f>IFERROR(VLOOKUP(C220,业态!A:H,8,0),0)</f>
        <v>35</v>
      </c>
      <c r="F220" s="22" t="str">
        <f>VLOOKUP(C220,业态!A:I,9,0)</f>
        <v>专项服务</v>
      </c>
      <c r="G220" s="98">
        <f>IFERROR(VLOOKUP(C220,每日销售笔数!B:D,3,0),0)</f>
        <v>800</v>
      </c>
      <c r="H220" s="63">
        <f>IFERROR(VLOOKUP(C220,每日销售笔数!B:E,4,0),0)</f>
        <v>4</v>
      </c>
      <c r="I220" s="98">
        <f t="shared" si="17"/>
        <v>200</v>
      </c>
      <c r="J220" s="98">
        <f>IFERROR(VLOOKUP(C220,月累计销售!B:D,3,0),0)</f>
        <v>5355</v>
      </c>
      <c r="K220" s="100">
        <f t="shared" si="15"/>
        <v>3.438896242920742E-4</v>
      </c>
      <c r="L220" s="101">
        <f>G220/E220</f>
        <v>22.857142857142858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922</v>
      </c>
      <c r="D221" s="35" t="s">
        <v>921</v>
      </c>
      <c r="E221" s="97">
        <f>IFERROR(VLOOKUP(C221,业态!A:H,8,0),0)</f>
        <v>64</v>
      </c>
      <c r="F221" s="22" t="str">
        <f>VLOOKUP(C221,业态!A:I,9,0)</f>
        <v>休闲娱乐</v>
      </c>
      <c r="G221" s="98">
        <f>IFERROR(VLOOKUP(C221,每日销售笔数!B:D,3,0),0)</f>
        <v>11000</v>
      </c>
      <c r="H221" s="63">
        <f>IFERROR(VLOOKUP(C221,每日销售笔数!B:E,4,0),0)</f>
        <v>1</v>
      </c>
      <c r="I221" s="98">
        <f t="shared" si="17"/>
        <v>11000</v>
      </c>
      <c r="J221" s="98">
        <f>IFERROR(VLOOKUP(C221,月累计销售!B:D,3,0),0)</f>
        <v>99000</v>
      </c>
      <c r="K221" s="100">
        <f t="shared" si="15"/>
        <v>4.7284823340160206E-3</v>
      </c>
      <c r="L221" s="101">
        <f t="shared" si="13"/>
        <v>171.875</v>
      </c>
      <c r="M221" s="76" t="str">
        <f>VLOOKUP(C221,商铺自有活动!A:D,3,0)</f>
        <v>无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521</v>
      </c>
      <c r="D222" s="35" t="s">
        <v>522</v>
      </c>
      <c r="E222" s="97">
        <f>IFERROR(VLOOKUP(C222,业态!A:H,8,0),0)</f>
        <v>127</v>
      </c>
      <c r="F222" s="22" t="str">
        <f>VLOOKUP(C222,业态!A:I,9,0)</f>
        <v>服装</v>
      </c>
      <c r="G222" s="98">
        <f>IFERROR(VLOOKUP(C222,每日销售笔数!B:D,3,0),0)</f>
        <v>0</v>
      </c>
      <c r="H222" s="63">
        <f>IFERROR(VLOOKUP(C222,每日销售笔数!B:E,4,0),0)</f>
        <v>0</v>
      </c>
      <c r="I222" s="98">
        <f t="shared" si="17"/>
        <v>0</v>
      </c>
      <c r="J222" s="98">
        <f>IFERROR(VLOOKUP(C222,月累计销售!B:D,3,0),0)</f>
        <v>9818</v>
      </c>
      <c r="K222" s="100">
        <f t="shared" si="15"/>
        <v>0</v>
      </c>
      <c r="L222" s="101">
        <f t="shared" si="13"/>
        <v>0</v>
      </c>
      <c r="M222" s="76" t="str">
        <f>VLOOKUP(C222,商铺自有活动!A:D,3,0)</f>
        <v>全场6折起</v>
      </c>
      <c r="N222"/>
      <c r="O222"/>
      <c r="P222"/>
      <c r="Q222"/>
      <c r="R222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2813</v>
      </c>
      <c r="D223" s="35" t="s">
        <v>2814</v>
      </c>
      <c r="E223" s="97">
        <f>IFERROR(VLOOKUP(C223,业态!A:H,8,0),0)</f>
        <v>67</v>
      </c>
      <c r="F223" s="22" t="str">
        <f>VLOOKUP(C223,业态!A:I,9,0)</f>
        <v>皮具</v>
      </c>
      <c r="G223" s="98">
        <f>IFERROR(VLOOKUP(C223,每日销售笔数!B:D,3,0),0)</f>
        <v>1197</v>
      </c>
      <c r="H223" s="63">
        <f>IFERROR(VLOOKUP(C223,每日销售笔数!B:E,4,0),0)</f>
        <v>4</v>
      </c>
      <c r="I223" s="98">
        <f t="shared" si="17"/>
        <v>299.25</v>
      </c>
      <c r="J223" s="98">
        <f>IFERROR(VLOOKUP(C223,月累计销售!B:D,3,0),0)</f>
        <v>15433</v>
      </c>
      <c r="K223" s="100">
        <f t="shared" si="15"/>
        <v>5.1454485034701603E-4</v>
      </c>
      <c r="L223" s="101">
        <f>G223/E223</f>
        <v>17.865671641791046</v>
      </c>
      <c r="M223" s="76" t="str">
        <f>VLOOKUP(C223,商铺自有活动!A:D,3,0)</f>
        <v>全场商品99元起</v>
      </c>
      <c r="N223" s="137"/>
      <c r="O223" s="137"/>
      <c r="P223" s="137"/>
      <c r="Q223" s="137"/>
      <c r="R223" s="137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334</v>
      </c>
      <c r="D224" s="35" t="s">
        <v>112</v>
      </c>
      <c r="E224" s="97">
        <f>IFERROR(VLOOKUP(C224,业态!A:H,8,0),0)</f>
        <v>137.69999999999999</v>
      </c>
      <c r="F224" s="22" t="str">
        <f>VLOOKUP(C224,业态!A:I,9,0)</f>
        <v>服装</v>
      </c>
      <c r="G224" s="98">
        <f>IFERROR(VLOOKUP(C224,每日销售笔数!B:D,3,0),0)</f>
        <v>0</v>
      </c>
      <c r="H224" s="63">
        <f>IFERROR(VLOOKUP(C224,每日销售笔数!B:E,4,0),0)</f>
        <v>0</v>
      </c>
      <c r="I224" s="98">
        <f t="shared" si="17"/>
        <v>0</v>
      </c>
      <c r="J224" s="98">
        <f>IFERROR(VLOOKUP(C224,月累计销售!B:D,3,0),0)</f>
        <v>33624</v>
      </c>
      <c r="K224" s="100">
        <f t="shared" si="15"/>
        <v>0</v>
      </c>
      <c r="L224" s="101">
        <f t="shared" si="13"/>
        <v>0</v>
      </c>
      <c r="M224" s="76" t="str">
        <f>VLOOKUP(C224,商铺自有活动!A:D,3,0)</f>
        <v>大悦城会员享受9折</v>
      </c>
      <c r="N224"/>
      <c r="O224"/>
      <c r="P224"/>
      <c r="Q224"/>
      <c r="R224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2909</v>
      </c>
      <c r="D225" s="35" t="s">
        <v>2910</v>
      </c>
      <c r="E225" s="97">
        <f>IFERROR(VLOOKUP(C225,业态!A:H,8,0),0)</f>
        <v>414</v>
      </c>
      <c r="F225" s="22" t="str">
        <f>VLOOKUP(C225,业态!A:I,9,0)</f>
        <v>服装</v>
      </c>
      <c r="G225" s="98">
        <f>IFERROR(VLOOKUP(C225,每日销售笔数!B:D,3,0),0)</f>
        <v>10184</v>
      </c>
      <c r="H225" s="63">
        <f>IFERROR(VLOOKUP(C225,每日销售笔数!B:E,4,0),0)</f>
        <v>71</v>
      </c>
      <c r="I225" s="98">
        <f t="shared" ref="I225:I231" si="18">IFERROR(G225/H225,0)</f>
        <v>143.43661971830986</v>
      </c>
      <c r="J225" s="98">
        <f>IFERROR(VLOOKUP(C225,月累计销售!B:D,3,0),0)</f>
        <v>190332</v>
      </c>
      <c r="K225" s="100">
        <f t="shared" si="15"/>
        <v>4.3777149172381045E-3</v>
      </c>
      <c r="L225" s="101">
        <f t="shared" ref="L225:L231" si="19">G225/E225</f>
        <v>24.59903381642512</v>
      </c>
      <c r="M225" s="76" t="str">
        <f>VLOOKUP(C225,商铺自有活动!A:D,3,0)</f>
        <v>无</v>
      </c>
      <c r="N225" s="137"/>
      <c r="O225" s="137"/>
      <c r="P225" s="137"/>
      <c r="Q225" s="137"/>
      <c r="R225" s="137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2548</v>
      </c>
      <c r="D226" s="35" t="s">
        <v>2549</v>
      </c>
      <c r="E226" s="97">
        <f>IFERROR(VLOOKUP(C226,业态!A:H,8,0),0)</f>
        <v>131</v>
      </c>
      <c r="F226" s="22" t="str">
        <f>VLOOKUP(C226,业态!A:I,9,0)</f>
        <v>服装</v>
      </c>
      <c r="G226" s="98">
        <f>IFERROR(VLOOKUP(C226,每日销售笔数!B:D,3,0),0)</f>
        <v>1177.4000000000001</v>
      </c>
      <c r="H226" s="63">
        <f>IFERROR(VLOOKUP(C226,每日销售笔数!B:E,4,0),0)</f>
        <v>5</v>
      </c>
      <c r="I226" s="98">
        <f t="shared" si="18"/>
        <v>235.48000000000002</v>
      </c>
      <c r="J226" s="98">
        <f>IFERROR(VLOOKUP(C226,月累计销售!B:D,3,0),0)</f>
        <v>34706.11</v>
      </c>
      <c r="K226" s="100">
        <f t="shared" si="15"/>
        <v>5.0611955455186024E-4</v>
      </c>
      <c r="L226" s="101">
        <f t="shared" si="19"/>
        <v>8.987786259541986</v>
      </c>
      <c r="M226" s="76" t="str">
        <f>VLOOKUP(C226,商铺自有活动!A:D,3,0)</f>
        <v>一件8折两件6.8折三件5折</v>
      </c>
      <c r="N226"/>
      <c r="O226"/>
      <c r="P226"/>
      <c r="Q226"/>
      <c r="R226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2562</v>
      </c>
      <c r="D227" s="27" t="s">
        <v>2625</v>
      </c>
      <c r="E227" s="97">
        <f>IFERROR(VLOOKUP(C227,业态!A:H,8,0),0)</f>
        <v>70</v>
      </c>
      <c r="F227" s="22" t="str">
        <f>VLOOKUP(C227,业态!A:I,9,0)</f>
        <v>家居生活</v>
      </c>
      <c r="G227" s="98">
        <f>IFERROR(VLOOKUP(C227,每日销售笔数!B:D,3,0),0)</f>
        <v>1192</v>
      </c>
      <c r="H227" s="63">
        <f>IFERROR(VLOOKUP(C227,每日销售笔数!B:E,4,0),0)</f>
        <v>7</v>
      </c>
      <c r="I227" s="98">
        <f t="shared" si="18"/>
        <v>170.28571428571428</v>
      </c>
      <c r="J227" s="98">
        <f>IFERROR(VLOOKUP(C227,月累计销售!B:D,3,0),0)</f>
        <v>14035.9</v>
      </c>
      <c r="K227" s="100">
        <f t="shared" si="15"/>
        <v>5.1239554019519057E-4</v>
      </c>
      <c r="L227" s="101">
        <f t="shared" si="19"/>
        <v>17.028571428571428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2976</v>
      </c>
      <c r="D228" s="35" t="s">
        <v>2977</v>
      </c>
      <c r="E228" s="97">
        <f>IFERROR(VLOOKUP(C228,业态!A:H,8,0),0)</f>
        <v>17</v>
      </c>
      <c r="F228" s="22" t="str">
        <f>VLOOKUP(C228,业态!A:I,9,0)</f>
        <v>化妆品</v>
      </c>
      <c r="G228" s="98">
        <f>IFERROR(VLOOKUP(C228,每日销售笔数!B:D,3,0),0)</f>
        <v>525.29999999999995</v>
      </c>
      <c r="H228" s="63">
        <f>IFERROR(VLOOKUP(C228,每日销售笔数!B:E,4,0),0)</f>
        <v>4</v>
      </c>
      <c r="I228" s="98">
        <f t="shared" si="18"/>
        <v>131.32499999999999</v>
      </c>
      <c r="J228" s="98">
        <f>IFERROR(VLOOKUP(C228,月累计销售!B:D,3,0),0)</f>
        <v>8519.4</v>
      </c>
      <c r="K228" s="100">
        <f t="shared" si="15"/>
        <v>2.2580652455078321E-4</v>
      </c>
      <c r="L228" s="101">
        <f t="shared" si="19"/>
        <v>30.9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2636</v>
      </c>
      <c r="D229" s="35" t="s">
        <v>2637</v>
      </c>
      <c r="E229" s="97">
        <f>IFERROR(VLOOKUP(C229,业态!A:H,8,0),0)</f>
        <v>10</v>
      </c>
      <c r="F229" s="22" t="str">
        <f>VLOOKUP(C229,业态!A:I,9,0)</f>
        <v>家居生活</v>
      </c>
      <c r="G229" s="98">
        <f>IFERROR(VLOOKUP(C229,每日销售笔数!B:D,3,0),0)</f>
        <v>375</v>
      </c>
      <c r="H229" s="63">
        <f>IFERROR(VLOOKUP(C229,每日销售笔数!B:E,4,0),0)</f>
        <v>6</v>
      </c>
      <c r="I229" s="98">
        <f t="shared" si="18"/>
        <v>62.5</v>
      </c>
      <c r="J229" s="98">
        <f>IFERROR(VLOOKUP(C229,月累计销售!B:D,3,0),0)</f>
        <v>3026</v>
      </c>
      <c r="K229" s="100">
        <f t="shared" si="15"/>
        <v>1.6119826138690979E-4</v>
      </c>
      <c r="L229" s="101">
        <f t="shared" si="19"/>
        <v>37.5</v>
      </c>
      <c r="M229" s="76" t="str">
        <f>VLOOKUP(C229,商铺自有活动!A:D,3,0)</f>
        <v>无</v>
      </c>
      <c r="N229" s="137"/>
      <c r="O229" s="137"/>
      <c r="P229" s="137"/>
      <c r="Q229" s="137"/>
      <c r="R229" s="137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2517</v>
      </c>
      <c r="D230" s="35" t="s">
        <v>2518</v>
      </c>
      <c r="E230" s="97">
        <f>IFERROR(VLOOKUP(C230,业态!A:H,8,0),0)</f>
        <v>20</v>
      </c>
      <c r="F230" s="22" t="str">
        <f>VLOOKUP(C230,业态!A:I,9,0)</f>
        <v>非正餐</v>
      </c>
      <c r="G230" s="98">
        <f>IFERROR(VLOOKUP(C230,每日销售笔数!B:D,3,0),0)</f>
        <v>285</v>
      </c>
      <c r="H230" s="63">
        <f>IFERROR(VLOOKUP(C230,每日销售笔数!B:E,4,0),0)</f>
        <v>20</v>
      </c>
      <c r="I230" s="98">
        <f t="shared" si="18"/>
        <v>14.25</v>
      </c>
      <c r="J230" s="98">
        <f>IFERROR(VLOOKUP(C230,月累计销售!B:D,3,0),0)</f>
        <v>4854</v>
      </c>
      <c r="K230" s="100">
        <f t="shared" si="15"/>
        <v>1.2251067865405143E-4</v>
      </c>
      <c r="L230" s="101">
        <f t="shared" si="19"/>
        <v>14.25</v>
      </c>
      <c r="M230" s="76" t="str">
        <f>VLOOKUP(C230,商铺自有活动!A:D,3,0)</f>
        <v>无</v>
      </c>
      <c r="N230"/>
      <c r="O230"/>
      <c r="P230"/>
      <c r="Q230"/>
      <c r="R230"/>
    </row>
    <row r="231" spans="1:18" s="74" customFormat="1" ht="14.25" customHeight="1" x14ac:dyDescent="0.15">
      <c r="A231" s="20" t="s">
        <v>193</v>
      </c>
      <c r="B231" s="20">
        <v>2</v>
      </c>
      <c r="C231" s="35" t="s">
        <v>2887</v>
      </c>
      <c r="D231" s="35" t="s">
        <v>2886</v>
      </c>
      <c r="E231" s="97">
        <f>IFERROR(VLOOKUP(C231,业态!A:H,8,0),0)</f>
        <v>80</v>
      </c>
      <c r="F231" s="22" t="str">
        <f>VLOOKUP(C231,业态!A:I,9,0)</f>
        <v>专项服务</v>
      </c>
      <c r="G231" s="98">
        <f>IFERROR(VLOOKUP(C231,每日销售笔数!B:D,3,0),0)</f>
        <v>1307</v>
      </c>
      <c r="H231" s="63">
        <f>IFERROR(VLOOKUP(C231,每日销售笔数!B:E,4,0),0)</f>
        <v>4</v>
      </c>
      <c r="I231" s="98">
        <f t="shared" si="18"/>
        <v>326.75</v>
      </c>
      <c r="J231" s="98">
        <f>IFERROR(VLOOKUP(C231,月累计销售!B:D,3,0),0)</f>
        <v>6765</v>
      </c>
      <c r="K231" s="100">
        <f t="shared" si="15"/>
        <v>5.6182967368717627E-4</v>
      </c>
      <c r="L231" s="101">
        <f t="shared" si="19"/>
        <v>16.337499999999999</v>
      </c>
      <c r="M231" s="76" t="str">
        <f>VLOOKUP(C231,商铺自有活动!A:D,3,0)</f>
        <v>无</v>
      </c>
      <c r="N231" s="137"/>
      <c r="O231" s="137"/>
      <c r="P231" s="137"/>
      <c r="Q231" s="137"/>
      <c r="R231" s="137"/>
    </row>
    <row r="232" spans="1:18" s="74" customFormat="1" ht="14.25" customHeight="1" x14ac:dyDescent="0.15">
      <c r="A232" s="20" t="s">
        <v>821</v>
      </c>
      <c r="B232" s="20">
        <v>2</v>
      </c>
      <c r="C232" s="35" t="s">
        <v>928</v>
      </c>
      <c r="D232" s="35" t="s">
        <v>929</v>
      </c>
      <c r="E232" s="97">
        <f>IFERROR(VLOOKUP(C232,业态!A:H,8,0),0)</f>
        <v>10</v>
      </c>
      <c r="F232" s="22" t="str">
        <f>VLOOKUP(C232,业态!A:I,9,0)</f>
        <v>休闲娱乐</v>
      </c>
      <c r="G232" s="98">
        <f>IFERROR(VLOOKUP(C232,每日销售笔数!B:D,3,0),0)</f>
        <v>0</v>
      </c>
      <c r="H232" s="63">
        <f>IFERROR(VLOOKUP(C232,每日销售笔数!B:E,4,0),0)</f>
        <v>0</v>
      </c>
      <c r="I232" s="98">
        <f>IFERROR(G232/H232,0)</f>
        <v>0</v>
      </c>
      <c r="J232" s="98">
        <f>IFERROR(VLOOKUP(C232,月累计销售!B:D,3,0),0)</f>
        <v>24000</v>
      </c>
      <c r="K232" s="100">
        <f t="shared" si="15"/>
        <v>0</v>
      </c>
      <c r="L232" s="101">
        <f t="shared" si="13"/>
        <v>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821</v>
      </c>
      <c r="B233" s="20">
        <v>2</v>
      </c>
      <c r="C233" s="35" t="s">
        <v>710</v>
      </c>
      <c r="D233" s="35" t="s">
        <v>711</v>
      </c>
      <c r="E233" s="97">
        <f>IFERROR(VLOOKUP(C233,业态!A:H,8,0),0)</f>
        <v>16.8</v>
      </c>
      <c r="F233" s="22" t="str">
        <f>VLOOKUP(C233,业态!A:I,9,0)</f>
        <v>休闲娱乐</v>
      </c>
      <c r="G233" s="98">
        <f>IFERROR(VLOOKUP(C233,每日销售笔数!B:D,3,0),0)</f>
        <v>0</v>
      </c>
      <c r="H233" s="63">
        <f>IFERROR(VLOOKUP(C233,每日销售笔数!B:E,4,0),0)</f>
        <v>0</v>
      </c>
      <c r="I233" s="98">
        <f>IFERROR(G233/H233,0)</f>
        <v>0</v>
      </c>
      <c r="J233" s="98">
        <f>IFERROR(VLOOKUP(C233,月累计销售!B:D,3,0),0)</f>
        <v>18000</v>
      </c>
      <c r="K233" s="100">
        <f t="shared" si="15"/>
        <v>0</v>
      </c>
      <c r="L233" s="101">
        <f t="shared" si="13"/>
        <v>0</v>
      </c>
      <c r="M233" s="76" t="str">
        <f>VLOOKUP(C233,商铺自有活动!A:D,3,0)</f>
        <v>无</v>
      </c>
      <c r="N233"/>
      <c r="O233"/>
      <c r="P233"/>
      <c r="Q233"/>
      <c r="R233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2836</v>
      </c>
      <c r="D234" s="35" t="s">
        <v>763</v>
      </c>
      <c r="E234" s="97">
        <f>IFERROR(VLOOKUP(C234,业态!A:H,8,0),0)</f>
        <v>12</v>
      </c>
      <c r="F234" s="22" t="str">
        <f>VLOOKUP(C234,业态!A:I,9,0)</f>
        <v>配饰</v>
      </c>
      <c r="G234" s="98">
        <f>IFERROR(VLOOKUP(C234,每日销售笔数!B:D,3,0),0)</f>
        <v>129</v>
      </c>
      <c r="H234" s="63">
        <f>IFERROR(VLOOKUP(C234,每日销售笔数!B:E,4,0),0)</f>
        <v>2</v>
      </c>
      <c r="I234" s="98">
        <f t="shared" ref="I234:I300" si="20">IFERROR(G234/H234,0)</f>
        <v>64.5</v>
      </c>
      <c r="J234" s="98">
        <f>IFERROR(VLOOKUP(C234,月累计销售!B:D,3,0),0)</f>
        <v>2848</v>
      </c>
      <c r="K234" s="100">
        <f t="shared" si="15"/>
        <v>5.5452201917096965E-5</v>
      </c>
      <c r="L234" s="101">
        <f t="shared" ref="L234:L300" si="21">G234/E234</f>
        <v>10.75</v>
      </c>
      <c r="M234" s="76" t="str">
        <f>VLOOKUP(C234,商铺自有活动!A:D,3,0)</f>
        <v>全场商品买一赠一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3027</v>
      </c>
      <c r="D235" s="35" t="s">
        <v>3028</v>
      </c>
      <c r="E235" s="97">
        <f>IFERROR(VLOOKUP(C235,业态!A:H,8,0),0)</f>
        <v>7</v>
      </c>
      <c r="F235" s="22" t="str">
        <f>VLOOKUP(C235,业态!A:I,9,0)</f>
        <v>专项服务</v>
      </c>
      <c r="G235" s="98">
        <f>IFERROR(VLOOKUP(C235,每日销售笔数!B:D,3,0),0)</f>
        <v>200</v>
      </c>
      <c r="H235" s="63">
        <f>IFERROR(VLOOKUP(C235,每日销售笔数!B:E,4,0),0)</f>
        <v>4</v>
      </c>
      <c r="I235" s="98">
        <f>IFERROR(G235/H235,0)</f>
        <v>50</v>
      </c>
      <c r="J235" s="98">
        <f>IFERROR(VLOOKUP(C235,月累计销售!B:D,3,0),0)</f>
        <v>1966</v>
      </c>
      <c r="K235" s="100">
        <f t="shared" si="15"/>
        <v>8.597240607301855E-5</v>
      </c>
      <c r="L235" s="101">
        <f>G235/E235</f>
        <v>28.571428571428573</v>
      </c>
      <c r="M235" s="76" t="str">
        <f>VLOOKUP(C235,商铺自有活动!A:D,3,0)</f>
        <v>无</v>
      </c>
      <c r="N235" s="137"/>
      <c r="O235" s="137"/>
      <c r="P235" s="137"/>
      <c r="Q235" s="137"/>
      <c r="R235" s="137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736</v>
      </c>
      <c r="D236" s="35" t="s">
        <v>637</v>
      </c>
      <c r="E236" s="97">
        <f>IFERROR(VLOOKUP(C236,业态!A:H,8,0),0)</f>
        <v>85</v>
      </c>
      <c r="F236" s="22" t="str">
        <f>VLOOKUP(C236,业态!A:I,9,0)</f>
        <v>家居生活</v>
      </c>
      <c r="G236" s="98">
        <f>IFERROR(VLOOKUP(C236,每日销售笔数!B:D,3,0),0)</f>
        <v>1464.9</v>
      </c>
      <c r="H236" s="63">
        <f>IFERROR(VLOOKUP(C236,每日销售笔数!B:E,4,0),0)</f>
        <v>12</v>
      </c>
      <c r="I236" s="98">
        <f t="shared" si="20"/>
        <v>122.075</v>
      </c>
      <c r="J236" s="98">
        <f>IFERROR(VLOOKUP(C236,月累计销售!B:D,3,0),0)</f>
        <v>17370.3</v>
      </c>
      <c r="K236" s="100">
        <f t="shared" si="15"/>
        <v>6.2970488828182443E-4</v>
      </c>
      <c r="L236" s="101">
        <f t="shared" si="21"/>
        <v>17.234117647058824</v>
      </c>
      <c r="M236" s="76" t="str">
        <f>VLOOKUP(C236,商铺自有活动!A:D,3,0)</f>
        <v>无</v>
      </c>
      <c r="N236"/>
      <c r="O236"/>
      <c r="P236"/>
      <c r="Q236"/>
      <c r="R236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2734</v>
      </c>
      <c r="D237" s="35" t="s">
        <v>2735</v>
      </c>
      <c r="E237" s="97">
        <v>103</v>
      </c>
      <c r="F237" s="22" t="str">
        <f>VLOOKUP(C237,业态!A:I,9,0)</f>
        <v>家居生活</v>
      </c>
      <c r="G237" s="98">
        <f>IFERROR(VLOOKUP(C237,每日销售笔数!B:D,3,0),0)</f>
        <v>2061</v>
      </c>
      <c r="H237" s="63">
        <f>IFERROR(VLOOKUP(C237,每日销售笔数!B:E,4,0),0)</f>
        <v>13</v>
      </c>
      <c r="I237" s="98">
        <f>IFERROR(G237/H237,0)</f>
        <v>158.53846153846155</v>
      </c>
      <c r="J237" s="98">
        <f>IFERROR(VLOOKUP(C237,月累计销售!B:D,3,0),0)</f>
        <v>30453.699999999997</v>
      </c>
      <c r="K237" s="100">
        <f t="shared" si="15"/>
        <v>8.8594564458245617E-4</v>
      </c>
      <c r="L237" s="101">
        <f>G237/E237</f>
        <v>20.009708737864077</v>
      </c>
      <c r="M237" s="76" t="str">
        <f>VLOOKUP(C237,商铺自有活动!A:D,3,0)</f>
        <v>无</v>
      </c>
      <c r="N237" s="137"/>
      <c r="O237" s="137"/>
      <c r="P237" s="137"/>
      <c r="Q237" s="137"/>
      <c r="R237" s="1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955</v>
      </c>
      <c r="D238" s="35" t="s">
        <v>956</v>
      </c>
      <c r="E238" s="97">
        <f>IFERROR(VLOOKUP(C238,业态!A:H,8,0),0)</f>
        <v>90</v>
      </c>
      <c r="F238" s="22" t="str">
        <f>VLOOKUP(C238,业态!A:I,9,0)</f>
        <v>服装</v>
      </c>
      <c r="G238" s="98">
        <f>IFERROR(VLOOKUP(C238,每日销售笔数!B:D,3,0),0)</f>
        <v>218</v>
      </c>
      <c r="H238" s="63">
        <f>IFERROR(VLOOKUP(C238,每日销售笔数!B:E,4,0),0)</f>
        <v>1</v>
      </c>
      <c r="I238" s="98">
        <f>IFERROR(G238/H238,0)</f>
        <v>218</v>
      </c>
      <c r="J238" s="98">
        <f>IFERROR(VLOOKUP(C238,月累计销售!B:D,3,0),0)</f>
        <v>10772</v>
      </c>
      <c r="K238" s="100">
        <f t="shared" si="15"/>
        <v>9.3709922619590231E-5</v>
      </c>
      <c r="L238" s="101">
        <f>G238/E238</f>
        <v>2.4222222222222221</v>
      </c>
      <c r="M238" s="76" t="str">
        <f>VLOOKUP(C238,商铺自有活动!A:D,3,0)</f>
        <v>全场3折起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2484</v>
      </c>
      <c r="D239" s="35" t="s">
        <v>2485</v>
      </c>
      <c r="E239" s="97">
        <f>IFERROR(VLOOKUP(C239,业态!A:H,8,0),0)</f>
        <v>41</v>
      </c>
      <c r="F239" s="22" t="str">
        <f>VLOOKUP(C239,业态!A:I,9,0)</f>
        <v>服装</v>
      </c>
      <c r="G239" s="98">
        <f>IFERROR(VLOOKUP(C239,每日销售笔数!B:D,3,0),0)</f>
        <v>1014</v>
      </c>
      <c r="H239" s="63">
        <f>IFERROR(VLOOKUP(C239,每日销售笔数!B:E,4,0),0)</f>
        <v>2</v>
      </c>
      <c r="I239" s="98">
        <f>IFERROR(G239/H239,0)</f>
        <v>507</v>
      </c>
      <c r="J239" s="98">
        <f>IFERROR(VLOOKUP(C239,月累计销售!B:D,3,0),0)</f>
        <v>18723</v>
      </c>
      <c r="K239" s="100">
        <f t="shared" si="15"/>
        <v>4.3588009879020408E-4</v>
      </c>
      <c r="L239" s="101">
        <f>G239/E239</f>
        <v>24.73170731707317</v>
      </c>
      <c r="M239" s="76" t="str">
        <f>VLOOKUP(C239,商铺自有活动!A:D,3,0)</f>
        <v>满300减100，满500减200，满1000减400，满2000减800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580</v>
      </c>
      <c r="D240" s="35" t="s">
        <v>207</v>
      </c>
      <c r="E240" s="97">
        <f>IFERROR(VLOOKUP(C240,业态!A:H,8,0),0)</f>
        <v>160</v>
      </c>
      <c r="F240" s="22" t="str">
        <f>VLOOKUP(C240,业态!A:I,9,0)</f>
        <v>服装</v>
      </c>
      <c r="G240" s="98">
        <f>IFERROR(VLOOKUP(C240,每日销售笔数!B:D,3,0),0)</f>
        <v>448</v>
      </c>
      <c r="H240" s="63">
        <f>IFERROR(VLOOKUP(C240,每日销售笔数!B:E,4,0),0)</f>
        <v>1</v>
      </c>
      <c r="I240" s="98">
        <f t="shared" si="20"/>
        <v>448</v>
      </c>
      <c r="J240" s="98">
        <f>IFERROR(VLOOKUP(C240,月累计销售!B:D,3,0),0)</f>
        <v>28068</v>
      </c>
      <c r="K240" s="100">
        <f t="shared" si="15"/>
        <v>1.9257818960356155E-4</v>
      </c>
      <c r="L240" s="101">
        <f t="shared" si="21"/>
        <v>2.8</v>
      </c>
      <c r="M240" s="76" t="str">
        <f>VLOOKUP(C240,商铺自有活动!A:D,3,0)</f>
        <v>男：全场7折   女;全场5-9折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447</v>
      </c>
      <c r="D241" s="35" t="s">
        <v>448</v>
      </c>
      <c r="E241" s="97">
        <f>IFERROR(VLOOKUP(C241,业态!A:H,8,0),0)</f>
        <v>114</v>
      </c>
      <c r="F241" s="22" t="str">
        <f>VLOOKUP(C241,业态!A:I,9,0)</f>
        <v>服装</v>
      </c>
      <c r="G241" s="98">
        <f>IFERROR(VLOOKUP(C241,每日销售笔数!B:D,3,0),0)</f>
        <v>929</v>
      </c>
      <c r="H241" s="63">
        <f>IFERROR(VLOOKUP(C241,每日销售笔数!B:E,4,0),0)</f>
        <v>2</v>
      </c>
      <c r="I241" s="98">
        <f t="shared" si="20"/>
        <v>464.5</v>
      </c>
      <c r="J241" s="98">
        <f>IFERROR(VLOOKUP(C241,月累计销售!B:D,3,0),0)</f>
        <v>16460</v>
      </c>
      <c r="K241" s="100">
        <f t="shared" si="15"/>
        <v>3.9934182620917117E-4</v>
      </c>
      <c r="L241" s="101">
        <f t="shared" si="21"/>
        <v>8.1491228070175445</v>
      </c>
      <c r="M241" s="76" t="str">
        <f>VLOOKUP(C241,商铺自有活动!A:D,3,0)</f>
        <v>全场低至4折</v>
      </c>
      <c r="N241"/>
      <c r="O241"/>
      <c r="P241"/>
      <c r="Q241"/>
      <c r="R241"/>
    </row>
    <row r="242" spans="1:18" s="74" customFormat="1" ht="14.25" customHeight="1" x14ac:dyDescent="0.15">
      <c r="A242" s="20" t="s">
        <v>193</v>
      </c>
      <c r="B242" s="20">
        <v>2</v>
      </c>
      <c r="C242" s="35" t="s">
        <v>2631</v>
      </c>
      <c r="D242" s="35" t="s">
        <v>342</v>
      </c>
      <c r="E242" s="97">
        <f>IFERROR(VLOOKUP(C242,业态!A:H,8,0),0)</f>
        <v>10</v>
      </c>
      <c r="F242" s="22" t="str">
        <f>VLOOKUP(C242,业态!A:I,9,0)</f>
        <v>专项服务</v>
      </c>
      <c r="G242" s="98">
        <f>IFERROR(VLOOKUP(C242,每日销售笔数!B:D,3,0),0)</f>
        <v>486</v>
      </c>
      <c r="H242" s="63">
        <f>IFERROR(VLOOKUP(C242,每日销售笔数!B:E,4,0),0)</f>
        <v>6</v>
      </c>
      <c r="I242" s="98">
        <f>IFERROR(G242/H242,0)</f>
        <v>81</v>
      </c>
      <c r="J242" s="98">
        <f>IFERROR(VLOOKUP(C242,月累计销售!B:D,3,0),0)</f>
        <v>4745</v>
      </c>
      <c r="K242" s="100">
        <f t="shared" si="15"/>
        <v>2.089129467574351E-4</v>
      </c>
      <c r="L242" s="101">
        <f>G242/E242</f>
        <v>48.6</v>
      </c>
      <c r="M242" s="76" t="str">
        <f>VLOOKUP(C242,商铺自有活动!A:D,3,0)</f>
        <v>无</v>
      </c>
      <c r="N242" s="137"/>
      <c r="O242" s="137"/>
      <c r="P242" s="137"/>
      <c r="Q242" s="137"/>
      <c r="R242" s="137"/>
    </row>
    <row r="243" spans="1:18" s="74" customFormat="1" ht="14.25" customHeight="1" x14ac:dyDescent="0.15">
      <c r="A243" s="20" t="s">
        <v>193</v>
      </c>
      <c r="B243" s="20">
        <v>3</v>
      </c>
      <c r="C243" s="35" t="s">
        <v>760</v>
      </c>
      <c r="D243" s="35" t="s">
        <v>227</v>
      </c>
      <c r="E243" s="97">
        <f>IFERROR(VLOOKUP(C243,业态!A:H,8,0),0)</f>
        <v>116</v>
      </c>
      <c r="F243" s="22" t="str">
        <f>VLOOKUP(C243,业态!A:I,9,0)</f>
        <v>服装</v>
      </c>
      <c r="G243" s="98">
        <f>IFERROR(VLOOKUP(C243,每日销售笔数!B:D,3,0),0)</f>
        <v>349</v>
      </c>
      <c r="H243" s="63">
        <f>IFERROR(VLOOKUP(C243,每日销售笔数!B:E,4,0),0)</f>
        <v>1</v>
      </c>
      <c r="I243" s="98">
        <f t="shared" si="20"/>
        <v>349</v>
      </c>
      <c r="J243" s="98">
        <f>IFERROR(VLOOKUP(C243,月累计销售!B:D,3,0),0)</f>
        <v>7958.4</v>
      </c>
      <c r="K243" s="100">
        <f t="shared" si="15"/>
        <v>1.5002184859741737E-4</v>
      </c>
      <c r="L243" s="101">
        <f t="shared" si="21"/>
        <v>3.0086206896551726</v>
      </c>
      <c r="M243" s="76" t="str">
        <f>VLOOKUP(C243,商铺自有活动!A:D,3,0)</f>
        <v>冬款五折 春款会员八五折</v>
      </c>
      <c r="N243"/>
      <c r="O243"/>
      <c r="P243"/>
      <c r="Q243"/>
      <c r="R243"/>
    </row>
    <row r="244" spans="1:18" s="74" customFormat="1" ht="14.25" customHeight="1" x14ac:dyDescent="0.15">
      <c r="A244" s="20" t="s">
        <v>193</v>
      </c>
      <c r="B244" s="20">
        <v>3</v>
      </c>
      <c r="C244" s="35" t="s">
        <v>551</v>
      </c>
      <c r="D244" s="35" t="s">
        <v>552</v>
      </c>
      <c r="E244" s="97">
        <f>IFERROR(VLOOKUP(C244,业态!A:H,8,0),0)</f>
        <v>302</v>
      </c>
      <c r="F244" s="22" t="str">
        <f>VLOOKUP(C244,业态!A:I,9,0)</f>
        <v>服装</v>
      </c>
      <c r="G244" s="98">
        <f>IFERROR(VLOOKUP(C244,每日销售笔数!B:D,3,0),0)</f>
        <v>8942.6</v>
      </c>
      <c r="H244" s="63">
        <f>IFERROR(VLOOKUP(C244,每日销售笔数!B:E,4,0),0)</f>
        <v>44</v>
      </c>
      <c r="I244" s="98">
        <f t="shared" si="20"/>
        <v>203.2409090909091</v>
      </c>
      <c r="J244" s="98">
        <f>IFERROR(VLOOKUP(C244,月累计销售!B:D,3,0),0)</f>
        <v>108392.29999999999</v>
      </c>
      <c r="K244" s="100">
        <f t="shared" si="15"/>
        <v>3.8440841927428787E-3</v>
      </c>
      <c r="L244" s="101">
        <f t="shared" si="21"/>
        <v>29.611258278145698</v>
      </c>
      <c r="M244" s="76" t="str">
        <f>VLOOKUP(C244,商铺自有活动!A:D,3,0)</f>
        <v>全场商品低至五折，周二会员新品服装88折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6">
        <v>3</v>
      </c>
      <c r="C245" s="35" t="s">
        <v>776</v>
      </c>
      <c r="D245" s="35" t="s">
        <v>777</v>
      </c>
      <c r="E245" s="97">
        <f>IFERROR(VLOOKUP(C245,业态!A:H,8,0),0)</f>
        <v>31</v>
      </c>
      <c r="F245" s="22" t="str">
        <f>VLOOKUP(C245,业态!A:I,9,0)</f>
        <v>化妆品</v>
      </c>
      <c r="G245" s="98">
        <f>IFERROR(VLOOKUP(C245,每日销售笔数!B:D,3,0),0)</f>
        <v>1626.4</v>
      </c>
      <c r="H245" s="63">
        <f>IFERROR(VLOOKUP(C245,每日销售笔数!B:E,4,0),0)</f>
        <v>9</v>
      </c>
      <c r="I245" s="98">
        <f t="shared" si="20"/>
        <v>180.71111111111111</v>
      </c>
      <c r="J245" s="98">
        <f>IFERROR(VLOOKUP(C245,月累计销售!B:D,3,0),0)</f>
        <v>33403.1</v>
      </c>
      <c r="K245" s="100">
        <f t="shared" si="15"/>
        <v>6.9912760618578691E-4</v>
      </c>
      <c r="L245" s="101">
        <f t="shared" si="21"/>
        <v>52.464516129032262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833</v>
      </c>
      <c r="D246" s="35" t="s">
        <v>834</v>
      </c>
      <c r="E246" s="97">
        <f>IFERROR(VLOOKUP(C246,业态!A:H,8,0),0)</f>
        <v>37</v>
      </c>
      <c r="F246" s="22" t="str">
        <f>VLOOKUP(C246,业态!A:I,9,0)</f>
        <v>非正餐</v>
      </c>
      <c r="G246" s="98">
        <f>IFERROR(VLOOKUP(C246,每日销售笔数!B:D,3,0),0)</f>
        <v>2023.7</v>
      </c>
      <c r="H246" s="63">
        <f>IFERROR(VLOOKUP(C246,每日销售笔数!B:E,4,0),0)</f>
        <v>43</v>
      </c>
      <c r="I246" s="98">
        <f t="shared" si="20"/>
        <v>47.062790697674423</v>
      </c>
      <c r="J246" s="98">
        <f>IFERROR(VLOOKUP(C246,月累计销售!B:D,3,0),0)</f>
        <v>30532.799999999999</v>
      </c>
      <c r="K246" s="100">
        <f t="shared" si="15"/>
        <v>8.6991179084983821E-4</v>
      </c>
      <c r="L246" s="101">
        <f t="shared" si="21"/>
        <v>54.694594594594598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2911</v>
      </c>
      <c r="D247" s="35" t="s">
        <v>2912</v>
      </c>
      <c r="E247" s="97">
        <f>IFERROR(VLOOKUP(C247,业态!A:H,8,0),0)</f>
        <v>25</v>
      </c>
      <c r="F247" s="22" t="str">
        <f>VLOOKUP(C247,业态!A:I,9,0)</f>
        <v>配饰</v>
      </c>
      <c r="G247" s="98">
        <f>IFERROR(VLOOKUP(C247,每日销售笔数!B:D,3,0),0)</f>
        <v>369</v>
      </c>
      <c r="H247" s="63">
        <f>IFERROR(VLOOKUP(C247,每日销售笔数!B:E,4,0),0)</f>
        <v>2</v>
      </c>
      <c r="I247" s="98">
        <f>IFERROR(G247/H247,0)</f>
        <v>184.5</v>
      </c>
      <c r="J247" s="98">
        <f>IFERROR(VLOOKUP(C247,月累计销售!B:D,3,0),0)</f>
        <v>12203</v>
      </c>
      <c r="K247" s="100">
        <f t="shared" si="15"/>
        <v>1.5861908920471922E-4</v>
      </c>
      <c r="L247" s="101">
        <f>G247/E247</f>
        <v>14.76</v>
      </c>
      <c r="M247" s="76" t="str">
        <f>VLOOKUP(C247,商铺自有活动!A:D,3,0)</f>
        <v>部分8.8折</v>
      </c>
      <c r="N247" s="137"/>
      <c r="O247" s="137"/>
      <c r="P247" s="137"/>
      <c r="Q247" s="137"/>
      <c r="R247" s="137"/>
    </row>
    <row r="248" spans="1:18" s="74" customFormat="1" ht="14.25" customHeight="1" x14ac:dyDescent="0.15">
      <c r="A248" s="20" t="s">
        <v>193</v>
      </c>
      <c r="B248" s="26">
        <v>3</v>
      </c>
      <c r="C248" s="35" t="s">
        <v>2868</v>
      </c>
      <c r="D248" s="35" t="s">
        <v>2869</v>
      </c>
      <c r="E248" s="97">
        <f>IFERROR(VLOOKUP(C248,业态!A:H,8,0),0)</f>
        <v>37</v>
      </c>
      <c r="F248" s="22" t="str">
        <f>VLOOKUP(C248,业态!A:I,9,0)</f>
        <v>配饰</v>
      </c>
      <c r="G248" s="98">
        <f>IFERROR(VLOOKUP(C248,每日销售笔数!B:D,3,0),0)</f>
        <v>3127</v>
      </c>
      <c r="H248" s="63">
        <f>IFERROR(VLOOKUP(C248,每日销售笔数!B:E,4,0),0)</f>
        <v>9</v>
      </c>
      <c r="I248" s="98">
        <f>IFERROR(G248/H248,0)</f>
        <v>347.44444444444446</v>
      </c>
      <c r="J248" s="98">
        <f>IFERROR(VLOOKUP(C248,月累计销售!B:D,3,0),0)</f>
        <v>41687</v>
      </c>
      <c r="K248" s="100">
        <f t="shared" si="15"/>
        <v>1.344178568951645E-3</v>
      </c>
      <c r="L248" s="101">
        <f>G248/E248</f>
        <v>84.513513513513516</v>
      </c>
      <c r="M248" s="76" t="str">
        <f>VLOOKUP(C248,商铺自有活动!A:D,3,0)</f>
        <v>无</v>
      </c>
      <c r="N248" s="137"/>
      <c r="O248" s="137"/>
      <c r="P248" s="137"/>
      <c r="Q248" s="137"/>
      <c r="R248" s="137"/>
    </row>
    <row r="249" spans="1:18" s="9" customFormat="1" ht="14.25" customHeight="1" x14ac:dyDescent="0.15">
      <c r="A249" s="20" t="s">
        <v>193</v>
      </c>
      <c r="B249" s="26">
        <v>3</v>
      </c>
      <c r="C249" s="35" t="s">
        <v>705</v>
      </c>
      <c r="D249" s="102" t="s">
        <v>680</v>
      </c>
      <c r="E249" s="97">
        <f>IFERROR(VLOOKUP(C249,业态!A:H,8,0),0)</f>
        <v>28.1</v>
      </c>
      <c r="F249" s="22" t="str">
        <f>VLOOKUP(C249,业态!A:I,9,0)</f>
        <v>服装</v>
      </c>
      <c r="G249" s="98">
        <f>IFERROR(VLOOKUP(C249,每日销售笔数!B:D,3,0),0)</f>
        <v>456.2</v>
      </c>
      <c r="H249" s="63">
        <f>IFERROR(VLOOKUP(C249,每日销售笔数!B:E,4,0),0)</f>
        <v>2</v>
      </c>
      <c r="I249" s="98">
        <f t="shared" si="20"/>
        <v>228.1</v>
      </c>
      <c r="J249" s="98">
        <f>IFERROR(VLOOKUP(C249,月累计销售!B:D,3,0),0)</f>
        <v>18293.500000000004</v>
      </c>
      <c r="K249" s="100">
        <f t="shared" si="15"/>
        <v>1.9610305825255533E-4</v>
      </c>
      <c r="L249" s="101">
        <f t="shared" si="21"/>
        <v>16.234875444839858</v>
      </c>
      <c r="M249" s="76" t="str">
        <f>VLOOKUP(C249,商铺自有活动!A:D,3,0)</f>
        <v>家居服一件7两件5折，冬季连裤袜一件9两件7折，杂货一件8两件6折三件5折</v>
      </c>
      <c r="N249" s="8"/>
      <c r="O249" s="8"/>
      <c r="P249" s="8"/>
      <c r="Q249" s="8"/>
      <c r="R249" s="8"/>
    </row>
    <row r="250" spans="1:18" s="9" customFormat="1" ht="14.25" customHeight="1" x14ac:dyDescent="0.15">
      <c r="A250" s="20" t="s">
        <v>193</v>
      </c>
      <c r="B250" s="26">
        <v>3</v>
      </c>
      <c r="C250" s="35" t="s">
        <v>837</v>
      </c>
      <c r="D250" s="35" t="s">
        <v>838</v>
      </c>
      <c r="E250" s="97">
        <f>IFERROR(VLOOKUP(C250,业态!A:H,8,0),0)</f>
        <v>85.7</v>
      </c>
      <c r="F250" s="22" t="str">
        <f>VLOOKUP(C250,业态!A:I,9,0)</f>
        <v>服装</v>
      </c>
      <c r="G250" s="98">
        <f>IFERROR(VLOOKUP(C250,每日销售笔数!B:D,3,0),0)</f>
        <v>2231</v>
      </c>
      <c r="H250" s="63">
        <f>IFERROR(VLOOKUP(C250,每日销售笔数!B:E,4,0),0)</f>
        <v>2</v>
      </c>
      <c r="I250" s="98">
        <f t="shared" si="20"/>
        <v>1115.5</v>
      </c>
      <c r="J250" s="98">
        <f>IFERROR(VLOOKUP(C250,月累计销售!B:D,3,0),0)</f>
        <v>40375</v>
      </c>
      <c r="K250" s="100">
        <f t="shared" si="15"/>
        <v>9.5902218974452198E-4</v>
      </c>
      <c r="L250" s="101">
        <f t="shared" si="21"/>
        <v>26.03267211201867</v>
      </c>
      <c r="M250" s="76" t="str">
        <f>VLOOKUP(C250,商铺自有活动!A:D,3,0)</f>
        <v>春装会员9折，冬装5-6折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261</v>
      </c>
      <c r="D251" s="35" t="s">
        <v>262</v>
      </c>
      <c r="E251" s="97">
        <f>IFERROR(VLOOKUP(C251,业态!A:H,8,0),0)</f>
        <v>72.400000000000006</v>
      </c>
      <c r="F251" s="22" t="str">
        <f>VLOOKUP(C251,业态!A:I,9,0)</f>
        <v>皮具</v>
      </c>
      <c r="G251" s="98">
        <f>IFERROR(VLOOKUP(C251,每日销售笔数!B:D,3,0),0)</f>
        <v>0</v>
      </c>
      <c r="H251" s="63">
        <f>IFERROR(VLOOKUP(C251,每日销售笔数!B:E,4,0),0)</f>
        <v>0</v>
      </c>
      <c r="I251" s="98">
        <f t="shared" si="20"/>
        <v>0</v>
      </c>
      <c r="J251" s="98">
        <f>IFERROR(VLOOKUP(C251,月累计销售!B:D,3,0),0)</f>
        <v>20222</v>
      </c>
      <c r="K251" s="100">
        <f t="shared" si="15"/>
        <v>0</v>
      </c>
      <c r="L251" s="101">
        <f t="shared" si="21"/>
        <v>0</v>
      </c>
      <c r="M251" s="76" t="str">
        <f>VLOOKUP(C251,商铺自有活动!A:D,3,0)</f>
        <v>撤铺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819</v>
      </c>
      <c r="D252" s="35" t="s">
        <v>820</v>
      </c>
      <c r="E252" s="97">
        <f>IFERROR(VLOOKUP(C252,业态!A:H,8,0),0)</f>
        <v>89.2</v>
      </c>
      <c r="F252" s="22" t="str">
        <f>VLOOKUP(C252,业态!A:I,9,0)</f>
        <v>服装</v>
      </c>
      <c r="G252" s="98">
        <f>IFERROR(VLOOKUP(C252,每日销售笔数!B:D,3,0),0)</f>
        <v>500</v>
      </c>
      <c r="H252" s="63">
        <f>IFERROR(VLOOKUP(C252,每日销售笔数!B:E,4,0),0)</f>
        <v>1</v>
      </c>
      <c r="I252" s="98">
        <f t="shared" si="20"/>
        <v>500</v>
      </c>
      <c r="J252" s="98">
        <f>IFERROR(VLOOKUP(C252,月累计销售!B:D,3,0),0)</f>
        <v>31899</v>
      </c>
      <c r="K252" s="100">
        <f t="shared" si="15"/>
        <v>2.1493101518254637E-4</v>
      </c>
      <c r="L252" s="101">
        <f t="shared" si="21"/>
        <v>5.6053811659192823</v>
      </c>
      <c r="M252" s="76" t="str">
        <f>VLOOKUP(C252,商铺自有活动!A:D,3,0)</f>
        <v>部分商品5-7折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891</v>
      </c>
      <c r="D253" s="35" t="s">
        <v>892</v>
      </c>
      <c r="E253" s="97">
        <f>IFERROR(VLOOKUP(C253,业态!A:H,8,0),0)</f>
        <v>68.099999999999994</v>
      </c>
      <c r="F253" s="22" t="str">
        <f>VLOOKUP(C253,业态!A:I,9,0)</f>
        <v>服装</v>
      </c>
      <c r="G253" s="98">
        <f>IFERROR(VLOOKUP(C253,每日销售笔数!B:D,3,0),0)</f>
        <v>0</v>
      </c>
      <c r="H253" s="63">
        <f>IFERROR(VLOOKUP(C253,每日销售笔数!B:E,4,0),0)</f>
        <v>0</v>
      </c>
      <c r="I253" s="98">
        <f t="shared" si="20"/>
        <v>0</v>
      </c>
      <c r="J253" s="98">
        <f>IFERROR(VLOOKUP(C253,月累计销售!B:D,3,0),0)</f>
        <v>15525</v>
      </c>
      <c r="K253" s="100">
        <f t="shared" si="15"/>
        <v>0</v>
      </c>
      <c r="L253" s="101">
        <f t="shared" si="21"/>
        <v>0</v>
      </c>
      <c r="M253" s="76" t="str">
        <f>VLOOKUP(C253,商铺自有活动!A:D,3,0)</f>
        <v>部分商品85折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292</v>
      </c>
      <c r="D254" s="35" t="s">
        <v>293</v>
      </c>
      <c r="E254" s="97">
        <f>IFERROR(VLOOKUP(C254,业态!A:H,8,0),0)</f>
        <v>67.8</v>
      </c>
      <c r="F254" s="22" t="str">
        <f>VLOOKUP(C254,业态!A:I,9,0)</f>
        <v>服装</v>
      </c>
      <c r="G254" s="98">
        <f>IFERROR(VLOOKUP(C254,每日销售笔数!B:D,3,0),0)</f>
        <v>6172</v>
      </c>
      <c r="H254" s="63">
        <f>IFERROR(VLOOKUP(C254,每日销售笔数!B:E,4,0),0)</f>
        <v>8</v>
      </c>
      <c r="I254" s="98">
        <f t="shared" si="20"/>
        <v>771.5</v>
      </c>
      <c r="J254" s="98">
        <f>IFERROR(VLOOKUP(C254,月累计销售!B:D,3,0),0)</f>
        <v>62336</v>
      </c>
      <c r="K254" s="100">
        <f t="shared" si="15"/>
        <v>2.6531084514133524E-3</v>
      </c>
      <c r="L254" s="101">
        <f t="shared" si="21"/>
        <v>91.032448377581119</v>
      </c>
      <c r="M254" s="76" t="str">
        <f>VLOOKUP(C254,商铺自有活动!A:D,3,0)</f>
        <v>全场冬装一口价199-599元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523</v>
      </c>
      <c r="D255" s="35" t="s">
        <v>524</v>
      </c>
      <c r="E255" s="97">
        <f>IFERROR(VLOOKUP(C255,业态!A:H,8,0),0)</f>
        <v>104</v>
      </c>
      <c r="F255" s="22" t="str">
        <f>VLOOKUP(C255,业态!A:I,9,0)</f>
        <v>服装</v>
      </c>
      <c r="G255" s="98">
        <f>IFERROR(VLOOKUP(C255,每日销售笔数!B:D,3,0),0)</f>
        <v>2962</v>
      </c>
      <c r="H255" s="63">
        <f>IFERROR(VLOOKUP(C255,每日销售笔数!B:E,4,0),0)</f>
        <v>2</v>
      </c>
      <c r="I255" s="98">
        <f t="shared" si="20"/>
        <v>1481</v>
      </c>
      <c r="J255" s="98">
        <f>IFERROR(VLOOKUP(C255,月累计销售!B:D,3,0),0)</f>
        <v>28160</v>
      </c>
      <c r="K255" s="100">
        <f t="shared" si="15"/>
        <v>1.2732513339414049E-3</v>
      </c>
      <c r="L255" s="101">
        <f t="shared" si="21"/>
        <v>28.48076923076923</v>
      </c>
      <c r="M255" s="76" t="str">
        <f>VLOOKUP(C255,商铺自有活动!A:D,3,0)</f>
        <v>部分商品38折</v>
      </c>
      <c r="N255" s="8"/>
      <c r="O255" s="8"/>
      <c r="P255" s="8"/>
      <c r="Q255" s="8"/>
      <c r="R255" s="8"/>
    </row>
    <row r="256" spans="1:18" s="9" customFormat="1" ht="14.25" customHeight="1" x14ac:dyDescent="0.15">
      <c r="A256" s="20" t="s">
        <v>193</v>
      </c>
      <c r="B256" s="26">
        <v>3</v>
      </c>
      <c r="C256" s="35" t="s">
        <v>3181</v>
      </c>
      <c r="D256" s="35" t="s">
        <v>3182</v>
      </c>
      <c r="E256" s="97">
        <f>IFERROR(VLOOKUP(C256,业态!A:H,8,0),0)</f>
        <v>113.8</v>
      </c>
      <c r="F256" s="22" t="str">
        <f>VLOOKUP(C256,业态!A:I,9,0)</f>
        <v>服装</v>
      </c>
      <c r="G256" s="98">
        <f>IFERROR(VLOOKUP(C256,每日销售笔数!B:D,3,0),0)</f>
        <v>3323</v>
      </c>
      <c r="H256" s="63">
        <f>IFERROR(VLOOKUP(C256,每日销售笔数!B:E,4,0),0)</f>
        <v>3</v>
      </c>
      <c r="I256" s="98">
        <f>IFERROR(G256/H256,0)</f>
        <v>1107.6666666666667</v>
      </c>
      <c r="J256" s="98">
        <f>IFERROR(VLOOKUP(C256,月累计销售!B:D,3,0),0)</f>
        <v>33846</v>
      </c>
      <c r="K256" s="100">
        <f t="shared" si="15"/>
        <v>1.4284315269032033E-3</v>
      </c>
      <c r="L256" s="101">
        <f>G256/E256</f>
        <v>29.20035149384886</v>
      </c>
      <c r="M256" s="76" t="str">
        <f>VLOOKUP(C256,商铺自有活动!A:D,3,0)</f>
        <v>春款9折。冬款500减200</v>
      </c>
      <c r="N256" s="8"/>
      <c r="O256" s="8"/>
      <c r="P256" s="8"/>
      <c r="Q256" s="8"/>
      <c r="R256" s="8"/>
    </row>
    <row r="257" spans="1:18" ht="14.25" customHeight="1" x14ac:dyDescent="0.15">
      <c r="A257" s="20" t="s">
        <v>193</v>
      </c>
      <c r="B257" s="26">
        <v>3</v>
      </c>
      <c r="C257" s="35" t="s">
        <v>455</v>
      </c>
      <c r="D257" s="35" t="s">
        <v>268</v>
      </c>
      <c r="E257" s="97">
        <f>IFERROR(VLOOKUP(C257,业态!A:H,8,0),0)</f>
        <v>76</v>
      </c>
      <c r="F257" s="22" t="str">
        <f>VLOOKUP(C257,业态!A:I,9,0)</f>
        <v>服装</v>
      </c>
      <c r="G257" s="98">
        <f>IFERROR(VLOOKUP(C257,每日销售笔数!B:D,3,0),0)</f>
        <v>1801</v>
      </c>
      <c r="H257" s="63">
        <f>IFERROR(VLOOKUP(C257,每日销售笔数!B:E,4,0),0)</f>
        <v>3</v>
      </c>
      <c r="I257" s="98">
        <f t="shared" si="20"/>
        <v>600.33333333333337</v>
      </c>
      <c r="J257" s="98">
        <f>IFERROR(VLOOKUP(C257,月累计销售!B:D,3,0),0)</f>
        <v>6228</v>
      </c>
      <c r="K257" s="100">
        <f t="shared" si="15"/>
        <v>7.7418151668753204E-4</v>
      </c>
      <c r="L257" s="101">
        <f t="shared" si="21"/>
        <v>23.69736842105263</v>
      </c>
      <c r="M257" s="76" t="str">
        <f>VLOOKUP(C257,商铺自有活动!A:D,3,0)</f>
        <v>会员9折</v>
      </c>
    </row>
    <row r="258" spans="1:18" s="74" customFormat="1" ht="14.25" customHeight="1" x14ac:dyDescent="0.15">
      <c r="A258" s="20" t="s">
        <v>193</v>
      </c>
      <c r="B258" s="26">
        <v>3</v>
      </c>
      <c r="C258" s="35" t="s">
        <v>582</v>
      </c>
      <c r="D258" s="35" t="s">
        <v>96</v>
      </c>
      <c r="E258" s="97">
        <f>IFERROR(VLOOKUP(C258,业态!A:H,8,0),0)</f>
        <v>380.8</v>
      </c>
      <c r="F258" s="22" t="str">
        <f>VLOOKUP(C258,业态!A:I,9,0)</f>
        <v>服装</v>
      </c>
      <c r="G258" s="98">
        <f>IFERROR(VLOOKUP(C258,每日销售笔数!B:D,3,0),0)</f>
        <v>5437.8</v>
      </c>
      <c r="H258" s="63">
        <f>IFERROR(VLOOKUP(C258,每日销售笔数!B:E,4,0),0)</f>
        <v>11</v>
      </c>
      <c r="I258" s="98">
        <f t="shared" si="20"/>
        <v>494.34545454545457</v>
      </c>
      <c r="J258" s="98">
        <f>IFERROR(VLOOKUP(C258,月累计销售!B:D,3,0),0)</f>
        <v>82698.100000000006</v>
      </c>
      <c r="K258" s="100">
        <f t="shared" si="15"/>
        <v>2.3375037487193017E-3</v>
      </c>
      <c r="L258" s="101">
        <f t="shared" si="21"/>
        <v>14.279936974789916</v>
      </c>
      <c r="M258" s="76" t="str">
        <f>VLOOKUP(C258,商铺自有活动!A:D,3,0)</f>
        <v>部分8.5折</v>
      </c>
      <c r="N258"/>
      <c r="O258"/>
      <c r="P258"/>
      <c r="Q258"/>
      <c r="R258"/>
    </row>
    <row r="259" spans="1:18" s="74" customFormat="1" ht="14.25" customHeight="1" x14ac:dyDescent="0.15">
      <c r="A259" s="20" t="s">
        <v>193</v>
      </c>
      <c r="B259" s="26">
        <v>3</v>
      </c>
      <c r="C259" s="35" t="s">
        <v>2851</v>
      </c>
      <c r="D259" s="35" t="s">
        <v>2852</v>
      </c>
      <c r="E259" s="97">
        <f>IFERROR(VLOOKUP(C259,业态!A:H,8,0),0)</f>
        <v>250.4</v>
      </c>
      <c r="F259" s="22" t="str">
        <f>VLOOKUP(C259,业态!A:I,9,0)</f>
        <v>服装</v>
      </c>
      <c r="G259" s="98">
        <f>IFERROR(VLOOKUP(C259,每日销售笔数!B:D,3,0),0)</f>
        <v>1115</v>
      </c>
      <c r="H259" s="63">
        <f>IFERROR(VLOOKUP(C259,每日销售笔数!B:E,4,0),0)</f>
        <v>9</v>
      </c>
      <c r="I259" s="98">
        <f>IFERROR(G259/H259,0)</f>
        <v>123.88888888888889</v>
      </c>
      <c r="J259" s="98">
        <f>IFERROR(VLOOKUP(C259,月累计销售!B:D,3,0),0)</f>
        <v>44429</v>
      </c>
      <c r="K259" s="100">
        <f t="shared" ref="K259:K322" si="22">(G259)/$G$384</f>
        <v>4.7929616385707845E-4</v>
      </c>
      <c r="L259" s="101">
        <f>G259/E259</f>
        <v>4.4528753993610222</v>
      </c>
      <c r="M259" s="76" t="str">
        <f>VLOOKUP(C259,商铺自有活动!A:D,3,0)</f>
        <v>部分五折</v>
      </c>
      <c r="N259" s="137"/>
      <c r="O259" s="137"/>
      <c r="P259" s="137"/>
      <c r="Q259" s="137"/>
      <c r="R259" s="137"/>
    </row>
    <row r="260" spans="1:18" s="74" customFormat="1" ht="14.25" customHeight="1" x14ac:dyDescent="0.15">
      <c r="A260" s="20" t="s">
        <v>205</v>
      </c>
      <c r="B260" s="26">
        <v>3</v>
      </c>
      <c r="C260" s="35" t="s">
        <v>2847</v>
      </c>
      <c r="D260" s="35" t="s">
        <v>2848</v>
      </c>
      <c r="E260" s="97">
        <f>IFERROR(VLOOKUP(C260,业态!A:H,8,0),0)</f>
        <v>113</v>
      </c>
      <c r="F260" s="22" t="str">
        <f>VLOOKUP(C260,业态!A:I,9,0)</f>
        <v>服装</v>
      </c>
      <c r="G260" s="98">
        <f>IFERROR(VLOOKUP(C260,每日销售笔数!B:D,3,0),0)</f>
        <v>318</v>
      </c>
      <c r="H260" s="63">
        <f>IFERROR(VLOOKUP(C260,每日销售笔数!B:E,4,0),0)</f>
        <v>1</v>
      </c>
      <c r="I260" s="98">
        <f>IFERROR(G260/H260,0)</f>
        <v>318</v>
      </c>
      <c r="J260" s="98">
        <f>IFERROR(VLOOKUP(C260,月累计销售!B:D,3,0),0)</f>
        <v>34810</v>
      </c>
      <c r="K260" s="100">
        <f t="shared" si="22"/>
        <v>1.3669612565609949E-4</v>
      </c>
      <c r="L260" s="101">
        <f>G260/E260</f>
        <v>2.8141592920353982</v>
      </c>
      <c r="M260" s="76" t="str">
        <f>VLOOKUP(C260,商铺自有活动!A:D,3,0)</f>
        <v>NICE CLAUP：春款两件8折，冬款5折
CUBE SUGAR:一件5折两件4折三件3折</v>
      </c>
      <c r="N260" s="137"/>
      <c r="O260" s="137"/>
      <c r="P260" s="137"/>
      <c r="Q260" s="137"/>
      <c r="R260" s="137"/>
    </row>
    <row r="261" spans="1:18" s="74" customFormat="1" ht="14.25" customHeight="1" x14ac:dyDescent="0.15">
      <c r="A261" s="20" t="s">
        <v>193</v>
      </c>
      <c r="B261" s="20">
        <v>3</v>
      </c>
      <c r="C261" s="35" t="s">
        <v>325</v>
      </c>
      <c r="D261" s="35" t="s">
        <v>326</v>
      </c>
      <c r="E261" s="97">
        <f>IFERROR(VLOOKUP(C261,业态!A:H,8,0),0)</f>
        <v>63</v>
      </c>
      <c r="F261" s="22" t="str">
        <f>VLOOKUP(C261,业态!A:I,9,0)</f>
        <v>服装</v>
      </c>
      <c r="G261" s="98">
        <f>IFERROR(VLOOKUP(C261,每日销售笔数!B:D,3,0),0)</f>
        <v>835</v>
      </c>
      <c r="H261" s="63">
        <f>IFERROR(VLOOKUP(C261,每日销售笔数!B:E,4,0),0)</f>
        <v>5</v>
      </c>
      <c r="I261" s="98">
        <f t="shared" si="20"/>
        <v>167</v>
      </c>
      <c r="J261" s="98">
        <f>IFERROR(VLOOKUP(C261,月累计销售!B:D,3,0),0)</f>
        <v>28846</v>
      </c>
      <c r="K261" s="100">
        <f t="shared" si="22"/>
        <v>3.5893479535485244E-4</v>
      </c>
      <c r="L261" s="101">
        <f t="shared" si="21"/>
        <v>13.253968253968255</v>
      </c>
      <c r="M261" s="76" t="str">
        <f>VLOOKUP(C261,商铺自有活动!A:D,3,0)</f>
        <v>全场79元起</v>
      </c>
      <c r="N261"/>
      <c r="O261"/>
      <c r="P261"/>
      <c r="Q261"/>
      <c r="R261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516</v>
      </c>
      <c r="D262" s="35" t="s">
        <v>517</v>
      </c>
      <c r="E262" s="97">
        <f>IFERROR(VLOOKUP(C262,业态!A:H,8,0),0)</f>
        <v>65.3</v>
      </c>
      <c r="F262" s="22" t="str">
        <f>VLOOKUP(C262,业态!A:I,9,0)</f>
        <v>服装</v>
      </c>
      <c r="G262" s="98">
        <f>IFERROR(VLOOKUP(C262,每日销售笔数!B:D,3,0),0)</f>
        <v>3061</v>
      </c>
      <c r="H262" s="63">
        <f>IFERROR(VLOOKUP(C262,每日销售笔数!B:E,4,0),0)</f>
        <v>3</v>
      </c>
      <c r="I262" s="98">
        <f t="shared" si="20"/>
        <v>1020.3333333333334</v>
      </c>
      <c r="J262" s="98">
        <f>IFERROR(VLOOKUP(C262,月累计销售!B:D,3,0),0)</f>
        <v>25028</v>
      </c>
      <c r="K262" s="100">
        <f t="shared" si="22"/>
        <v>1.315807674947549E-3</v>
      </c>
      <c r="L262" s="101">
        <f t="shared" si="21"/>
        <v>46.875957120980097</v>
      </c>
      <c r="M262" s="76" t="str">
        <f>VLOOKUP(C262,商铺自有活动!A:D,3,0)</f>
        <v>无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883</v>
      </c>
      <c r="D263" s="35" t="s">
        <v>884</v>
      </c>
      <c r="E263" s="97">
        <f>IFERROR(VLOOKUP(C263,业态!A:H,8,0),0)</f>
        <v>59.3</v>
      </c>
      <c r="F263" s="22" t="str">
        <f>VLOOKUP(C263,业态!A:I,9,0)</f>
        <v>配饰</v>
      </c>
      <c r="G263" s="98">
        <f>IFERROR(VLOOKUP(C263,每日销售笔数!B:D,3,0),0)</f>
        <v>1769</v>
      </c>
      <c r="H263" s="63">
        <f>IFERROR(VLOOKUP(C263,每日销售笔数!B:E,4,0),0)</f>
        <v>12</v>
      </c>
      <c r="I263" s="98">
        <f t="shared" si="20"/>
        <v>147.41666666666666</v>
      </c>
      <c r="J263" s="98">
        <f>IFERROR(VLOOKUP(C263,月累计销售!B:D,3,0),0)</f>
        <v>52389</v>
      </c>
      <c r="K263" s="100">
        <f t="shared" si="22"/>
        <v>7.6042593171584912E-4</v>
      </c>
      <c r="L263" s="101">
        <f t="shared" si="21"/>
        <v>29.831365935919056</v>
      </c>
      <c r="M263" s="76" t="str">
        <f>VLOOKUP(C263,商铺自有活动!A:D,3,0)</f>
        <v>全场包类、围巾5折。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364</v>
      </c>
      <c r="D264" s="35" t="s">
        <v>365</v>
      </c>
      <c r="E264" s="97">
        <f>IFERROR(VLOOKUP(C264,业态!A:H,8,0),0)</f>
        <v>79.7</v>
      </c>
      <c r="F264" s="22" t="str">
        <f>VLOOKUP(C264,业态!A:I,9,0)</f>
        <v>服装</v>
      </c>
      <c r="G264" s="98">
        <f>IFERROR(VLOOKUP(C264,每日销售笔数!B:D,3,0),0)</f>
        <v>2506</v>
      </c>
      <c r="H264" s="63">
        <f>IFERROR(VLOOKUP(C264,每日销售笔数!B:E,4,0),0)</f>
        <v>5</v>
      </c>
      <c r="I264" s="98">
        <f t="shared" si="20"/>
        <v>501.2</v>
      </c>
      <c r="J264" s="98">
        <f>IFERROR(VLOOKUP(C264,月累计销售!B:D,3,0),0)</f>
        <v>29445</v>
      </c>
      <c r="K264" s="100">
        <f t="shared" si="22"/>
        <v>1.0772342480949225E-3</v>
      </c>
      <c r="L264" s="101">
        <f t="shared" si="21"/>
        <v>31.442910915934753</v>
      </c>
      <c r="M264" s="76" t="str">
        <f>VLOOKUP(C264,商铺自有活动!A:D,3,0)</f>
        <v>两件8折</v>
      </c>
      <c r="N264"/>
      <c r="O264"/>
      <c r="P264"/>
      <c r="Q264"/>
      <c r="R264"/>
    </row>
    <row r="265" spans="1:18" s="74" customFormat="1" ht="14.25" customHeight="1" x14ac:dyDescent="0.15">
      <c r="A265" s="20" t="s">
        <v>193</v>
      </c>
      <c r="B265" s="20">
        <v>3</v>
      </c>
      <c r="C265" s="35" t="s">
        <v>3239</v>
      </c>
      <c r="D265" s="35" t="s">
        <v>3235</v>
      </c>
      <c r="E265" s="97">
        <f>IFERROR(VLOOKUP(C265,业态!A:H,8,0),0)</f>
        <v>139.4</v>
      </c>
      <c r="F265" s="22" t="str">
        <f>VLOOKUP(C265,业态!A:I,9,0)</f>
        <v>服装</v>
      </c>
      <c r="G265" s="98">
        <f>IFERROR(VLOOKUP(C265,每日销售笔数!B:D,3,0),0)</f>
        <v>5403</v>
      </c>
      <c r="H265" s="63">
        <f>IFERROR(VLOOKUP(C265,每日销售笔数!B:E,4,0),0)</f>
        <v>8</v>
      </c>
      <c r="I265" s="98">
        <f>IFERROR(G265/H265,0)</f>
        <v>675.375</v>
      </c>
      <c r="J265" s="98">
        <f>IFERROR(VLOOKUP(C265,月累计销售!B:D,3,0),0)</f>
        <v>38277</v>
      </c>
      <c r="K265" s="100">
        <f t="shared" si="22"/>
        <v>2.3225445500625963E-3</v>
      </c>
      <c r="L265" s="101">
        <f>G265/E265</f>
        <v>38.758967001434719</v>
      </c>
      <c r="M265" s="76" t="str">
        <f>VLOOKUP(C265,商铺自有活动!A:D,3,0)</f>
        <v>一件九折 两件八折 三件七折</v>
      </c>
      <c r="N265" s="137"/>
      <c r="O265" s="137"/>
      <c r="P265" s="137"/>
      <c r="Q265" s="137"/>
      <c r="R265" s="137"/>
    </row>
    <row r="266" spans="1:18" s="74" customFormat="1" ht="14.25" customHeight="1" x14ac:dyDescent="0.15">
      <c r="A266" s="20" t="s">
        <v>772</v>
      </c>
      <c r="B266" s="20">
        <v>3</v>
      </c>
      <c r="C266" s="102" t="s">
        <v>770</v>
      </c>
      <c r="D266" s="102" t="s">
        <v>771</v>
      </c>
      <c r="E266" s="97">
        <f>IFERROR(VLOOKUP(C266,业态!A:H,8,0),0)</f>
        <v>1045</v>
      </c>
      <c r="F266" s="22" t="str">
        <f>VLOOKUP(C266,业态!A:I,9,0)</f>
        <v>正餐</v>
      </c>
      <c r="G266" s="98">
        <f>IFERROR(VLOOKUP(C266,每日销售笔数!B:D,3,0),0)</f>
        <v>14876</v>
      </c>
      <c r="H266" s="63">
        <f>IFERROR(VLOOKUP(C266,每日销售笔数!B:E,4,0),0)</f>
        <v>82</v>
      </c>
      <c r="I266" s="98">
        <f t="shared" si="20"/>
        <v>181.41463414634146</v>
      </c>
      <c r="J266" s="98">
        <f>IFERROR(VLOOKUP(C266,月累计销售!B:D,3,0),0)</f>
        <v>219224</v>
      </c>
      <c r="K266" s="100">
        <f t="shared" si="22"/>
        <v>6.3946275637111203E-3</v>
      </c>
      <c r="L266" s="101">
        <f t="shared" si="21"/>
        <v>14.235406698564594</v>
      </c>
      <c r="M266" s="76" t="str">
        <f>VLOOKUP(C266,商铺自有活动!A:D,3,0)</f>
        <v>无</v>
      </c>
      <c r="N266"/>
      <c r="O266"/>
      <c r="P266"/>
      <c r="Q266"/>
      <c r="R266"/>
    </row>
    <row r="267" spans="1:18" ht="14.25" customHeight="1" x14ac:dyDescent="0.15">
      <c r="A267" s="20" t="s">
        <v>193</v>
      </c>
      <c r="B267" s="20">
        <v>3</v>
      </c>
      <c r="C267" s="35" t="s">
        <v>599</v>
      </c>
      <c r="D267" s="35" t="s">
        <v>605</v>
      </c>
      <c r="E267" s="97">
        <f>IFERROR(VLOOKUP(C267,业态!A:H,8,0),0)</f>
        <v>131</v>
      </c>
      <c r="F267" s="22" t="str">
        <f>VLOOKUP(C267,业态!A:I,9,0)</f>
        <v>服装</v>
      </c>
      <c r="G267" s="98">
        <f>IFERROR(VLOOKUP(C267,每日销售笔数!B:D,3,0),0)</f>
        <v>807.3</v>
      </c>
      <c r="H267" s="63">
        <f>IFERROR(VLOOKUP(C267,每日销售笔数!B:E,4,0),0)</f>
        <v>2</v>
      </c>
      <c r="I267" s="98">
        <f t="shared" si="20"/>
        <v>403.65</v>
      </c>
      <c r="J267" s="98">
        <f>IFERROR(VLOOKUP(C267,月累计销售!B:D,3,0),0)</f>
        <v>21707.100000000002</v>
      </c>
      <c r="K267" s="100">
        <f t="shared" si="22"/>
        <v>3.4702761711373936E-4</v>
      </c>
      <c r="L267" s="101">
        <f t="shared" si="21"/>
        <v>6.1625954198473281</v>
      </c>
      <c r="M267" s="76" t="str">
        <f>VLOOKUP(C267,商铺自有活动!A:D,3,0)</f>
        <v>冬款5折 春款会员85折</v>
      </c>
    </row>
    <row r="268" spans="1:18" s="74" customFormat="1" ht="14.25" customHeight="1" x14ac:dyDescent="0.15">
      <c r="A268" s="20" t="s">
        <v>193</v>
      </c>
      <c r="B268" s="20">
        <v>3</v>
      </c>
      <c r="C268" s="35" t="s">
        <v>852</v>
      </c>
      <c r="D268" s="35" t="s">
        <v>851</v>
      </c>
      <c r="E268" s="97">
        <f>IFERROR(VLOOKUP(C268,业态!A:H,8,0),0)</f>
        <v>79.400000000000006</v>
      </c>
      <c r="F268" s="22" t="str">
        <f>VLOOKUP(C268,业态!A:I,9,0)</f>
        <v>非正餐</v>
      </c>
      <c r="G268" s="98">
        <f>IFERROR(VLOOKUP(C268,每日销售笔数!B:D,3,0),0)</f>
        <v>393</v>
      </c>
      <c r="H268" s="63">
        <f>IFERROR(VLOOKUP(C268,每日销售笔数!B:E,4,0),0)</f>
        <v>4</v>
      </c>
      <c r="I268" s="98">
        <f t="shared" si="20"/>
        <v>98.25</v>
      </c>
      <c r="J268" s="98">
        <f>IFERROR(VLOOKUP(C268,月累计销售!B:D,3,0),0)</f>
        <v>7558</v>
      </c>
      <c r="K268" s="100">
        <f t="shared" si="22"/>
        <v>1.6893577793348146E-4</v>
      </c>
      <c r="L268" s="101">
        <f t="shared" si="21"/>
        <v>4.9496221662468507</v>
      </c>
      <c r="M268" s="76" t="str">
        <f>VLOOKUP(C268,商铺自有活动!A:D,3,0)</f>
        <v>雪蜜买一赠一</v>
      </c>
      <c r="N268"/>
      <c r="O268"/>
      <c r="P268"/>
      <c r="Q268"/>
      <c r="R268"/>
    </row>
    <row r="269" spans="1:18" s="74" customFormat="1" ht="14.25" customHeight="1" x14ac:dyDescent="0.15">
      <c r="A269" s="20" t="s">
        <v>193</v>
      </c>
      <c r="B269" s="20">
        <v>3</v>
      </c>
      <c r="C269" s="35" t="s">
        <v>496</v>
      </c>
      <c r="D269" s="35" t="s">
        <v>497</v>
      </c>
      <c r="E269" s="97">
        <f>IFERROR(VLOOKUP(C269,业态!A:H,8,0),0)</f>
        <v>124</v>
      </c>
      <c r="F269" s="22" t="str">
        <f>VLOOKUP(C269,业态!A:I,9,0)</f>
        <v>服装</v>
      </c>
      <c r="G269" s="98">
        <f>IFERROR(VLOOKUP(C269,每日销售笔数!B:D,3,0),0)</f>
        <v>1216</v>
      </c>
      <c r="H269" s="63">
        <f>IFERROR(VLOOKUP(C269,每日销售笔数!B:E,4,0),0)</f>
        <v>1</v>
      </c>
      <c r="I269" s="98">
        <f t="shared" si="20"/>
        <v>1216</v>
      </c>
      <c r="J269" s="98">
        <f>IFERROR(VLOOKUP(C269,月累计销售!B:D,3,0),0)</f>
        <v>13658</v>
      </c>
      <c r="K269" s="100">
        <f t="shared" si="22"/>
        <v>5.2271222892395276E-4</v>
      </c>
      <c r="L269" s="101">
        <f t="shared" si="21"/>
        <v>9.806451612903226</v>
      </c>
      <c r="M269" s="76" t="str">
        <f>VLOOKUP(C269,商铺自有活动!A:D,3,0)</f>
        <v>春款持卡打九折，秋冬六折</v>
      </c>
      <c r="N269"/>
      <c r="O269"/>
      <c r="P269"/>
      <c r="Q269"/>
      <c r="R269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2741</v>
      </c>
      <c r="D270" s="35" t="s">
        <v>2742</v>
      </c>
      <c r="E270" s="97">
        <f>IFERROR(VLOOKUP(C270,业态!A:H,8,0),0)</f>
        <v>60</v>
      </c>
      <c r="F270" s="22" t="str">
        <f>VLOOKUP(C270,业态!A:I,9,0)</f>
        <v>服装</v>
      </c>
      <c r="G270" s="98">
        <f>IFERROR(VLOOKUP(C270,每日销售笔数!B:D,3,0),0)</f>
        <v>38</v>
      </c>
      <c r="H270" s="63">
        <f>IFERROR(VLOOKUP(C270,每日销售笔数!B:E,4,0),0)</f>
        <v>1</v>
      </c>
      <c r="I270" s="98">
        <f>IFERROR(G270/H270,0)</f>
        <v>38</v>
      </c>
      <c r="J270" s="98">
        <f>IFERROR(VLOOKUP(C270,月累计销售!B:D,3,0),0)</f>
        <v>9482</v>
      </c>
      <c r="K270" s="100">
        <f t="shared" si="22"/>
        <v>1.6334757153873524E-5</v>
      </c>
      <c r="L270" s="101">
        <f>G270/E270</f>
        <v>0.6333333333333333</v>
      </c>
      <c r="M270" s="76" t="str">
        <f>VLOOKUP(C270,商铺自有活动!A:D,3,0)</f>
        <v>老款5折，新款部分8折</v>
      </c>
      <c r="N270" s="137"/>
      <c r="O270" s="137"/>
      <c r="P270" s="137"/>
      <c r="Q270" s="137"/>
      <c r="R270" s="137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796</v>
      </c>
      <c r="D271" s="35" t="s">
        <v>797</v>
      </c>
      <c r="E271" s="97">
        <f>IFERROR(VLOOKUP(C271,业态!A:H,8,0),0)</f>
        <v>848</v>
      </c>
      <c r="F271" s="22" t="str">
        <f>VLOOKUP(C271,业态!A:I,9,0)</f>
        <v>文教娱乐</v>
      </c>
      <c r="G271" s="98">
        <f>IFERROR(VLOOKUP(C271,每日销售笔数!B:D,3,0),0)</f>
        <v>0</v>
      </c>
      <c r="H271" s="63">
        <f>IFERROR(VLOOKUP(C271,每日销售笔数!B:E,4,0),0)</f>
        <v>0</v>
      </c>
      <c r="I271" s="98">
        <f t="shared" si="20"/>
        <v>0</v>
      </c>
      <c r="J271" s="98">
        <f>IFERROR(VLOOKUP(C271,月累计销售!B:D,3,0),0)</f>
        <v>88068</v>
      </c>
      <c r="K271" s="100">
        <f t="shared" si="22"/>
        <v>0</v>
      </c>
      <c r="L271" s="101">
        <f t="shared" si="21"/>
        <v>0</v>
      </c>
      <c r="M271" s="76" t="str">
        <f>VLOOKUP(C271,商铺自有活动!A:D,3,0)</f>
        <v>无</v>
      </c>
      <c r="N271"/>
      <c r="O271"/>
      <c r="P271"/>
      <c r="Q271"/>
      <c r="R271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477</v>
      </c>
      <c r="D272" s="35" t="s">
        <v>478</v>
      </c>
      <c r="E272" s="97">
        <f>IFERROR(VLOOKUP(C272,业态!A:H,8,0),0)</f>
        <v>128</v>
      </c>
      <c r="F272" s="22" t="str">
        <f>VLOOKUP(C272,业态!A:I,9,0)</f>
        <v>皮具</v>
      </c>
      <c r="G272" s="98">
        <f>IFERROR(VLOOKUP(C272,每日销售笔数!B:D,3,0),0)</f>
        <v>706</v>
      </c>
      <c r="H272" s="63">
        <f>IFERROR(VLOOKUP(C272,每日销售笔数!B:E,4,0),0)</f>
        <v>3</v>
      </c>
      <c r="I272" s="98">
        <f t="shared" si="20"/>
        <v>235.33333333333334</v>
      </c>
      <c r="J272" s="98">
        <f>IFERROR(VLOOKUP(C272,月累计销售!B:D,3,0),0)</f>
        <v>14016</v>
      </c>
      <c r="K272" s="100">
        <f t="shared" si="22"/>
        <v>3.0348259343775547E-4</v>
      </c>
      <c r="L272" s="101">
        <f t="shared" si="21"/>
        <v>5.515625</v>
      </c>
      <c r="M272" s="76" t="str">
        <f>VLOOKUP(C272,商铺自有活动!A:D,3,0)</f>
        <v>全场商品3折起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1944</v>
      </c>
      <c r="D273" s="35" t="s">
        <v>893</v>
      </c>
      <c r="E273" s="97">
        <f>IFERROR(VLOOKUP(C273,业态!A:H,8,0),0)</f>
        <v>275</v>
      </c>
      <c r="F273" s="22" t="str">
        <f>VLOOKUP(C273,业态!A:I,9,0)</f>
        <v>文教娱乐</v>
      </c>
      <c r="G273" s="98">
        <f>IFERROR(VLOOKUP(C273,每日销售笔数!B:D,3,0),0)</f>
        <v>5198</v>
      </c>
      <c r="H273" s="63">
        <f>IFERROR(VLOOKUP(C273,每日销售笔数!B:E,4,0),0)</f>
        <v>1</v>
      </c>
      <c r="I273" s="98">
        <f>IFERROR(G273/H273,0)</f>
        <v>5198</v>
      </c>
      <c r="J273" s="98">
        <f>IFERROR(VLOOKUP(C273,月累计销售!B:D,3,0),0)</f>
        <v>8293</v>
      </c>
      <c r="K273" s="100">
        <f t="shared" si="22"/>
        <v>2.2344228338377521E-3</v>
      </c>
      <c r="L273" s="101">
        <f>G273/E273</f>
        <v>18.901818181818182</v>
      </c>
      <c r="M273" s="76" t="str">
        <f>VLOOKUP(C273,商铺自有活动!A:D,3,0)</f>
        <v>无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592</v>
      </c>
      <c r="D274" s="35" t="s">
        <v>511</v>
      </c>
      <c r="E274" s="97">
        <f>IFERROR(VLOOKUP(C274,业态!A:H,8,0),0)</f>
        <v>340</v>
      </c>
      <c r="F274" s="22" t="str">
        <f>VLOOKUP(C274,业态!A:I,9,0)</f>
        <v>服装</v>
      </c>
      <c r="G274" s="98">
        <f>IFERROR(VLOOKUP(C274,每日销售笔数!B:D,3,0),0)</f>
        <v>699</v>
      </c>
      <c r="H274" s="63">
        <f>IFERROR(VLOOKUP(C274,每日销售笔数!B:E,4,0),0)</f>
        <v>1</v>
      </c>
      <c r="I274" s="98">
        <f t="shared" si="20"/>
        <v>699</v>
      </c>
      <c r="J274" s="98">
        <f>IFERROR(VLOOKUP(C274,月累计销售!B:D,3,0),0)</f>
        <v>26000</v>
      </c>
      <c r="K274" s="100">
        <f t="shared" si="22"/>
        <v>3.0047355922519983E-4</v>
      </c>
      <c r="L274" s="101">
        <f t="shared" si="21"/>
        <v>2.0558823529411763</v>
      </c>
      <c r="M274" s="76" t="str">
        <f>VLOOKUP(C274,商铺自有活动!A:D,3,0)</f>
        <v>全场5折7折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498</v>
      </c>
      <c r="D275" s="35" t="s">
        <v>499</v>
      </c>
      <c r="E275" s="97">
        <f>IFERROR(VLOOKUP(C275,业态!A:H,8,0),0)</f>
        <v>390</v>
      </c>
      <c r="F275" s="22" t="str">
        <f>VLOOKUP(C275,业态!A:I,9,0)</f>
        <v>服装</v>
      </c>
      <c r="G275" s="98">
        <f>IFERROR(VLOOKUP(C275,每日销售笔数!B:D,3,0),0)</f>
        <v>750</v>
      </c>
      <c r="H275" s="63">
        <f>IFERROR(VLOOKUP(C275,每日销售笔数!B:E,4,0),0)</f>
        <v>2</v>
      </c>
      <c r="I275" s="98">
        <f t="shared" si="20"/>
        <v>375</v>
      </c>
      <c r="J275" s="98">
        <f>IFERROR(VLOOKUP(C275,月累计销售!B:D,3,0),0)</f>
        <v>51176</v>
      </c>
      <c r="K275" s="100">
        <f t="shared" si="22"/>
        <v>3.2239652277381959E-4</v>
      </c>
      <c r="L275" s="101">
        <f t="shared" si="21"/>
        <v>1.9230769230769231</v>
      </c>
      <c r="M275" s="76" t="str">
        <f>VLOOKUP(C275,商铺自有活动!A:D,3,0)</f>
        <v>部分5折</v>
      </c>
      <c r="N275"/>
      <c r="O275"/>
      <c r="P275"/>
      <c r="Q275"/>
      <c r="R275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2809</v>
      </c>
      <c r="D276" s="35" t="s">
        <v>2810</v>
      </c>
      <c r="E276" s="97">
        <f>IFERROR(VLOOKUP(C276,业态!A:H,8,0),0)</f>
        <v>91</v>
      </c>
      <c r="F276" s="22" t="str">
        <f>VLOOKUP(C276,业态!A:I,9,0)</f>
        <v>服装</v>
      </c>
      <c r="G276" s="98">
        <f>IFERROR(VLOOKUP(C276,每日销售笔数!B:D,3,0),0)</f>
        <v>0</v>
      </c>
      <c r="H276" s="63">
        <f>IFERROR(VLOOKUP(C276,每日销售笔数!B:E,4,0),0)</f>
        <v>0</v>
      </c>
      <c r="I276" s="98">
        <f>IFERROR(G276/H276,0)</f>
        <v>0</v>
      </c>
      <c r="J276" s="98">
        <f>IFERROR(VLOOKUP(C276,月累计销售!B:D,3,0),0)</f>
        <v>6656</v>
      </c>
      <c r="K276" s="100">
        <f t="shared" si="22"/>
        <v>0</v>
      </c>
      <c r="L276" s="101">
        <f>G276/E276</f>
        <v>0</v>
      </c>
      <c r="M276" s="76" t="str">
        <f>VLOOKUP(C276,商铺自有活动!A:D,3,0)</f>
        <v>秋冬商品两件5折</v>
      </c>
      <c r="N276" s="137"/>
      <c r="O276" s="137"/>
      <c r="P276" s="137"/>
      <c r="Q276" s="137"/>
      <c r="R276" s="137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585</v>
      </c>
      <c r="D277" s="35" t="s">
        <v>586</v>
      </c>
      <c r="E277" s="97">
        <f>IFERROR(VLOOKUP(C277,业态!A:H,8,0),0)</f>
        <v>98</v>
      </c>
      <c r="F277" s="22" t="str">
        <f>VLOOKUP(C277,业态!A:I,9,0)</f>
        <v>服装</v>
      </c>
      <c r="G277" s="98">
        <f>IFERROR(VLOOKUP(C277,每日销售笔数!B:D,3,0),0)</f>
        <v>849</v>
      </c>
      <c r="H277" s="63">
        <f>IFERROR(VLOOKUP(C277,每日销售笔数!B:E,4,0),0)</f>
        <v>9</v>
      </c>
      <c r="I277" s="98">
        <f t="shared" si="20"/>
        <v>94.333333333333329</v>
      </c>
      <c r="J277" s="98">
        <f>IFERROR(VLOOKUP(C277,月累计销售!B:D,3,0),0)</f>
        <v>17653</v>
      </c>
      <c r="K277" s="100">
        <f t="shared" si="22"/>
        <v>3.6495286377996377E-4</v>
      </c>
      <c r="L277" s="101">
        <f t="shared" si="21"/>
        <v>8.6632653061224492</v>
      </c>
      <c r="M277" s="76" t="str">
        <f>VLOOKUP(C277,商铺自有活动!A:D,3,0)</f>
        <v>全场6折起</v>
      </c>
      <c r="N277"/>
      <c r="O277"/>
      <c r="P277"/>
      <c r="Q277"/>
      <c r="R27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539</v>
      </c>
      <c r="D278" s="35" t="s">
        <v>540</v>
      </c>
      <c r="E278" s="97">
        <f>IFERROR(VLOOKUP(C278,业态!A:H,8,0),0)</f>
        <v>55</v>
      </c>
      <c r="F278" s="22" t="str">
        <f>VLOOKUP(C278,业态!A:I,9,0)</f>
        <v>服装</v>
      </c>
      <c r="G278" s="98">
        <f>IFERROR(VLOOKUP(C278,每日销售笔数!B:D,3,0),0)</f>
        <v>1141</v>
      </c>
      <c r="H278" s="63">
        <f>IFERROR(VLOOKUP(C278,每日销售笔数!B:E,4,0),0)</f>
        <v>4</v>
      </c>
      <c r="I278" s="98">
        <f t="shared" si="20"/>
        <v>285.25</v>
      </c>
      <c r="J278" s="98">
        <f>IFERROR(VLOOKUP(C278,月累计销售!B:D,3,0),0)</f>
        <v>23216</v>
      </c>
      <c r="K278" s="100">
        <f t="shared" si="22"/>
        <v>4.9047257664657081E-4</v>
      </c>
      <c r="L278" s="101">
        <f t="shared" si="21"/>
        <v>20.745454545454546</v>
      </c>
      <c r="M278" s="76" t="str">
        <f>VLOOKUP(C278,商铺自有活动!A:D,3,0)</f>
        <v>两件8折三件7折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2519</v>
      </c>
      <c r="D279" s="35" t="s">
        <v>2520</v>
      </c>
      <c r="E279" s="97">
        <f>IFERROR(VLOOKUP(C279,业态!A:H,8,0),0)</f>
        <v>18</v>
      </c>
      <c r="F279" s="22" t="str">
        <f>VLOOKUP(C279,业态!A:I,9,0)</f>
        <v>化妆品</v>
      </c>
      <c r="G279" s="98">
        <f>IFERROR(VLOOKUP(C279,每日销售笔数!B:D,3,0),0)</f>
        <v>1133</v>
      </c>
      <c r="H279" s="63">
        <f>IFERROR(VLOOKUP(C279,每日销售笔数!B:E,4,0),0)</f>
        <v>7</v>
      </c>
      <c r="I279" s="98">
        <f t="shared" ref="I279:I286" si="23">IFERROR(G279/H279,0)</f>
        <v>161.85714285714286</v>
      </c>
      <c r="J279" s="98">
        <f>IFERROR(VLOOKUP(C279,月累计销售!B:D,3,0),0)</f>
        <v>18715</v>
      </c>
      <c r="K279" s="100">
        <f t="shared" si="22"/>
        <v>4.8703368040365009E-4</v>
      </c>
      <c r="L279" s="101">
        <f t="shared" ref="L279:L286" si="24">G279/E279</f>
        <v>62.944444444444443</v>
      </c>
      <c r="M279" s="76" t="str">
        <f>VLOOKUP(C279,商铺自有活动!A:D,3,0)</f>
        <v>明星商品买一送一</v>
      </c>
      <c r="N279"/>
      <c r="O279"/>
      <c r="P279"/>
      <c r="Q279"/>
      <c r="R279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2841</v>
      </c>
      <c r="D280" s="35" t="s">
        <v>2842</v>
      </c>
      <c r="E280" s="97">
        <f>IFERROR(VLOOKUP(C280,业态!A:H,8,0),0)</f>
        <v>7</v>
      </c>
      <c r="F280" s="22" t="str">
        <f>VLOOKUP(C280,业态!A:I,9,0)</f>
        <v>配饰</v>
      </c>
      <c r="G280" s="98">
        <f>IFERROR(VLOOKUP(C280,每日销售笔数!B:D,3,0),0)</f>
        <v>428</v>
      </c>
      <c r="H280" s="63">
        <f>IFERROR(VLOOKUP(C280,每日销售笔数!B:E,4,0),0)</f>
        <v>2</v>
      </c>
      <c r="I280" s="98">
        <f t="shared" si="23"/>
        <v>214</v>
      </c>
      <c r="J280" s="98">
        <f>IFERROR(VLOOKUP(C280,月累计销售!B:D,3,0),0)</f>
        <v>6306</v>
      </c>
      <c r="K280" s="100">
        <f t="shared" si="22"/>
        <v>1.8398094899625971E-4</v>
      </c>
      <c r="L280" s="101">
        <f t="shared" si="24"/>
        <v>61.142857142857146</v>
      </c>
      <c r="M280" s="76" t="str">
        <f>VLOOKUP(C280,商铺自有活动!A:D,3,0)</f>
        <v>无</v>
      </c>
      <c r="N280" s="137"/>
      <c r="O280" s="137"/>
      <c r="P280" s="137"/>
      <c r="Q280" s="137"/>
      <c r="R280" s="137"/>
    </row>
    <row r="281" spans="1:18" s="74" customFormat="1" ht="14.25" customHeight="1" x14ac:dyDescent="0.15">
      <c r="A281" s="20" t="s">
        <v>193</v>
      </c>
      <c r="B281" s="20">
        <v>3</v>
      </c>
      <c r="C281" s="35" t="s">
        <v>2493</v>
      </c>
      <c r="D281" s="35" t="s">
        <v>2624</v>
      </c>
      <c r="E281" s="97">
        <f>IFERROR(VLOOKUP(C281,业态!A:H,8,0),0)</f>
        <v>15</v>
      </c>
      <c r="F281" s="22" t="str">
        <f>VLOOKUP(C281,业态!A:I,9,0)</f>
        <v>皮具</v>
      </c>
      <c r="G281" s="98">
        <f>IFERROR(VLOOKUP(C281,每日销售笔数!B:D,3,0),0)</f>
        <v>596</v>
      </c>
      <c r="H281" s="63">
        <f>IFERROR(VLOOKUP(C281,每日销售笔数!B:E,4,0),0)</f>
        <v>2</v>
      </c>
      <c r="I281" s="98">
        <f t="shared" si="23"/>
        <v>298</v>
      </c>
      <c r="J281" s="98">
        <f>IFERROR(VLOOKUP(C281,月累计销售!B:D,3,0),0)</f>
        <v>7222</v>
      </c>
      <c r="K281" s="100">
        <f t="shared" si="22"/>
        <v>2.5619777009759529E-4</v>
      </c>
      <c r="L281" s="101">
        <f t="shared" si="24"/>
        <v>39.733333333333334</v>
      </c>
      <c r="M281" s="76" t="str">
        <f>VLOOKUP(C281,商铺自有活动!A:D,3,0)</f>
        <v>一件6折。二件5折</v>
      </c>
      <c r="N281"/>
      <c r="O281"/>
      <c r="P281"/>
      <c r="Q281"/>
      <c r="R281"/>
    </row>
    <row r="282" spans="1:18" s="74" customFormat="1" ht="14.25" customHeight="1" x14ac:dyDescent="0.15">
      <c r="A282" s="20" t="s">
        <v>205</v>
      </c>
      <c r="B282" s="20">
        <v>3</v>
      </c>
      <c r="C282" s="35" t="s">
        <v>2880</v>
      </c>
      <c r="D282" s="35" t="s">
        <v>824</v>
      </c>
      <c r="E282" s="97">
        <f>IFERROR(VLOOKUP(C282,业态!A:H,8,0),0)</f>
        <v>30</v>
      </c>
      <c r="F282" s="22" t="str">
        <f>VLOOKUP(C282,业态!A:I,9,0)</f>
        <v>化妆品</v>
      </c>
      <c r="G282" s="98">
        <f>IFERROR(VLOOKUP(C282,每日销售笔数!B:D,3,0),0)</f>
        <v>943</v>
      </c>
      <c r="H282" s="63">
        <f>IFERROR(VLOOKUP(C282,每日销售笔数!B:E,4,0),0)</f>
        <v>6</v>
      </c>
      <c r="I282" s="98">
        <f t="shared" si="23"/>
        <v>157.16666666666666</v>
      </c>
      <c r="J282" s="98">
        <f>IFERROR(VLOOKUP(C282,月累计销售!B:D,3,0),0)</f>
        <v>20505</v>
      </c>
      <c r="K282" s="100">
        <f t="shared" si="22"/>
        <v>4.053598946342825E-4</v>
      </c>
      <c r="L282" s="101">
        <f t="shared" si="24"/>
        <v>31.433333333333334</v>
      </c>
      <c r="M282" s="76" t="str">
        <f>VLOOKUP(C282,商铺自有活动!A:D,3,0)</f>
        <v>无</v>
      </c>
      <c r="N282" s="137"/>
      <c r="O282" s="137"/>
      <c r="P282" s="137"/>
      <c r="Q282" s="137"/>
      <c r="R282" s="137"/>
    </row>
    <row r="283" spans="1:18" s="74" customFormat="1" ht="14.25" customHeight="1" x14ac:dyDescent="0.15">
      <c r="A283" s="20" t="s">
        <v>193</v>
      </c>
      <c r="B283" s="20">
        <v>3</v>
      </c>
      <c r="C283" s="35" t="s">
        <v>2853</v>
      </c>
      <c r="D283" s="35" t="s">
        <v>2854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805</v>
      </c>
      <c r="H283" s="63">
        <f>IFERROR(VLOOKUP(C283,每日销售笔数!B:E,4,0),0)</f>
        <v>2</v>
      </c>
      <c r="I283" s="98">
        <f t="shared" si="23"/>
        <v>402.5</v>
      </c>
      <c r="J283" s="98">
        <f>IFERROR(VLOOKUP(C283,月累计销售!B:D,3,0),0)</f>
        <v>3704</v>
      </c>
      <c r="K283" s="100">
        <f t="shared" si="22"/>
        <v>3.4603893444389966E-4</v>
      </c>
      <c r="L283" s="101">
        <f t="shared" si="24"/>
        <v>25.15625</v>
      </c>
      <c r="M283" s="76" t="str">
        <f>VLOOKUP(C283,商铺自有活动!A:D,3,0)</f>
        <v>1000送500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2843</v>
      </c>
      <c r="D284" s="35" t="s">
        <v>70</v>
      </c>
      <c r="E284" s="97">
        <f>IFERROR(VLOOKUP(C284,业态!A:H,8,0),0)</f>
        <v>32</v>
      </c>
      <c r="F284" s="22" t="str">
        <f>VLOOKUP(C284,业态!A:I,9,0)</f>
        <v>化妆品</v>
      </c>
      <c r="G284" s="98">
        <f>IFERROR(VLOOKUP(C284,每日销售笔数!B:D,3,0),0)</f>
        <v>691</v>
      </c>
      <c r="H284" s="63">
        <f>IFERROR(VLOOKUP(C284,每日销售笔数!B:E,4,0),0)</f>
        <v>8</v>
      </c>
      <c r="I284" s="98">
        <f t="shared" si="23"/>
        <v>86.375</v>
      </c>
      <c r="J284" s="98">
        <f>IFERROR(VLOOKUP(C284,月累计销售!B:D,3,0),0)</f>
        <v>28946</v>
      </c>
      <c r="K284" s="100">
        <f t="shared" si="22"/>
        <v>2.970346629822791E-4</v>
      </c>
      <c r="L284" s="101">
        <f t="shared" si="24"/>
        <v>21.59375</v>
      </c>
      <c r="M284" s="76" t="str">
        <f>VLOOKUP(C284,商铺自有活动!A:D,3,0)</f>
        <v>套盒优惠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2879</v>
      </c>
      <c r="D285" s="35" t="s">
        <v>2821</v>
      </c>
      <c r="E285" s="97">
        <f>IFERROR(VLOOKUP(C285,业态!A:H,8,0),0)</f>
        <v>21</v>
      </c>
      <c r="F285" s="22" t="str">
        <f>VLOOKUP(C285,业态!A:I,9,0)</f>
        <v>化妆品</v>
      </c>
      <c r="G285" s="98">
        <f>IFERROR(VLOOKUP(C285,每日销售笔数!B:D,3,0),0)</f>
        <v>480</v>
      </c>
      <c r="H285" s="63">
        <f>IFERROR(VLOOKUP(C285,每日销售笔数!B:E,4,0),0)</f>
        <v>2</v>
      </c>
      <c r="I285" s="98">
        <f t="shared" si="23"/>
        <v>240</v>
      </c>
      <c r="J285" s="98">
        <f>IFERROR(VLOOKUP(C285,月累计销售!B:D,3,0),0)</f>
        <v>6891</v>
      </c>
      <c r="K285" s="100">
        <f t="shared" si="22"/>
        <v>2.0633377457524453E-4</v>
      </c>
      <c r="L285" s="101">
        <f t="shared" si="24"/>
        <v>22.857142857142858</v>
      </c>
      <c r="M285" s="76" t="str">
        <f>VLOOKUP(C285,商铺自有活动!A:D,3,0)</f>
        <v>参与官方微信互动，免费领取灵芝套装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2888</v>
      </c>
      <c r="D286" s="35" t="s">
        <v>20</v>
      </c>
      <c r="E286" s="97">
        <f>IFERROR(VLOOKUP(C286,业态!A:H,8,0),0)</f>
        <v>6</v>
      </c>
      <c r="F286" s="22" t="str">
        <f>VLOOKUP(C286,业态!A:I,9,0)</f>
        <v>配饰</v>
      </c>
      <c r="G286" s="98">
        <f>IFERROR(VLOOKUP(C286,每日销售笔数!B:D,3,0),0)</f>
        <v>0</v>
      </c>
      <c r="H286" s="63">
        <f>IFERROR(VLOOKUP(C286,每日销售笔数!B:E,4,0),0)</f>
        <v>0</v>
      </c>
      <c r="I286" s="98">
        <f t="shared" si="23"/>
        <v>0</v>
      </c>
      <c r="J286" s="98">
        <f>IFERROR(VLOOKUP(C286,月累计销售!B:D,3,0),0)</f>
        <v>6980</v>
      </c>
      <c r="K286" s="100">
        <f t="shared" si="22"/>
        <v>0</v>
      </c>
      <c r="L286" s="101">
        <f t="shared" si="24"/>
        <v>0</v>
      </c>
      <c r="M286" s="76" t="str">
        <f>VLOOKUP(C286,商铺自有活动!A:D,3,0)</f>
        <v>满额赠礼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3189</v>
      </c>
      <c r="D287" s="35" t="s">
        <v>3190</v>
      </c>
      <c r="E287" s="97">
        <f>IFERROR(VLOOKUP(C287,业态!A:H,8,0),0)</f>
        <v>9.8000000000000007</v>
      </c>
      <c r="F287" s="22" t="str">
        <f>VLOOKUP(C287,业态!A:I,9,0)</f>
        <v>配饰</v>
      </c>
      <c r="G287" s="98">
        <f>IFERROR(VLOOKUP(C287,每日销售笔数!B:D,3,0),0)</f>
        <v>36</v>
      </c>
      <c r="H287" s="63">
        <f>IFERROR(VLOOKUP(C287,每日销售笔数!B:E,4,0),0)</f>
        <v>1</v>
      </c>
      <c r="I287" s="99">
        <f>IFERROR(G287/H287,0)</f>
        <v>36</v>
      </c>
      <c r="J287" s="98">
        <f>IFERROR(VLOOKUP(C287,月累计销售!B:D,3,0),0)</f>
        <v>9155.9</v>
      </c>
      <c r="K287" s="100">
        <f t="shared" si="22"/>
        <v>1.5475033093143341E-5</v>
      </c>
      <c r="L287" s="101">
        <f>G287/E287</f>
        <v>3.6734693877551017</v>
      </c>
      <c r="M287" s="76" t="str">
        <f>VLOOKUP(C287,商铺自有活动!A:D,3,0)</f>
        <v>无</v>
      </c>
      <c r="N287" s="137"/>
      <c r="O287" s="137"/>
      <c r="P287" s="137"/>
      <c r="Q287" s="137"/>
      <c r="R287" s="13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670</v>
      </c>
      <c r="D288" s="35" t="s">
        <v>671</v>
      </c>
      <c r="E288" s="97">
        <f>IFERROR(VLOOKUP(C288,业态!A:H,8,0),0)</f>
        <v>12.6</v>
      </c>
      <c r="F288" s="22" t="str">
        <f>VLOOKUP(C288,业态!A:I,9,0)</f>
        <v>配饰</v>
      </c>
      <c r="G288" s="98">
        <f>IFERROR(VLOOKUP(C288,每日销售笔数!B:D,3,0),0)</f>
        <v>422</v>
      </c>
      <c r="H288" s="63">
        <f>IFERROR(VLOOKUP(C288,每日销售笔数!B:E,4,0),0)</f>
        <v>7</v>
      </c>
      <c r="I288" s="98">
        <f t="shared" si="20"/>
        <v>60.285714285714285</v>
      </c>
      <c r="J288" s="98">
        <f>IFERROR(VLOOKUP(C288,月累计销售!B:D,3,0),0)</f>
        <v>5894</v>
      </c>
      <c r="K288" s="100">
        <f t="shared" si="22"/>
        <v>1.8140177681406916E-4</v>
      </c>
      <c r="L288" s="101">
        <f t="shared" si="21"/>
        <v>33.492063492063494</v>
      </c>
      <c r="M288" s="76" t="str">
        <f>VLOOKUP(C288,商铺自有活动!A:D,3,0)</f>
        <v>2件商品88折</v>
      </c>
      <c r="N288"/>
      <c r="O288"/>
      <c r="P288"/>
      <c r="Q288"/>
      <c r="R288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835</v>
      </c>
      <c r="D289" s="35" t="s">
        <v>836</v>
      </c>
      <c r="E289" s="97">
        <f>IFERROR(VLOOKUP(C289,业态!A:H,8,0),0)</f>
        <v>15</v>
      </c>
      <c r="F289" s="22" t="str">
        <f>VLOOKUP(C289,业态!A:I,9,0)</f>
        <v>家居生活</v>
      </c>
      <c r="G289" s="98">
        <f>IFERROR(VLOOKUP(C289,每日销售笔数!B:D,3,0),0)</f>
        <v>1612</v>
      </c>
      <c r="H289" s="63">
        <f>IFERROR(VLOOKUP(C289,每日销售笔数!B:E,4,0),0)</f>
        <v>10</v>
      </c>
      <c r="I289" s="99">
        <f t="shared" si="20"/>
        <v>161.19999999999999</v>
      </c>
      <c r="J289" s="98">
        <f>IFERROR(VLOOKUP(C289,月累计销售!B:D,3,0),0)</f>
        <v>7971</v>
      </c>
      <c r="K289" s="100">
        <f t="shared" si="22"/>
        <v>6.929375929485296E-4</v>
      </c>
      <c r="L289" s="101">
        <f t="shared" si="21"/>
        <v>107.46666666666667</v>
      </c>
      <c r="M289" s="76" t="str">
        <f>VLOOKUP(C289,商铺自有活动!A:D,3,0)</f>
        <v>无</v>
      </c>
      <c r="N289"/>
      <c r="O289"/>
      <c r="P289"/>
      <c r="Q289"/>
      <c r="R289"/>
    </row>
    <row r="290" spans="1:18" s="74" customFormat="1" ht="14.25" customHeight="1" x14ac:dyDescent="0.15">
      <c r="A290" s="20" t="s">
        <v>193</v>
      </c>
      <c r="B290" s="20">
        <v>3</v>
      </c>
      <c r="C290" s="35" t="s">
        <v>2606</v>
      </c>
      <c r="D290" s="35" t="s">
        <v>2607</v>
      </c>
      <c r="E290" s="97">
        <f>IFERROR(VLOOKUP(C290,业态!A:H,8,0),0)</f>
        <v>12</v>
      </c>
      <c r="F290" s="22" t="str">
        <f>VLOOKUP(C290,业态!A:I,9,0)</f>
        <v>配饰</v>
      </c>
      <c r="G290" s="98">
        <f>IFERROR(VLOOKUP(C290,每日销售笔数!B:D,3,0),0)</f>
        <v>0</v>
      </c>
      <c r="H290" s="63">
        <f>IFERROR(VLOOKUP(C290,每日销售笔数!B:E,4,0),0)</f>
        <v>0</v>
      </c>
      <c r="I290" s="99">
        <f>IFERROR(G290/H290,0)</f>
        <v>0</v>
      </c>
      <c r="J290" s="98">
        <f>IFERROR(VLOOKUP(C290,月累计销售!B:D,3,0),0)</f>
        <v>5297.5</v>
      </c>
      <c r="K290" s="100">
        <f t="shared" si="22"/>
        <v>0</v>
      </c>
      <c r="L290" s="101">
        <f>G290/E290</f>
        <v>0</v>
      </c>
      <c r="M290" s="76" t="str">
        <f>VLOOKUP(C290,商铺自有活动!A:D,3,0)</f>
        <v>部分七折</v>
      </c>
      <c r="N290" s="137"/>
      <c r="O290" s="137"/>
      <c r="P290" s="137"/>
      <c r="Q290" s="137"/>
      <c r="R290" s="137"/>
    </row>
    <row r="291" spans="1:18" s="74" customFormat="1" ht="14.25" customHeight="1" x14ac:dyDescent="0.15">
      <c r="A291" s="20" t="s">
        <v>193</v>
      </c>
      <c r="B291" s="20">
        <v>4</v>
      </c>
      <c r="C291" s="102" t="s">
        <v>681</v>
      </c>
      <c r="D291" s="103" t="s">
        <v>610</v>
      </c>
      <c r="E291" s="97">
        <f>IFERROR(VLOOKUP(C291,业态!A:H,8,0),0)</f>
        <v>576.1</v>
      </c>
      <c r="F291" s="22" t="str">
        <f>VLOOKUP(C291,业态!A:I,9,0)</f>
        <v>正餐</v>
      </c>
      <c r="G291" s="98">
        <f>IFERROR(VLOOKUP(C291,每日销售笔数!B:D,3,0),0)</f>
        <v>6043</v>
      </c>
      <c r="H291" s="63">
        <f>IFERROR(VLOOKUP(C291,每日销售笔数!B:E,4,0),0)</f>
        <v>50</v>
      </c>
      <c r="I291" s="98">
        <f t="shared" si="20"/>
        <v>120.86</v>
      </c>
      <c r="J291" s="98">
        <f>IFERROR(VLOOKUP(C291,月累计销售!B:D,3,0),0)</f>
        <v>66538</v>
      </c>
      <c r="K291" s="100">
        <f t="shared" si="22"/>
        <v>2.5976562494962555E-3</v>
      </c>
      <c r="L291" s="101">
        <f t="shared" si="21"/>
        <v>10.489498350980732</v>
      </c>
      <c r="M291" s="76" t="str">
        <f>VLOOKUP(C291,商铺自有活动!A:D,3,0)</f>
        <v>周三、六中信信用卡满100减50元</v>
      </c>
      <c r="N291"/>
      <c r="O291"/>
      <c r="P291"/>
      <c r="Q291"/>
      <c r="R291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682</v>
      </c>
      <c r="D292" s="103" t="s">
        <v>683</v>
      </c>
      <c r="E292" s="97">
        <f>IFERROR(VLOOKUP(C292,业态!A:H,8,0),0)</f>
        <v>90</v>
      </c>
      <c r="F292" s="22" t="str">
        <f>VLOOKUP(C292,业态!A:I,9,0)</f>
        <v>非正餐</v>
      </c>
      <c r="G292" s="98">
        <f>IFERROR(VLOOKUP(C292,每日销售笔数!B:D,3,0),0)</f>
        <v>303</v>
      </c>
      <c r="H292" s="63">
        <f>IFERROR(VLOOKUP(C292,每日销售笔数!B:E,4,0),0)</f>
        <v>6</v>
      </c>
      <c r="I292" s="98">
        <f t="shared" si="20"/>
        <v>50.5</v>
      </c>
      <c r="J292" s="98">
        <f>IFERROR(VLOOKUP(C292,月累计销售!B:D,3,0),0)</f>
        <v>7356</v>
      </c>
      <c r="K292" s="100">
        <f t="shared" si="22"/>
        <v>1.302481952006231E-4</v>
      </c>
      <c r="L292" s="101">
        <f t="shared" si="21"/>
        <v>3.3666666666666667</v>
      </c>
      <c r="M292" s="76" t="str">
        <f>VLOOKUP(C292,商铺自有活动!A:D,3,0)</f>
        <v>美团：35元抵50元，29.9套餐、19.9套餐。大众点评：14.9单人套餐</v>
      </c>
      <c r="N292"/>
      <c r="O292"/>
      <c r="P292"/>
      <c r="Q292"/>
      <c r="R292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2618</v>
      </c>
      <c r="D293" s="103" t="s">
        <v>2619</v>
      </c>
      <c r="E293" s="97">
        <f>IFERROR(VLOOKUP(C293,业态!A:H,8,0),0)</f>
        <v>373.8</v>
      </c>
      <c r="F293" s="22" t="str">
        <f>VLOOKUP(C293,业态!A:I,9,0)</f>
        <v>正餐</v>
      </c>
      <c r="G293" s="98">
        <f>IFERROR(VLOOKUP(C293,每日销售笔数!B:D,3,0),0)</f>
        <v>12925</v>
      </c>
      <c r="H293" s="63">
        <f>IFERROR(VLOOKUP(C293,每日销售笔数!B:E,4,0),0)</f>
        <v>55</v>
      </c>
      <c r="I293" s="98">
        <f>IFERROR(G293/H293,0)</f>
        <v>235</v>
      </c>
      <c r="J293" s="98">
        <f>IFERROR(VLOOKUP(C293,月累计销售!B:D,3,0),0)</f>
        <v>143104</v>
      </c>
      <c r="K293" s="100">
        <f t="shared" si="22"/>
        <v>5.5559667424688241E-3</v>
      </c>
      <c r="L293" s="101">
        <f>G293/E293</f>
        <v>34.577314071696094</v>
      </c>
      <c r="M293" s="76" t="str">
        <f>VLOOKUP(C293,商铺自有活动!A:D,3,0)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3" s="137"/>
      <c r="O293" s="137"/>
      <c r="P293" s="137"/>
      <c r="Q293" s="137"/>
      <c r="R293" s="137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684</v>
      </c>
      <c r="D294" s="103" t="s">
        <v>652</v>
      </c>
      <c r="E294" s="97">
        <f>IFERROR(VLOOKUP(C294,业态!A:H,8,0),0)</f>
        <v>347</v>
      </c>
      <c r="F294" s="22" t="str">
        <f>VLOOKUP(C294,业态!A:I,9,0)</f>
        <v>正餐</v>
      </c>
      <c r="G294" s="98">
        <f>IFERROR(VLOOKUP(C294,每日销售笔数!B:D,3,0),0)</f>
        <v>10404</v>
      </c>
      <c r="H294" s="63">
        <f>IFERROR(VLOOKUP(C294,每日销售笔数!B:E,4,0),0)</f>
        <v>62</v>
      </c>
      <c r="I294" s="98">
        <f t="shared" si="20"/>
        <v>167.80645161290323</v>
      </c>
      <c r="J294" s="98">
        <f>IFERROR(VLOOKUP(C294,月累计销售!B:D,3,0),0)</f>
        <v>139191</v>
      </c>
      <c r="K294" s="100">
        <f t="shared" si="22"/>
        <v>4.472284563918425E-3</v>
      </c>
      <c r="L294" s="101">
        <f t="shared" si="21"/>
        <v>29.982708933717579</v>
      </c>
      <c r="M294" s="76" t="str">
        <f>VLOOKUP(C294,商铺自有活动!A:D,3,0)</f>
        <v>支付宝满100减5元，满200元减10元，招商银行卡90元低100元代金券。</v>
      </c>
      <c r="N294"/>
      <c r="O294"/>
      <c r="P294"/>
      <c r="Q294"/>
      <c r="R294"/>
    </row>
    <row r="295" spans="1:18" s="74" customFormat="1" ht="14.25" customHeight="1" x14ac:dyDescent="0.15">
      <c r="A295" s="20" t="s">
        <v>193</v>
      </c>
      <c r="B295" s="20">
        <v>4</v>
      </c>
      <c r="C295" s="102" t="s">
        <v>2494</v>
      </c>
      <c r="D295" s="103" t="s">
        <v>2495</v>
      </c>
      <c r="E295" s="97">
        <f>IFERROR(VLOOKUP(C295,业态!A:H,8,0),0)</f>
        <v>110</v>
      </c>
      <c r="F295" s="22" t="str">
        <f>VLOOKUP(C295,业态!A:I,9,0)</f>
        <v>休闲娱乐</v>
      </c>
      <c r="G295" s="98">
        <f>IFERROR(VLOOKUP(C295,每日销售笔数!B:D,3,0),0)</f>
        <v>46268</v>
      </c>
      <c r="H295" s="63">
        <f>IFERROR(VLOOKUP(C295,每日销售笔数!B:E,4,0),0)</f>
        <v>2</v>
      </c>
      <c r="I295" s="98">
        <f>IFERROR(G295/H295,0)</f>
        <v>23134</v>
      </c>
      <c r="J295" s="98">
        <f>IFERROR(VLOOKUP(C295,月累计销售!B:D,3,0),0)</f>
        <v>623480</v>
      </c>
      <c r="K295" s="100">
        <f t="shared" si="22"/>
        <v>1.9888856420932112E-2</v>
      </c>
      <c r="L295" s="101">
        <f>G295/E295</f>
        <v>420.61818181818182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116" t="s">
        <v>920</v>
      </c>
      <c r="D296" s="118" t="s">
        <v>310</v>
      </c>
      <c r="E296" s="97">
        <f>IFERROR(VLOOKUP(C296,业态!A:H,8,0),0)</f>
        <v>155.69999999999999</v>
      </c>
      <c r="F296" s="22" t="str">
        <f>VLOOKUP(C296,业态!A:I,9,0)</f>
        <v>文教娱乐</v>
      </c>
      <c r="G296" s="98">
        <f>IFERROR(VLOOKUP(C296,每日销售笔数!B:D,3,0),0)</f>
        <v>0</v>
      </c>
      <c r="H296" s="63">
        <f>IFERROR(VLOOKUP(C296,每日销售笔数!B:E,4,0),0)</f>
        <v>0</v>
      </c>
      <c r="I296" s="98">
        <f t="shared" si="20"/>
        <v>0</v>
      </c>
      <c r="J296" s="98">
        <f>IFERROR(VLOOKUP(C296,月累计销售!B:D,3,0),0)</f>
        <v>7536</v>
      </c>
      <c r="K296" s="100">
        <f t="shared" si="22"/>
        <v>0</v>
      </c>
      <c r="L296" s="101">
        <f t="shared" si="21"/>
        <v>0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35" t="s">
        <v>593</v>
      </c>
      <c r="D297" s="35" t="s">
        <v>401</v>
      </c>
      <c r="E297" s="97">
        <f>IFERROR(VLOOKUP(C297,业态!A:H,8,0),0)</f>
        <v>1200</v>
      </c>
      <c r="F297" s="22" t="str">
        <f>VLOOKUP(C297,业态!A:I,9,0)</f>
        <v>休闲娱乐</v>
      </c>
      <c r="G297" s="98">
        <f>IFERROR(VLOOKUP(C297,每日销售笔数!B:D,3,0),0)</f>
        <v>403.65</v>
      </c>
      <c r="H297" s="63">
        <f>IFERROR(VLOOKUP(C297,每日销售笔数!B:E,4,0),0)</f>
        <v>49</v>
      </c>
      <c r="I297" s="98">
        <f t="shared" si="20"/>
        <v>8.2377551020408166</v>
      </c>
      <c r="J297" s="98">
        <f>IFERROR(VLOOKUP(C297,月累计销售!B:D,3,0),0)</f>
        <v>5343.4499999999989</v>
      </c>
      <c r="K297" s="100">
        <f t="shared" si="22"/>
        <v>1.7351380855686968E-4</v>
      </c>
      <c r="L297" s="101">
        <f t="shared" si="21"/>
        <v>0.33637499999999998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35" t="s">
        <v>868</v>
      </c>
      <c r="D298" s="35" t="s">
        <v>869</v>
      </c>
      <c r="E298" s="97">
        <f>IFERROR(VLOOKUP(C298,业态!A:H,8,0),0)</f>
        <v>1206</v>
      </c>
      <c r="F298" s="22" t="str">
        <f>VLOOKUP(C298,业态!A:I,9,0)</f>
        <v>休闲娱乐</v>
      </c>
      <c r="G298" s="98">
        <f>IFERROR(VLOOKUP(C298,每日销售笔数!B:D,3,0),0)</f>
        <v>2674.1</v>
      </c>
      <c r="H298" s="63">
        <f>IFERROR(VLOOKUP(C298,每日销售笔数!B:E,4,0),0)</f>
        <v>30</v>
      </c>
      <c r="I298" s="98">
        <f t="shared" si="20"/>
        <v>89.13666666666667</v>
      </c>
      <c r="J298" s="98">
        <f>IFERROR(VLOOKUP(C298,月累计销售!B:D,3,0),0)</f>
        <v>32959.049999999996</v>
      </c>
      <c r="K298" s="100">
        <f t="shared" si="22"/>
        <v>1.1494940553992946E-3</v>
      </c>
      <c r="L298" s="101">
        <f t="shared" si="21"/>
        <v>2.2173300165837477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102" t="s">
        <v>700</v>
      </c>
      <c r="D299" s="103" t="s">
        <v>685</v>
      </c>
      <c r="E299" s="97">
        <f>IFERROR(VLOOKUP(C299,业态!A:H,8,0),0)</f>
        <v>301.89999999999998</v>
      </c>
      <c r="F299" s="22" t="str">
        <f>VLOOKUP(C299,业态!A:I,9,0)</f>
        <v>正餐</v>
      </c>
      <c r="G299" s="98">
        <f>IFERROR(VLOOKUP(C299,每日销售笔数!B:D,3,0),0)</f>
        <v>2987</v>
      </c>
      <c r="H299" s="63">
        <f>IFERROR(VLOOKUP(C299,每日销售笔数!B:E,4,0),0)</f>
        <v>21</v>
      </c>
      <c r="I299" s="98">
        <f t="shared" si="20"/>
        <v>142.23809523809524</v>
      </c>
      <c r="J299" s="98">
        <f>IFERROR(VLOOKUP(C299,月累计销售!B:D,3,0),0)</f>
        <v>61631.4</v>
      </c>
      <c r="K299" s="100">
        <f t="shared" si="22"/>
        <v>1.2839978847005321E-3</v>
      </c>
      <c r="L299" s="101">
        <f t="shared" si="21"/>
        <v>9.8940046372971189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 x14ac:dyDescent="0.15">
      <c r="A300" s="20" t="s">
        <v>193</v>
      </c>
      <c r="B300" s="20">
        <v>4</v>
      </c>
      <c r="C300" s="102" t="s">
        <v>662</v>
      </c>
      <c r="D300" s="103" t="s">
        <v>663</v>
      </c>
      <c r="E300" s="97">
        <f>IFERROR(VLOOKUP(C300,业态!A:H,8,0),0)</f>
        <v>467</v>
      </c>
      <c r="F300" s="22" t="str">
        <f>VLOOKUP(C300,业态!A:I,9,0)</f>
        <v>正餐</v>
      </c>
      <c r="G300" s="98">
        <f>IFERROR(VLOOKUP(C300,每日销售笔数!B:D,3,0),0)</f>
        <v>5854</v>
      </c>
      <c r="H300" s="63">
        <f>IFERROR(VLOOKUP(C300,每日销售笔数!B:E,4,0),0)</f>
        <v>60</v>
      </c>
      <c r="I300" s="98">
        <f t="shared" si="20"/>
        <v>97.566666666666663</v>
      </c>
      <c r="J300" s="98">
        <f>IFERROR(VLOOKUP(C300,月累计销售!B:D,3,0),0)</f>
        <v>77041</v>
      </c>
      <c r="K300" s="100">
        <f t="shared" si="22"/>
        <v>2.5164123257572532E-3</v>
      </c>
      <c r="L300" s="101">
        <f t="shared" si="21"/>
        <v>12.535331905781584</v>
      </c>
      <c r="M300" s="76" t="str">
        <f>VLOOKUP(C300,商铺自有活动!A:D,3,0)</f>
        <v>无</v>
      </c>
      <c r="N300"/>
      <c r="O300"/>
      <c r="P300"/>
      <c r="Q300"/>
      <c r="R300"/>
    </row>
    <row r="301" spans="1:18" ht="14.25" customHeight="1" x14ac:dyDescent="0.15">
      <c r="A301" s="20" t="s">
        <v>193</v>
      </c>
      <c r="B301" s="20">
        <v>4</v>
      </c>
      <c r="C301" s="102" t="s">
        <v>686</v>
      </c>
      <c r="D301" s="103" t="s">
        <v>687</v>
      </c>
      <c r="E301" s="97">
        <f>IFERROR(VLOOKUP(C301,业态!A:H,8,0),0)</f>
        <v>262</v>
      </c>
      <c r="F301" s="22" t="str">
        <f>VLOOKUP(C301,业态!A:I,9,0)</f>
        <v>正餐</v>
      </c>
      <c r="G301" s="98">
        <f>IFERROR(VLOOKUP(C301,每日销售笔数!B:D,3,0),0)</f>
        <v>1622</v>
      </c>
      <c r="H301" s="63">
        <f>IFERROR(VLOOKUP(C301,每日销售笔数!B:E,4,0),0)</f>
        <v>8</v>
      </c>
      <c r="I301" s="98">
        <f t="shared" ref="I301:I368" si="25">IFERROR(G301/H301,0)</f>
        <v>202.75</v>
      </c>
      <c r="J301" s="98">
        <f>IFERROR(VLOOKUP(C301,月累计销售!B:D,3,0),0)</f>
        <v>38580</v>
      </c>
      <c r="K301" s="100">
        <f t="shared" si="22"/>
        <v>6.9723621325218051E-4</v>
      </c>
      <c r="L301" s="101">
        <f t="shared" ref="L301:L368" si="26">G301/E301</f>
        <v>6.1908396946564883</v>
      </c>
      <c r="M301" s="76" t="str">
        <f>VLOOKUP(C301,商铺自有活动!A:D,3,0)</f>
        <v>无</v>
      </c>
    </row>
    <row r="302" spans="1:18" s="74" customFormat="1" ht="14.25" customHeight="1" x14ac:dyDescent="0.15">
      <c r="A302" s="20" t="s">
        <v>193</v>
      </c>
      <c r="B302" s="20">
        <v>4</v>
      </c>
      <c r="C302" s="116" t="s">
        <v>2000</v>
      </c>
      <c r="D302" s="118" t="s">
        <v>2001</v>
      </c>
      <c r="E302" s="97">
        <f>IFERROR(VLOOKUP(C302,业态!A:H,8,0),0)</f>
        <v>194</v>
      </c>
      <c r="F302" s="22" t="str">
        <f>VLOOKUP(C302,业态!A:I,9,0)</f>
        <v>正餐</v>
      </c>
      <c r="G302" s="98">
        <f>IFERROR(VLOOKUP(C302,每日销售笔数!B:D,3,0),0)</f>
        <v>5553</v>
      </c>
      <c r="H302" s="63">
        <f>IFERROR(VLOOKUP(C302,每日销售笔数!B:E,4,0),0)</f>
        <v>32</v>
      </c>
      <c r="I302" s="98">
        <f>IFERROR(G302/H302,0)</f>
        <v>173.53125</v>
      </c>
      <c r="J302" s="98">
        <f>IFERROR(VLOOKUP(C302,月累计销售!B:D,3,0),0)</f>
        <v>63329</v>
      </c>
      <c r="K302" s="100">
        <f t="shared" si="22"/>
        <v>2.3870238546173602E-3</v>
      </c>
      <c r="L302" s="101">
        <f>G302/E302</f>
        <v>28.623711340206185</v>
      </c>
      <c r="M302" s="76" t="str">
        <f>VLOOKUP(C302,商铺自有活动!A:D,3,0)</f>
        <v>无</v>
      </c>
      <c r="N302"/>
      <c r="O302"/>
      <c r="P302"/>
      <c r="Q302"/>
      <c r="R302"/>
    </row>
    <row r="303" spans="1:18" s="74" customFormat="1" ht="14.25" customHeight="1" x14ac:dyDescent="0.15">
      <c r="A303" s="20" t="s">
        <v>193</v>
      </c>
      <c r="B303" s="20">
        <v>4</v>
      </c>
      <c r="C303" s="116" t="s">
        <v>2482</v>
      </c>
      <c r="D303" s="118" t="s">
        <v>2483</v>
      </c>
      <c r="E303" s="97">
        <f>IFERROR(VLOOKUP(C303,业态!A:H,8,0),0)</f>
        <v>1220</v>
      </c>
      <c r="F303" s="22" t="str">
        <f>VLOOKUP(C303,业态!A:I,9,0)</f>
        <v>正餐</v>
      </c>
      <c r="G303" s="98">
        <f>IFERROR(VLOOKUP(C303,每日销售笔数!B:D,3,0),0)</f>
        <v>13867.23</v>
      </c>
      <c r="H303" s="63">
        <f>IFERROR(VLOOKUP(C303,每日销售笔数!B:E,4,0),0)</f>
        <v>174</v>
      </c>
      <c r="I303" s="98">
        <f>IFERROR(G303/H303,0)</f>
        <v>79.696724137931028</v>
      </c>
      <c r="J303" s="98">
        <f>IFERROR(VLOOKUP(C303,月累计销售!B:D,3,0),0)</f>
        <v>149044</v>
      </c>
      <c r="K303" s="100">
        <f t="shared" si="22"/>
        <v>5.9609956433397254E-3</v>
      </c>
      <c r="L303" s="101">
        <f>G303/E303</f>
        <v>11.366581967213115</v>
      </c>
      <c r="M303" s="76" t="str">
        <f>VLOOKUP(C303,商铺自有活动!A:D,3,0)</f>
        <v>无</v>
      </c>
      <c r="N303"/>
      <c r="O303"/>
      <c r="P303"/>
      <c r="Q303"/>
      <c r="R303"/>
    </row>
    <row r="304" spans="1:18" ht="14.25" customHeight="1" x14ac:dyDescent="0.15">
      <c r="A304" s="20" t="s">
        <v>193</v>
      </c>
      <c r="B304" s="20">
        <v>4</v>
      </c>
      <c r="C304" s="116" t="s">
        <v>708</v>
      </c>
      <c r="D304" s="118" t="s">
        <v>709</v>
      </c>
      <c r="E304" s="97">
        <f>IFERROR(VLOOKUP(C304,业态!A:H,8,0),0)</f>
        <v>243</v>
      </c>
      <c r="F304" s="22" t="str">
        <f>VLOOKUP(C304,业态!A:I,9,0)</f>
        <v>正餐</v>
      </c>
      <c r="G304" s="98">
        <f>IFERROR(VLOOKUP(C304,每日销售笔数!B:D,3,0),0)</f>
        <v>5118</v>
      </c>
      <c r="H304" s="63">
        <f>IFERROR(VLOOKUP(C304,每日销售笔数!B:E,4,0),0)</f>
        <v>53</v>
      </c>
      <c r="I304" s="98">
        <f t="shared" si="25"/>
        <v>96.566037735849051</v>
      </c>
      <c r="J304" s="98">
        <f>IFERROR(VLOOKUP(C304,月累计销售!B:D,3,0),0)</f>
        <v>55294</v>
      </c>
      <c r="K304" s="100">
        <f t="shared" si="22"/>
        <v>2.2000338714085448E-3</v>
      </c>
      <c r="L304" s="101">
        <f t="shared" si="26"/>
        <v>21.061728395061728</v>
      </c>
      <c r="M304" s="76" t="str">
        <f>VLOOKUP(C304,商铺自有活动!A:D,3,0)</f>
        <v>无</v>
      </c>
    </row>
    <row r="305" spans="1:18" ht="14.25" customHeight="1" x14ac:dyDescent="0.15">
      <c r="A305" s="20" t="s">
        <v>193</v>
      </c>
      <c r="B305" s="20">
        <v>5</v>
      </c>
      <c r="C305" s="35" t="s">
        <v>120</v>
      </c>
      <c r="D305" s="35" t="s">
        <v>226</v>
      </c>
      <c r="E305" s="97">
        <f>IFERROR(VLOOKUP(C305,业态!A:H,8,0),0)</f>
        <v>985.9</v>
      </c>
      <c r="F305" s="22" t="str">
        <f>VLOOKUP(C305,业态!A:I,9,0)</f>
        <v>正餐</v>
      </c>
      <c r="G305" s="98">
        <f>IFERROR(VLOOKUP(C305,每日销售笔数!B:D,3,0),0)</f>
        <v>72000</v>
      </c>
      <c r="H305" s="63">
        <f>IFERROR(VLOOKUP(C305,每日销售笔数!B:E,4,0),0)</f>
        <v>571</v>
      </c>
      <c r="I305" s="98">
        <f t="shared" si="25"/>
        <v>126.09457092819615</v>
      </c>
      <c r="J305" s="98">
        <f>IFERROR(VLOOKUP(C305,月累计销售!B:D,3,0),0)</f>
        <v>1020000</v>
      </c>
      <c r="K305" s="100">
        <f t="shared" si="22"/>
        <v>3.0950066186286679E-2</v>
      </c>
      <c r="L305" s="101">
        <f t="shared" si="26"/>
        <v>73.029719038442039</v>
      </c>
      <c r="M305" s="76" t="str">
        <f>VLOOKUP(C305,商铺自有活动!A:D,3,0)</f>
        <v>无</v>
      </c>
    </row>
    <row r="306" spans="1:18" s="74" customFormat="1" ht="14.25" customHeight="1" x14ac:dyDescent="0.15">
      <c r="A306" s="20" t="s">
        <v>193</v>
      </c>
      <c r="B306" s="20">
        <v>5</v>
      </c>
      <c r="C306" s="35" t="s">
        <v>2804</v>
      </c>
      <c r="D306" s="35" t="s">
        <v>2805</v>
      </c>
      <c r="E306" s="97">
        <f>IFERROR(VLOOKUP(C306,业态!A:H,8,0),0)</f>
        <v>433.1</v>
      </c>
      <c r="F306" s="22" t="str">
        <f>VLOOKUP(C306,业态!A:I,9,0)</f>
        <v>正餐</v>
      </c>
      <c r="G306" s="98">
        <f>IFERROR(VLOOKUP(C306,每日销售笔数!B:D,3,0),0)</f>
        <v>9414</v>
      </c>
      <c r="H306" s="63">
        <f>IFERROR(VLOOKUP(C306,每日销售笔数!B:E,4,0),0)</f>
        <v>68</v>
      </c>
      <c r="I306" s="98">
        <f>IFERROR(G306/H306,0)</f>
        <v>138.44117647058823</v>
      </c>
      <c r="J306" s="98">
        <f>IFERROR(VLOOKUP(C306,月累计销售!B:D,3,0),0)</f>
        <v>149945.4</v>
      </c>
      <c r="K306" s="100">
        <f t="shared" si="22"/>
        <v>4.0467211538569832E-3</v>
      </c>
      <c r="L306" s="101">
        <f>G306/E306</f>
        <v>21.736319556684368</v>
      </c>
      <c r="M306" s="76" t="str">
        <f>VLOOKUP(C306,商铺自有活动!A:D,3,0)</f>
        <v>无</v>
      </c>
      <c r="N306" s="137"/>
      <c r="O306" s="137"/>
      <c r="P306" s="137"/>
      <c r="Q306" s="137"/>
      <c r="R306" s="137"/>
    </row>
    <row r="307" spans="1:18" s="74" customFormat="1" ht="14.25" customHeight="1" x14ac:dyDescent="0.15">
      <c r="A307" s="20" t="s">
        <v>205</v>
      </c>
      <c r="B307" s="20">
        <v>5</v>
      </c>
      <c r="C307" s="35" t="s">
        <v>3244</v>
      </c>
      <c r="D307" s="35" t="s">
        <v>3245</v>
      </c>
      <c r="E307" s="97">
        <f>IFERROR(VLOOKUP(C307,业态!A:H,8,0),0)</f>
        <v>179.2</v>
      </c>
      <c r="F307" s="22" t="str">
        <f>VLOOKUP(C307,业态!A:I,9,0)</f>
        <v>正餐</v>
      </c>
      <c r="G307" s="98">
        <f>IFERROR(VLOOKUP(C307,每日销售笔数!B:D,3,0),0)</f>
        <v>887</v>
      </c>
      <c r="H307" s="63">
        <f>IFERROR(VLOOKUP(C307,每日销售笔数!B:E,4,0),0)</f>
        <v>21</v>
      </c>
      <c r="I307" s="98">
        <f>IFERROR(G307/H307,0)</f>
        <v>42.238095238095241</v>
      </c>
      <c r="J307" s="98">
        <f>IFERROR(VLOOKUP(C307,月累计销售!B:D,3,0),0)</f>
        <v>23659</v>
      </c>
      <c r="K307" s="100">
        <f t="shared" si="22"/>
        <v>3.8128762093383729E-4</v>
      </c>
      <c r="L307" s="101">
        <f>G307/E307</f>
        <v>4.9497767857142856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193</v>
      </c>
      <c r="B308" s="20">
        <v>5</v>
      </c>
      <c r="C308" s="35" t="s">
        <v>2717</v>
      </c>
      <c r="D308" s="35" t="s">
        <v>2718</v>
      </c>
      <c r="E308" s="97">
        <f>IFERROR(VLOOKUP(C308,业态!A:H,8,0),0)</f>
        <v>243</v>
      </c>
      <c r="F308" s="22" t="str">
        <f>VLOOKUP(C308,业态!A:I,9,0)</f>
        <v>正餐</v>
      </c>
      <c r="G308" s="98">
        <f>IFERROR(VLOOKUP(C308,每日销售笔数!B:D,3,0),0)</f>
        <v>3255</v>
      </c>
      <c r="H308" s="63">
        <f>IFERROR(VLOOKUP(C308,每日销售笔数!B:E,4,0),0)</f>
        <v>30</v>
      </c>
      <c r="I308" s="98">
        <f>IFERROR(G308/H308,0)</f>
        <v>108.5</v>
      </c>
      <c r="J308" s="98">
        <f>IFERROR(VLOOKUP(C308,月累计销售!B:D,3,0),0)</f>
        <v>62342</v>
      </c>
      <c r="K308" s="100">
        <f t="shared" si="22"/>
        <v>1.3992009088383769E-3</v>
      </c>
      <c r="L308" s="101">
        <f>G308/E308</f>
        <v>13.395061728395062</v>
      </c>
      <c r="M308" s="76" t="str">
        <f>VLOOKUP(C308,商铺自有活动!A:D,3,0)</f>
        <v>无</v>
      </c>
      <c r="N308" s="137"/>
      <c r="O308" s="137"/>
      <c r="P308" s="137"/>
      <c r="Q308" s="137"/>
      <c r="R308" s="137"/>
    </row>
    <row r="309" spans="1:18" s="74" customFormat="1" ht="14.25" customHeight="1" x14ac:dyDescent="0.15">
      <c r="A309" s="20" t="s">
        <v>193</v>
      </c>
      <c r="B309" s="20">
        <v>5</v>
      </c>
      <c r="C309" s="35" t="s">
        <v>613</v>
      </c>
      <c r="D309" s="35" t="s">
        <v>126</v>
      </c>
      <c r="E309" s="97">
        <f>IFERROR(VLOOKUP(C309,业态!A:H,8,0),0)</f>
        <v>340.5</v>
      </c>
      <c r="F309" s="22" t="str">
        <f>VLOOKUP(C309,业态!A:I,9,0)</f>
        <v>正餐</v>
      </c>
      <c r="G309" s="98">
        <f>IFERROR(VLOOKUP(C309,每日销售笔数!B:D,3,0),0)</f>
        <v>9129.1</v>
      </c>
      <c r="H309" s="63">
        <f>IFERROR(VLOOKUP(C309,每日销售笔数!B:E,4,0),0)</f>
        <v>37</v>
      </c>
      <c r="I309" s="98">
        <f t="shared" si="25"/>
        <v>246.73243243243243</v>
      </c>
      <c r="J309" s="98">
        <f>IFERROR(VLOOKUP(C309,月累计销售!B:D,3,0),0)</f>
        <v>182481.1</v>
      </c>
      <c r="K309" s="100">
        <f t="shared" si="22"/>
        <v>3.9242534614059689E-3</v>
      </c>
      <c r="L309" s="101">
        <f t="shared" si="26"/>
        <v>26.810866372980911</v>
      </c>
      <c r="M309" s="76" t="str">
        <f>VLOOKUP(C309,商铺自有活动!A:D,3,0)</f>
        <v>团购89抵100元代金券</v>
      </c>
      <c r="N309"/>
      <c r="O309"/>
      <c r="P309"/>
      <c r="Q309"/>
      <c r="R309"/>
    </row>
    <row r="310" spans="1:18" ht="14.25" customHeight="1" x14ac:dyDescent="0.15">
      <c r="A310" s="20" t="s">
        <v>193</v>
      </c>
      <c r="B310" s="20">
        <v>5</v>
      </c>
      <c r="C310" s="35" t="s">
        <v>127</v>
      </c>
      <c r="D310" s="35" t="s">
        <v>128</v>
      </c>
      <c r="E310" s="97">
        <f>IFERROR(VLOOKUP(C310,业态!A:H,8,0),0)</f>
        <v>1262.0999999999999</v>
      </c>
      <c r="F310" s="22" t="str">
        <f>VLOOKUP(C310,业态!A:I,9,0)</f>
        <v>正餐</v>
      </c>
      <c r="G310" s="98">
        <f>IFERROR(VLOOKUP(C310,每日销售笔数!B:D,3,0),0)</f>
        <v>29760</v>
      </c>
      <c r="H310" s="63">
        <f>IFERROR(VLOOKUP(C310,每日销售笔数!B:E,4,0),0)</f>
        <v>226</v>
      </c>
      <c r="I310" s="98">
        <f t="shared" si="25"/>
        <v>131.68141592920355</v>
      </c>
      <c r="J310" s="98">
        <f>IFERROR(VLOOKUP(C310,月累计销售!B:D,3,0),0)</f>
        <v>461251</v>
      </c>
      <c r="K310" s="100">
        <f t="shared" si="22"/>
        <v>1.279269402366516E-2</v>
      </c>
      <c r="L310" s="101">
        <f t="shared" si="26"/>
        <v>23.57974803898265</v>
      </c>
      <c r="M310" s="76" t="str">
        <f>VLOOKUP(C310,商铺自有活动!A:D,3,0)</f>
        <v>无</v>
      </c>
    </row>
    <row r="311" spans="1:18" s="74" customFormat="1" ht="14.25" customHeight="1" x14ac:dyDescent="0.15">
      <c r="A311" s="20" t="s">
        <v>193</v>
      </c>
      <c r="B311" s="20">
        <v>5</v>
      </c>
      <c r="C311" s="35" t="s">
        <v>2638</v>
      </c>
      <c r="D311" s="35" t="s">
        <v>2639</v>
      </c>
      <c r="E311" s="97">
        <f>IFERROR(VLOOKUP(C311,业态!A:H,8,0),0)</f>
        <v>250.4</v>
      </c>
      <c r="F311" s="22" t="str">
        <f>VLOOKUP(C311,业态!A:I,9,0)</f>
        <v>正餐</v>
      </c>
      <c r="G311" s="98">
        <f>IFERROR(VLOOKUP(C311,每日销售笔数!B:D,3,0),0)</f>
        <v>2588</v>
      </c>
      <c r="H311" s="63">
        <f>IFERROR(VLOOKUP(C311,每日销售笔数!B:E,4,0),0)</f>
        <v>23</v>
      </c>
      <c r="I311" s="98">
        <f>IFERROR(G311/H311,0)</f>
        <v>112.52173913043478</v>
      </c>
      <c r="J311" s="98">
        <f>IFERROR(VLOOKUP(C311,月累计销售!B:D,3,0),0)</f>
        <v>51777</v>
      </c>
      <c r="K311" s="100">
        <f t="shared" si="22"/>
        <v>1.1124829345848602E-3</v>
      </c>
      <c r="L311" s="101">
        <f>G311/E311</f>
        <v>10.335463258785943</v>
      </c>
      <c r="M311" s="76" t="str">
        <f>VLOOKUP(C311,商铺自有活动!A:D,3,0)</f>
        <v>无</v>
      </c>
      <c r="N311" s="137"/>
      <c r="O311" s="137"/>
      <c r="P311" s="137"/>
      <c r="Q311" s="137"/>
      <c r="R311" s="137"/>
    </row>
    <row r="312" spans="1:18" ht="14.25" customHeight="1" x14ac:dyDescent="0.15">
      <c r="A312" s="20" t="s">
        <v>193</v>
      </c>
      <c r="B312" s="20">
        <v>5</v>
      </c>
      <c r="C312" s="35" t="s">
        <v>167</v>
      </c>
      <c r="D312" s="35" t="s">
        <v>168</v>
      </c>
      <c r="E312" s="97">
        <f>IFERROR(VLOOKUP(C312,业态!A:H,8,0),0)</f>
        <v>203.7</v>
      </c>
      <c r="F312" s="22" t="str">
        <f>VLOOKUP(C312,业态!A:I,9,0)</f>
        <v>正餐</v>
      </c>
      <c r="G312" s="98">
        <f>IFERROR(VLOOKUP(C312,每日销售笔数!B:D,3,0),0)</f>
        <v>1069</v>
      </c>
      <c r="H312" s="63">
        <f>IFERROR(VLOOKUP(C312,每日销售笔数!B:E,4,0),0)</f>
        <v>13</v>
      </c>
      <c r="I312" s="98">
        <f t="shared" si="25"/>
        <v>82.230769230769226</v>
      </c>
      <c r="J312" s="98">
        <f>IFERROR(VLOOKUP(C312,月累计销售!B:D,3,0),0)</f>
        <v>12712</v>
      </c>
      <c r="K312" s="100">
        <f t="shared" si="22"/>
        <v>4.595225104602842E-4</v>
      </c>
      <c r="L312" s="101">
        <f t="shared" si="26"/>
        <v>5.2479135984290624</v>
      </c>
      <c r="M312" s="76" t="str">
        <f>VLOOKUP(C312,商铺自有活动!A:D,3,0)</f>
        <v>无</v>
      </c>
    </row>
    <row r="313" spans="1:18" s="74" customFormat="1" ht="15" customHeight="1" x14ac:dyDescent="0.15">
      <c r="A313" s="20" t="s">
        <v>193</v>
      </c>
      <c r="B313" s="20">
        <v>5</v>
      </c>
      <c r="C313" s="35" t="s">
        <v>694</v>
      </c>
      <c r="D313" s="35" t="s">
        <v>695</v>
      </c>
      <c r="E313" s="97">
        <f>IFERROR(VLOOKUP(C313,业态!A:H,8,0),0)</f>
        <v>266.39999999999998</v>
      </c>
      <c r="F313" s="22" t="str">
        <f>VLOOKUP(C313,业态!A:I,9,0)</f>
        <v>正餐</v>
      </c>
      <c r="G313" s="98">
        <f>IFERROR(VLOOKUP(C313,每日销售笔数!B:D,3,0),0)</f>
        <v>3273</v>
      </c>
      <c r="H313" s="63">
        <f>IFERROR(VLOOKUP(C313,每日销售笔数!B:E,4,0),0)</f>
        <v>25</v>
      </c>
      <c r="I313" s="98">
        <f t="shared" si="25"/>
        <v>130.91999999999999</v>
      </c>
      <c r="J313" s="98">
        <f>IFERROR(VLOOKUP(C313,月累计销售!B:D,3,0),0)</f>
        <v>48874</v>
      </c>
      <c r="K313" s="100">
        <f t="shared" si="22"/>
        <v>1.4069384253849486E-3</v>
      </c>
      <c r="L313" s="101">
        <f t="shared" si="26"/>
        <v>12.286036036036037</v>
      </c>
      <c r="M313" s="76" t="str">
        <f>VLOOKUP(C313,商铺自有活动!A:D,3,0)</f>
        <v>无</v>
      </c>
      <c r="N313"/>
      <c r="O313"/>
      <c r="P313"/>
      <c r="Q313"/>
      <c r="R313"/>
    </row>
    <row r="314" spans="1:18" s="74" customFormat="1" ht="15" customHeight="1" x14ac:dyDescent="0.15">
      <c r="A314" s="20" t="s">
        <v>193</v>
      </c>
      <c r="B314" s="20">
        <v>5</v>
      </c>
      <c r="C314" s="35" t="s">
        <v>2793</v>
      </c>
      <c r="D314" s="35" t="s">
        <v>2794</v>
      </c>
      <c r="E314" s="97">
        <f>IFERROR(VLOOKUP(C314,业态!A:H,8,0),0)</f>
        <v>248</v>
      </c>
      <c r="F314" s="22" t="str">
        <f>VLOOKUP(C314,业态!A:I,9,0)</f>
        <v>正餐</v>
      </c>
      <c r="G314" s="98">
        <f>IFERROR(VLOOKUP(C314,每日销售笔数!B:D,3,0),0)</f>
        <v>14594</v>
      </c>
      <c r="H314" s="63">
        <f>IFERROR(VLOOKUP(C314,每日销售笔数!B:E,4,0),0)</f>
        <v>83</v>
      </c>
      <c r="I314" s="98">
        <f>IFERROR(G314/H314,0)</f>
        <v>175.83132530120483</v>
      </c>
      <c r="J314" s="98">
        <f>IFERROR(VLOOKUP(C314,月累计销售!B:D,3,0),0)</f>
        <v>147061</v>
      </c>
      <c r="K314" s="100">
        <f t="shared" si="22"/>
        <v>6.2734064711481635E-3</v>
      </c>
      <c r="L314" s="101">
        <f>G314/E314</f>
        <v>58.846774193548384</v>
      </c>
      <c r="M314" s="76" t="str">
        <f>VLOOKUP(C314,商铺自有活动!A:D,3,0)</f>
        <v>无</v>
      </c>
      <c r="N314" s="137"/>
      <c r="O314" s="137"/>
      <c r="P314" s="137"/>
      <c r="Q314" s="137"/>
      <c r="R314" s="137"/>
    </row>
    <row r="315" spans="1:18" ht="14.25" customHeight="1" x14ac:dyDescent="0.15">
      <c r="A315" s="20" t="s">
        <v>193</v>
      </c>
      <c r="B315" s="20">
        <v>5</v>
      </c>
      <c r="C315" s="35" t="s">
        <v>368</v>
      </c>
      <c r="D315" s="35" t="s">
        <v>601</v>
      </c>
      <c r="E315" s="97">
        <f>IFERROR(VLOOKUP(C315,业态!A:H,8,0),0)</f>
        <v>354.1</v>
      </c>
      <c r="F315" s="22" t="str">
        <f>VLOOKUP(C315,业态!A:I,9,0)</f>
        <v>正餐</v>
      </c>
      <c r="G315" s="98">
        <f>IFERROR(VLOOKUP(C315,每日销售笔数!B:D,3,0),0)</f>
        <v>3873</v>
      </c>
      <c r="H315" s="63">
        <f>IFERROR(VLOOKUP(C315,每日销售笔数!B:E,4,0),0)</f>
        <v>27</v>
      </c>
      <c r="I315" s="98">
        <f t="shared" si="25"/>
        <v>143.44444444444446</v>
      </c>
      <c r="J315" s="98">
        <f>IFERROR(VLOOKUP(C315,月累计销售!B:D,3,0),0)</f>
        <v>59414</v>
      </c>
      <c r="K315" s="100">
        <f t="shared" si="22"/>
        <v>1.6648556436040043E-3</v>
      </c>
      <c r="L315" s="101">
        <f t="shared" si="26"/>
        <v>10.93758825190624</v>
      </c>
      <c r="M315" s="76" t="str">
        <f>VLOOKUP(C315,商铺自有活动!A:D,3,0)</f>
        <v>无</v>
      </c>
    </row>
    <row r="316" spans="1:18" s="74" customFormat="1" ht="14.25" customHeight="1" x14ac:dyDescent="0.15">
      <c r="A316" s="20" t="s">
        <v>193</v>
      </c>
      <c r="B316" s="20">
        <v>5</v>
      </c>
      <c r="C316" s="35" t="s">
        <v>2913</v>
      </c>
      <c r="D316" s="35" t="s">
        <v>2914</v>
      </c>
      <c r="E316" s="97">
        <f>IFERROR(VLOOKUP(C316,业态!A:H,8,0),0)</f>
        <v>242.6</v>
      </c>
      <c r="F316" s="22" t="str">
        <f>VLOOKUP(C316,业态!A:I,9,0)</f>
        <v>正餐</v>
      </c>
      <c r="G316" s="98">
        <f>IFERROR(VLOOKUP(C316,每日销售笔数!B:D,3,0),0)</f>
        <v>12553</v>
      </c>
      <c r="H316" s="63">
        <f>IFERROR(VLOOKUP(C316,每日销售笔数!B:E,4,0),0)</f>
        <v>96</v>
      </c>
      <c r="I316" s="98">
        <f>IFERROR(G316/H316,0)</f>
        <v>130.76041666666666</v>
      </c>
      <c r="J316" s="98">
        <f>IFERROR(VLOOKUP(C316,月累计销售!B:D,3,0),0)</f>
        <v>137151</v>
      </c>
      <c r="K316" s="100">
        <f t="shared" si="22"/>
        <v>5.3960580671730098E-3</v>
      </c>
      <c r="L316" s="101">
        <f>G316/E316</f>
        <v>51.743610882110474</v>
      </c>
      <c r="M316" s="76" t="str">
        <f>VLOOKUP(C316,商铺自有活动!A:D,3,0)</f>
        <v>无</v>
      </c>
      <c r="N316" s="137"/>
      <c r="O316" s="137"/>
      <c r="P316" s="137"/>
      <c r="Q316" s="137"/>
      <c r="R316" s="137"/>
    </row>
    <row r="317" spans="1:18" s="74" customFormat="1" ht="14.25" customHeight="1" x14ac:dyDescent="0.15">
      <c r="A317" s="20" t="s">
        <v>193</v>
      </c>
      <c r="B317" s="20">
        <v>5</v>
      </c>
      <c r="C317" s="35" t="s">
        <v>335</v>
      </c>
      <c r="D317" s="35" t="s">
        <v>291</v>
      </c>
      <c r="E317" s="97">
        <f>IFERROR(VLOOKUP(C317,业态!A:H,8,0),0)</f>
        <v>537.29999999999995</v>
      </c>
      <c r="F317" s="22" t="str">
        <f>VLOOKUP(C317,业态!A:I,9,0)</f>
        <v>正餐</v>
      </c>
      <c r="G317" s="98">
        <f>IFERROR(VLOOKUP(C317,每日销售笔数!B:D,3,0),0)</f>
        <v>3393.6</v>
      </c>
      <c r="H317" s="63">
        <f>IFERROR(VLOOKUP(C317,每日销售笔数!B:E,4,0),0)</f>
        <v>32</v>
      </c>
      <c r="I317" s="98">
        <f t="shared" si="25"/>
        <v>106.05</v>
      </c>
      <c r="J317" s="98">
        <f>IFERROR(VLOOKUP(C317,月累计销售!B:D,3,0),0)</f>
        <v>47486.2</v>
      </c>
      <c r="K317" s="100">
        <f t="shared" si="22"/>
        <v>1.4587797862469789E-3</v>
      </c>
      <c r="L317" s="101">
        <f t="shared" si="26"/>
        <v>6.3160245672808495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 x14ac:dyDescent="0.15">
      <c r="A318" s="20" t="s">
        <v>193</v>
      </c>
      <c r="B318" s="20">
        <v>7</v>
      </c>
      <c r="C318" s="35" t="s">
        <v>130</v>
      </c>
      <c r="D318" s="35" t="s">
        <v>131</v>
      </c>
      <c r="E318" s="97">
        <f>IFERROR(VLOOKUP(C318,业态!A:H,8,0),0)</f>
        <v>205</v>
      </c>
      <c r="F318" s="22" t="str">
        <f>VLOOKUP(C318,业态!A:I,9,0)</f>
        <v>综合服务</v>
      </c>
      <c r="G318" s="98">
        <f>IFERROR(VLOOKUP(C318,每日销售笔数!B:D,3,0),0)</f>
        <v>4963</v>
      </c>
      <c r="H318" s="63">
        <f>IFERROR(VLOOKUP(C318,每日销售笔数!B:E,4,0),0)</f>
        <v>105</v>
      </c>
      <c r="I318" s="98">
        <f t="shared" si="25"/>
        <v>47.266666666666666</v>
      </c>
      <c r="J318" s="98">
        <f>IFERROR(VLOOKUP(C318,月累计销售!B:D,3,0),0)</f>
        <v>95330.76999999999</v>
      </c>
      <c r="K318" s="100">
        <f t="shared" si="22"/>
        <v>2.1334052567019554E-3</v>
      </c>
      <c r="L318" s="101">
        <f t="shared" si="26"/>
        <v>24.209756097560977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688</v>
      </c>
      <c r="D319" s="35" t="s">
        <v>689</v>
      </c>
      <c r="E319" s="97">
        <f>IFERROR(VLOOKUP(C319,业态!A:H,8,0),0)</f>
        <v>40.5</v>
      </c>
      <c r="F319" s="22" t="str">
        <f>VLOOKUP(C319,业态!A:I,9,0)</f>
        <v>非正餐</v>
      </c>
      <c r="G319" s="98">
        <f>IFERROR(VLOOKUP(C319,每日销售笔数!B:D,3,0),0)</f>
        <v>1640.5</v>
      </c>
      <c r="H319" s="63">
        <f>IFERROR(VLOOKUP(C319,每日销售笔数!B:E,4,0),0)</f>
        <v>64</v>
      </c>
      <c r="I319" s="99">
        <f t="shared" si="25"/>
        <v>25.6328125</v>
      </c>
      <c r="J319" s="98">
        <f>IFERROR(VLOOKUP(C319,月累计销售!B:D,3,0),0)</f>
        <v>17347.89</v>
      </c>
      <c r="K319" s="100">
        <f t="shared" si="22"/>
        <v>7.0518866081393464E-4</v>
      </c>
      <c r="L319" s="111">
        <f t="shared" si="26"/>
        <v>40.506172839506171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881</v>
      </c>
      <c r="D320" s="35" t="s">
        <v>882</v>
      </c>
      <c r="E320" s="97">
        <f>IFERROR(VLOOKUP(C320,业态!A:H,8,0),0)</f>
        <v>77</v>
      </c>
      <c r="F320" s="22" t="str">
        <f>VLOOKUP(C320,业态!A:I,9,0)</f>
        <v>家居生活</v>
      </c>
      <c r="G320" s="98">
        <f>IFERROR(VLOOKUP(C320,每日销售笔数!B:D,3,0),0)</f>
        <v>1216</v>
      </c>
      <c r="H320" s="63">
        <f>IFERROR(VLOOKUP(C320,每日销售笔数!B:E,4,0),0)</f>
        <v>14</v>
      </c>
      <c r="I320" s="99">
        <f t="shared" si="25"/>
        <v>86.857142857142861</v>
      </c>
      <c r="J320" s="98">
        <f>IFERROR(VLOOKUP(C320,月累计销售!B:D,3,0),0)</f>
        <v>25857</v>
      </c>
      <c r="K320" s="100">
        <f t="shared" si="22"/>
        <v>5.2271222892395276E-4</v>
      </c>
      <c r="L320" s="111">
        <f t="shared" si="26"/>
        <v>15.792207792207792</v>
      </c>
      <c r="M320" s="76" t="str">
        <f>VLOOKUP(C320,商铺自有活动!A:D,3,0)</f>
        <v>无</v>
      </c>
      <c r="N320"/>
      <c r="O320"/>
      <c r="P320"/>
      <c r="Q320"/>
      <c r="R320"/>
    </row>
    <row r="321" spans="1:18" s="74" customFormat="1" ht="14.25" customHeight="1" x14ac:dyDescent="0.15">
      <c r="A321" s="20" t="s">
        <v>193</v>
      </c>
      <c r="B321" s="20">
        <v>7</v>
      </c>
      <c r="C321" s="35" t="s">
        <v>853</v>
      </c>
      <c r="D321" s="35" t="s">
        <v>854</v>
      </c>
      <c r="E321" s="97">
        <f>IFERROR(VLOOKUP(C321,业态!A:H,8,0),0)</f>
        <v>55.6</v>
      </c>
      <c r="F321" s="22" t="str">
        <f>VLOOKUP(C321,业态!A:I,9,0)</f>
        <v>服装</v>
      </c>
      <c r="G321" s="98">
        <f>IFERROR(VLOOKUP(C321,每日销售笔数!B:D,3,0),0)</f>
        <v>484</v>
      </c>
      <c r="H321" s="63">
        <f>IFERROR(VLOOKUP(C321,每日销售笔数!B:E,4,0),0)</f>
        <v>2</v>
      </c>
      <c r="I321" s="99">
        <f t="shared" si="25"/>
        <v>242</v>
      </c>
      <c r="J321" s="98">
        <f>IFERROR(VLOOKUP(C321,月累计销售!B:D,3,0),0)</f>
        <v>16132</v>
      </c>
      <c r="K321" s="100">
        <f t="shared" si="22"/>
        <v>2.0805322269670489E-4</v>
      </c>
      <c r="L321" s="111">
        <f t="shared" si="26"/>
        <v>8.7050359712230208</v>
      </c>
      <c r="M321" s="76" t="str">
        <f>VLOOKUP(C321,商铺自有活动!A:D,3,0)</f>
        <v>部分5折</v>
      </c>
      <c r="N321"/>
      <c r="O321"/>
      <c r="P321"/>
      <c r="Q321"/>
      <c r="R321"/>
    </row>
    <row r="322" spans="1:18" ht="14.25" customHeight="1" x14ac:dyDescent="0.15">
      <c r="A322" s="20" t="s">
        <v>193</v>
      </c>
      <c r="B322" s="20">
        <v>7</v>
      </c>
      <c r="C322" s="35" t="s">
        <v>413</v>
      </c>
      <c r="D322" s="35" t="s">
        <v>414</v>
      </c>
      <c r="E322" s="97">
        <f>IFERROR(VLOOKUP(C322,业态!A:H,8,0),0)</f>
        <v>115.8</v>
      </c>
      <c r="F322" s="22" t="str">
        <f>VLOOKUP(C322,业态!A:I,9,0)</f>
        <v>服装</v>
      </c>
      <c r="G322" s="98">
        <f>IFERROR(VLOOKUP(C322,每日销售笔数!B:D,3,0),0)</f>
        <v>871</v>
      </c>
      <c r="H322" s="63">
        <f>IFERROR(VLOOKUP(C322,每日销售笔数!B:E,4,0),0)</f>
        <v>8</v>
      </c>
      <c r="I322" s="98">
        <f t="shared" si="25"/>
        <v>108.875</v>
      </c>
      <c r="J322" s="98">
        <f>IFERROR(VLOOKUP(C322,月累计销售!B:D,3,0),0)</f>
        <v>18308</v>
      </c>
      <c r="K322" s="100">
        <f t="shared" si="22"/>
        <v>3.7440982844799578E-4</v>
      </c>
      <c r="L322" s="101">
        <f t="shared" si="26"/>
        <v>7.5215889464594126</v>
      </c>
      <c r="M322" s="76" t="str">
        <f>VLOOKUP(C322,商铺自有活动!A:D,3,0)</f>
        <v>全场低至五折</v>
      </c>
    </row>
    <row r="323" spans="1:18" s="74" customFormat="1" ht="14.25" customHeight="1" x14ac:dyDescent="0.15">
      <c r="A323" s="20" t="s">
        <v>193</v>
      </c>
      <c r="B323" s="20">
        <v>7</v>
      </c>
      <c r="C323" s="35" t="s">
        <v>696</v>
      </c>
      <c r="D323" s="35" t="s">
        <v>697</v>
      </c>
      <c r="E323" s="97">
        <f>IFERROR(VLOOKUP(C323,业态!A:H,8,0),0)</f>
        <v>217</v>
      </c>
      <c r="F323" s="22" t="str">
        <f>VLOOKUP(C323,业态!A:I,9,0)</f>
        <v>非正餐</v>
      </c>
      <c r="G323" s="98">
        <f>IFERROR(VLOOKUP(C323,每日销售笔数!B:D,3,0),0)</f>
        <v>652</v>
      </c>
      <c r="H323" s="63">
        <f>IFERROR(VLOOKUP(C323,每日销售笔数!B:E,4,0),0)</f>
        <v>11</v>
      </c>
      <c r="I323" s="99">
        <f t="shared" si="25"/>
        <v>59.272727272727273</v>
      </c>
      <c r="J323" s="98">
        <f>IFERROR(VLOOKUP(C323,月累计销售!B:D,3,0),0)</f>
        <v>12614</v>
      </c>
      <c r="K323" s="100">
        <f t="shared" ref="K323:K375" si="27">(G323)/$G$384</f>
        <v>2.802700437980405E-4</v>
      </c>
      <c r="L323" s="111">
        <f t="shared" si="26"/>
        <v>3.0046082949308754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 x14ac:dyDescent="0.15">
      <c r="A324" s="20" t="s">
        <v>193</v>
      </c>
      <c r="B324" s="20">
        <v>7</v>
      </c>
      <c r="C324" s="35" t="s">
        <v>133</v>
      </c>
      <c r="D324" s="35" t="s">
        <v>134</v>
      </c>
      <c r="E324" s="97">
        <f>IFERROR(VLOOKUP(C324,业态!A:H,8,0),0)</f>
        <v>111</v>
      </c>
      <c r="F324" s="22" t="str">
        <f>VLOOKUP(C324,业态!A:I,9,0)</f>
        <v>非正餐</v>
      </c>
      <c r="G324" s="98">
        <f>IFERROR(VLOOKUP(C324,每日销售笔数!B:D,3,0),0)</f>
        <v>4221.1000000000004</v>
      </c>
      <c r="H324" s="63">
        <f>IFERROR(VLOOKUP(C324,每日销售笔数!B:E,4,0),0)</f>
        <v>88</v>
      </c>
      <c r="I324" s="99">
        <f t="shared" si="25"/>
        <v>47.967045454545456</v>
      </c>
      <c r="J324" s="98">
        <f>IFERROR(VLOOKUP(C324,月累计销售!B:D,3,0),0)</f>
        <v>58891.6</v>
      </c>
      <c r="K324" s="100">
        <f t="shared" si="27"/>
        <v>1.8144906163740932E-3</v>
      </c>
      <c r="L324" s="111">
        <f t="shared" si="26"/>
        <v>38.027927927927934</v>
      </c>
      <c r="M324" s="76" t="str">
        <f>VLOOKUP(C324,商铺自有活动!A:D,3,0)</f>
        <v>无</v>
      </c>
      <c r="N324"/>
      <c r="O324"/>
      <c r="P324"/>
      <c r="Q324"/>
      <c r="R324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2822</v>
      </c>
      <c r="D325" s="35" t="s">
        <v>1545</v>
      </c>
      <c r="E325" s="97">
        <f>IFERROR(VLOOKUP(C325,业态!A:H,8,0),0)</f>
        <v>106.5</v>
      </c>
      <c r="F325" s="22" t="str">
        <f>VLOOKUP(C325,业态!A:I,9,0)</f>
        <v>配饰</v>
      </c>
      <c r="G325" s="98">
        <f>IFERROR(VLOOKUP(C325,每日销售笔数!B:D,3,0),0)</f>
        <v>1398</v>
      </c>
      <c r="H325" s="63">
        <f>IFERROR(VLOOKUP(C325,每日销售笔数!B:E,4,0),0)</f>
        <v>2</v>
      </c>
      <c r="I325" s="99">
        <f t="shared" si="25"/>
        <v>699</v>
      </c>
      <c r="J325" s="98">
        <f>IFERROR(VLOOKUP(C325,月累计销售!B:D,3,0),0)</f>
        <v>29869</v>
      </c>
      <c r="K325" s="100">
        <f t="shared" si="27"/>
        <v>6.0094711845039967E-4</v>
      </c>
      <c r="L325" s="111">
        <f t="shared" si="26"/>
        <v>13.126760563380282</v>
      </c>
      <c r="M325" s="76" t="str">
        <f>VLOOKUP(C325,商铺自有活动!A:D,3,0)</f>
        <v>全场商品199元起</v>
      </c>
      <c r="N325" s="137"/>
      <c r="O325" s="137"/>
      <c r="P325" s="137"/>
      <c r="Q325" s="137"/>
      <c r="R325" s="137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2870</v>
      </c>
      <c r="D326" s="35" t="s">
        <v>2871</v>
      </c>
      <c r="E326" s="97">
        <f>IFERROR(VLOOKUP(C326,业态!A:H,8,0),0)</f>
        <v>160</v>
      </c>
      <c r="F326" s="22" t="str">
        <f>VLOOKUP(C326,业态!A:I,9,0)</f>
        <v>家居生活</v>
      </c>
      <c r="G326" s="98">
        <f>IFERROR(VLOOKUP(C326,每日销售笔数!B:D,3,0),0)</f>
        <v>4213</v>
      </c>
      <c r="H326" s="63">
        <f>IFERROR(VLOOKUP(C326,每日销售笔数!B:E,4,0),0)</f>
        <v>155</v>
      </c>
      <c r="I326" s="99">
        <f>IFERROR(G326/H326,0)</f>
        <v>27.180645161290322</v>
      </c>
      <c r="J326" s="98">
        <f>IFERROR(VLOOKUP(C326,月累计销售!B:D,3,0),0)</f>
        <v>48213</v>
      </c>
      <c r="K326" s="100">
        <f t="shared" si="27"/>
        <v>1.8110087339281359E-3</v>
      </c>
      <c r="L326" s="111">
        <f>G326/E326</f>
        <v>26.331250000000001</v>
      </c>
      <c r="M326" s="76" t="str">
        <f>VLOOKUP(C326,商铺自有活动!A:D,3,0)</f>
        <v>无</v>
      </c>
      <c r="N326" s="137"/>
      <c r="O326" s="137"/>
      <c r="P326" s="137"/>
      <c r="Q326" s="137"/>
      <c r="R326" s="137"/>
    </row>
    <row r="327" spans="1:18" s="74" customFormat="1" ht="14.25" customHeight="1" x14ac:dyDescent="0.15">
      <c r="A327" s="20" t="s">
        <v>193</v>
      </c>
      <c r="B327" s="20">
        <v>7</v>
      </c>
      <c r="C327" s="35" t="s">
        <v>2523</v>
      </c>
      <c r="D327" s="35" t="s">
        <v>2524</v>
      </c>
      <c r="E327" s="97">
        <f>IFERROR(VLOOKUP(C327,业态!A:H,8,0),0)</f>
        <v>111</v>
      </c>
      <c r="F327" s="22" t="str">
        <f>VLOOKUP(C327,业态!A:I,9,0)</f>
        <v>非正餐</v>
      </c>
      <c r="G327" s="98">
        <f>IFERROR(VLOOKUP(C327,每日销售笔数!B:D,3,0),0)</f>
        <v>718</v>
      </c>
      <c r="H327" s="63">
        <f>IFERROR(VLOOKUP(C327,每日销售笔数!B:E,4,0),0)</f>
        <v>12</v>
      </c>
      <c r="I327" s="99">
        <f>IFERROR(G327/H327,0)</f>
        <v>59.833333333333336</v>
      </c>
      <c r="J327" s="98">
        <f>IFERROR(VLOOKUP(C327,月累计销售!B:D,3,0),0)</f>
        <v>9414</v>
      </c>
      <c r="K327" s="100">
        <f t="shared" si="27"/>
        <v>3.0864093780213662E-4</v>
      </c>
      <c r="L327" s="111">
        <f>G327/E327</f>
        <v>6.4684684684684681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74" customFormat="1" ht="14.25" customHeight="1" x14ac:dyDescent="0.15">
      <c r="A328" s="20" t="s">
        <v>193</v>
      </c>
      <c r="B328" s="20">
        <v>7</v>
      </c>
      <c r="C328" s="102" t="s">
        <v>690</v>
      </c>
      <c r="D328" s="104" t="s">
        <v>691</v>
      </c>
      <c r="E328" s="97">
        <f>IFERROR(VLOOKUP(C328,业态!A:H,8,0),0)</f>
        <v>80</v>
      </c>
      <c r="F328" s="22" t="str">
        <f>VLOOKUP(C328,业态!A:I,9,0)</f>
        <v>非正餐</v>
      </c>
      <c r="G328" s="98">
        <f>IFERROR(VLOOKUP(C328,每日销售笔数!B:D,3,0),0)</f>
        <v>1086</v>
      </c>
      <c r="H328" s="63">
        <f>IFERROR(VLOOKUP(C328,每日销售笔数!B:E,4,0),0)</f>
        <v>25</v>
      </c>
      <c r="I328" s="98">
        <f t="shared" si="25"/>
        <v>43.44</v>
      </c>
      <c r="J328" s="98">
        <f>IFERROR(VLOOKUP(C328,月累计销售!B:D,3,0),0)</f>
        <v>10790</v>
      </c>
      <c r="K328" s="100">
        <f t="shared" si="27"/>
        <v>4.6683016497649075E-4</v>
      </c>
      <c r="L328" s="101">
        <f t="shared" si="26"/>
        <v>13.574999999999999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9" customFormat="1" ht="14.25" customHeight="1" x14ac:dyDescent="0.15">
      <c r="A329" s="20" t="s">
        <v>193</v>
      </c>
      <c r="B329" s="20">
        <v>7</v>
      </c>
      <c r="C329" s="35" t="s">
        <v>512</v>
      </c>
      <c r="D329" s="35" t="s">
        <v>513</v>
      </c>
      <c r="E329" s="97">
        <f>IFERROR(VLOOKUP(C329,业态!A:H,8,0),0)</f>
        <v>66.3</v>
      </c>
      <c r="F329" s="22" t="str">
        <f>VLOOKUP(C329,业态!A:I,9,0)</f>
        <v>服装</v>
      </c>
      <c r="G329" s="98">
        <f>IFERROR(VLOOKUP(C329,每日销售笔数!B:D,3,0),0)</f>
        <v>1265</v>
      </c>
      <c r="H329" s="63">
        <f>IFERROR(VLOOKUP(C329,每日销售笔数!B:E,4,0),0)</f>
        <v>4</v>
      </c>
      <c r="I329" s="98">
        <f t="shared" si="25"/>
        <v>316.25</v>
      </c>
      <c r="J329" s="98">
        <f>IFERROR(VLOOKUP(C329,月累计销售!B:D,3,0),0)</f>
        <v>8216</v>
      </c>
      <c r="K329" s="100">
        <f t="shared" si="27"/>
        <v>5.4377546841184233E-4</v>
      </c>
      <c r="L329" s="101">
        <f t="shared" si="26"/>
        <v>19.079939668174962</v>
      </c>
      <c r="M329" s="76" t="str">
        <f>VLOOKUP(C329,商铺自有活动!A:D,3,0)</f>
        <v>部分商品买一送一</v>
      </c>
      <c r="N329" s="8"/>
      <c r="O329" s="8"/>
      <c r="P329" s="8"/>
      <c r="Q329" s="8"/>
      <c r="R329" s="8"/>
    </row>
    <row r="330" spans="1:18" s="9" customFormat="1" ht="14.25" customHeight="1" x14ac:dyDescent="0.15">
      <c r="A330" s="20" t="s">
        <v>193</v>
      </c>
      <c r="B330" s="20">
        <v>7</v>
      </c>
      <c r="C330" s="35" t="s">
        <v>2978</v>
      </c>
      <c r="D330" s="35" t="s">
        <v>2979</v>
      </c>
      <c r="E330" s="97">
        <f>IFERROR(VLOOKUP(C330,业态!A:H,8,0),0)</f>
        <v>48</v>
      </c>
      <c r="F330" s="22" t="str">
        <f>VLOOKUP(C330,业态!A:I,9,0)</f>
        <v>皮具</v>
      </c>
      <c r="G330" s="98">
        <f>IFERROR(VLOOKUP(C330,每日销售笔数!B:D,3,0),0)</f>
        <v>0</v>
      </c>
      <c r="H330" s="63">
        <f>IFERROR(VLOOKUP(C330,每日销售笔数!B:E,4,0),0)</f>
        <v>0</v>
      </c>
      <c r="I330" s="98">
        <f>IFERROR(G330/H330,0)</f>
        <v>0</v>
      </c>
      <c r="J330" s="98">
        <f>IFERROR(VLOOKUP(C330,月累计销售!B:D,3,0),0)</f>
        <v>3750</v>
      </c>
      <c r="K330" s="100">
        <f t="shared" si="27"/>
        <v>0</v>
      </c>
      <c r="L330" s="101">
        <f>G330/E330</f>
        <v>0</v>
      </c>
      <c r="M330" s="76" t="str">
        <f>VLOOKUP(C330,商铺自有活动!A:D,3,0)</f>
        <v>新品8折</v>
      </c>
      <c r="N330" s="8"/>
      <c r="O330" s="8"/>
      <c r="P330" s="8"/>
      <c r="Q330" s="8"/>
      <c r="R330" s="8"/>
    </row>
    <row r="331" spans="1:18" s="9" customFormat="1" ht="14.25" customHeight="1" x14ac:dyDescent="0.15">
      <c r="A331" s="20" t="s">
        <v>193</v>
      </c>
      <c r="B331" s="20">
        <v>7</v>
      </c>
      <c r="C331" s="35" t="s">
        <v>467</v>
      </c>
      <c r="D331" s="35" t="s">
        <v>465</v>
      </c>
      <c r="E331" s="97">
        <f>IFERROR(VLOOKUP(C331,业态!A:H,8,0),0)</f>
        <v>84</v>
      </c>
      <c r="F331" s="22" t="str">
        <f>VLOOKUP(C331,业态!A:I,9,0)</f>
        <v>配饰</v>
      </c>
      <c r="G331" s="98">
        <f>IFERROR(VLOOKUP(C331,每日销售笔数!B:D,3,0),0)</f>
        <v>3994</v>
      </c>
      <c r="H331" s="63">
        <f>IFERROR(VLOOKUP(C331,每日销售笔数!B:E,4,0),0)</f>
        <v>5</v>
      </c>
      <c r="I331" s="98">
        <f t="shared" si="25"/>
        <v>798.8</v>
      </c>
      <c r="J331" s="98">
        <f>IFERROR(VLOOKUP(C331,月累计销售!B:D,3,0),0)</f>
        <v>28812</v>
      </c>
      <c r="K331" s="100">
        <f t="shared" si="27"/>
        <v>1.7168689492781805E-3</v>
      </c>
      <c r="L331" s="101">
        <f t="shared" si="26"/>
        <v>47.547619047619051</v>
      </c>
      <c r="M331" s="76" t="str">
        <f>VLOOKUP(C331,商铺自有活动!A:D,3,0)</f>
        <v>全场太阳镜5折</v>
      </c>
      <c r="N331" s="8"/>
      <c r="O331" s="8"/>
      <c r="P331" s="8"/>
      <c r="Q331" s="8"/>
      <c r="R331" s="8"/>
    </row>
    <row r="332" spans="1:18" ht="14.25" customHeight="1" x14ac:dyDescent="0.15">
      <c r="A332" s="20" t="s">
        <v>193</v>
      </c>
      <c r="B332" s="26">
        <v>7</v>
      </c>
      <c r="C332" s="35" t="s">
        <v>622</v>
      </c>
      <c r="D332" s="35" t="s">
        <v>623</v>
      </c>
      <c r="E332" s="97">
        <f>IFERROR(VLOOKUP(C332,业态!A:H,8,0),0)</f>
        <v>236</v>
      </c>
      <c r="F332" s="22" t="str">
        <f>VLOOKUP(C332,业态!A:I,9,0)</f>
        <v>非正餐</v>
      </c>
      <c r="G332" s="98">
        <f>IFERROR(VLOOKUP(C332,每日销售笔数!B:D,3,0),0)</f>
        <v>5992.4</v>
      </c>
      <c r="H332" s="63">
        <f>IFERROR(VLOOKUP(C332,每日销售笔数!B:E,4,0),0)</f>
        <v>176</v>
      </c>
      <c r="I332" s="98">
        <f t="shared" si="25"/>
        <v>34.047727272727272</v>
      </c>
      <c r="J332" s="98">
        <f>IFERROR(VLOOKUP(C332,月累计销售!B:D,3,0),0)</f>
        <v>75907</v>
      </c>
      <c r="K332" s="100">
        <f t="shared" si="27"/>
        <v>2.5759052307597818E-3</v>
      </c>
      <c r="L332" s="101">
        <f t="shared" si="26"/>
        <v>25.391525423728812</v>
      </c>
      <c r="M332" s="76" t="str">
        <f>VLOOKUP(C332,商铺自有活动!A:D,3,0)</f>
        <v>无</v>
      </c>
    </row>
    <row r="333" spans="1:18" s="74" customFormat="1" ht="14.25" customHeight="1" x14ac:dyDescent="0.15">
      <c r="A333" s="20" t="s">
        <v>193</v>
      </c>
      <c r="B333" s="26">
        <v>7</v>
      </c>
      <c r="C333" s="35" t="s">
        <v>285</v>
      </c>
      <c r="D333" s="35" t="s">
        <v>286</v>
      </c>
      <c r="E333" s="97">
        <f>IFERROR(VLOOKUP(C333,业态!A:H,8,0),0)</f>
        <v>106.9</v>
      </c>
      <c r="F333" s="22" t="str">
        <f>VLOOKUP(C333,业态!A:I,9,0)</f>
        <v>非正餐</v>
      </c>
      <c r="G333" s="98">
        <f>IFERROR(VLOOKUP(C333,每日销售笔数!B:D,3,0),0)</f>
        <v>1125</v>
      </c>
      <c r="H333" s="63">
        <f>IFERROR(VLOOKUP(C333,每日销售笔数!B:E,4,0),0)</f>
        <v>24</v>
      </c>
      <c r="I333" s="98">
        <f t="shared" si="25"/>
        <v>46.875</v>
      </c>
      <c r="J333" s="98">
        <f>IFERROR(VLOOKUP(C333,月累计销售!B:D,3,0),0)</f>
        <v>14315</v>
      </c>
      <c r="K333" s="100">
        <f t="shared" si="27"/>
        <v>4.8359478416072936E-4</v>
      </c>
      <c r="L333" s="101">
        <f t="shared" si="26"/>
        <v>10.523854069223573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 x14ac:dyDescent="0.15">
      <c r="A334" s="20" t="s">
        <v>193</v>
      </c>
      <c r="B334" s="26">
        <v>7</v>
      </c>
      <c r="C334" s="35" t="s">
        <v>482</v>
      </c>
      <c r="D334" s="35" t="s">
        <v>269</v>
      </c>
      <c r="E334" s="97">
        <f>IFERROR(VLOOKUP(C334,业态!A:H,8,0),0)</f>
        <v>74.599999999999994</v>
      </c>
      <c r="F334" s="22" t="str">
        <f>VLOOKUP(C334,业态!A:I,9,0)</f>
        <v>化妆品</v>
      </c>
      <c r="G334" s="98">
        <f>IFERROR(VLOOKUP(C334,每日销售笔数!B:D,3,0),0)</f>
        <v>1283</v>
      </c>
      <c r="H334" s="63">
        <f>IFERROR(VLOOKUP(C334,每日销售笔数!B:E,4,0),0)</f>
        <v>4</v>
      </c>
      <c r="I334" s="98">
        <f t="shared" si="25"/>
        <v>320.75</v>
      </c>
      <c r="J334" s="98">
        <f>IFERROR(VLOOKUP(C334,月累计销售!B:D,3,0),0)</f>
        <v>32623</v>
      </c>
      <c r="K334" s="100">
        <f t="shared" si="27"/>
        <v>5.5151298495841408E-4</v>
      </c>
      <c r="L334" s="101">
        <f t="shared" si="26"/>
        <v>17.198391420911531</v>
      </c>
      <c r="M334" s="76" t="str">
        <f>VLOOKUP(C334,商铺自有活动!A:D,3,0)</f>
        <v>无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0">
        <v>7</v>
      </c>
      <c r="C335" s="35" t="s">
        <v>135</v>
      </c>
      <c r="D335" s="35" t="s">
        <v>136</v>
      </c>
      <c r="E335" s="97">
        <f>IFERROR(VLOOKUP(C335,业态!A:H,8,0),0)</f>
        <v>2310</v>
      </c>
      <c r="F335" s="22" t="str">
        <f>VLOOKUP(C335,业态!A:I,9,0)</f>
        <v>服装</v>
      </c>
      <c r="G335" s="98">
        <f>IFERROR(VLOOKUP(C335,每日销售笔数!B:D,3,0),0)</f>
        <v>80000</v>
      </c>
      <c r="H335" s="63">
        <f>IFERROR(VLOOKUP(C335,每日销售笔数!B:E,4,0),0)</f>
        <v>533</v>
      </c>
      <c r="I335" s="98">
        <f t="shared" si="25"/>
        <v>150.09380863039399</v>
      </c>
      <c r="J335" s="98">
        <f>IFERROR(VLOOKUP(C335,月累计销售!B:D,3,0),0)</f>
        <v>1040000</v>
      </c>
      <c r="K335" s="100">
        <f t="shared" si="27"/>
        <v>3.4388962429207422E-2</v>
      </c>
      <c r="L335" s="101">
        <f t="shared" si="26"/>
        <v>34.632034632034632</v>
      </c>
      <c r="M335" s="76" t="str">
        <f>VLOOKUP(C335,商铺自有活动!A:D,3,0)</f>
        <v>精选商品低至5折</v>
      </c>
      <c r="N335"/>
      <c r="O335"/>
      <c r="P335"/>
      <c r="Q335"/>
      <c r="R335"/>
    </row>
    <row r="336" spans="1:18" s="74" customFormat="1" ht="14.25" customHeight="1" x14ac:dyDescent="0.15">
      <c r="A336" s="20" t="s">
        <v>193</v>
      </c>
      <c r="B336" s="20">
        <v>7</v>
      </c>
      <c r="C336" s="35" t="s">
        <v>2861</v>
      </c>
      <c r="D336" s="35" t="s">
        <v>2862</v>
      </c>
      <c r="E336" s="97">
        <f>IFERROR(VLOOKUP(C336,业态!A:H,8,0),0)</f>
        <v>112</v>
      </c>
      <c r="F336" s="22" t="str">
        <f>VLOOKUP(C336,业态!A:I,9,0)</f>
        <v>家居生活</v>
      </c>
      <c r="G336" s="98">
        <f>IFERROR(VLOOKUP(C336,每日销售笔数!B:D,3,0),0)</f>
        <v>1121.3</v>
      </c>
      <c r="H336" s="63">
        <f>IFERROR(VLOOKUP(C336,每日销售笔数!B:E,4,0),0)</f>
        <v>10</v>
      </c>
      <c r="I336" s="98">
        <f>IFERROR(G336/H336,0)</f>
        <v>112.13</v>
      </c>
      <c r="J336" s="98">
        <f>IFERROR(VLOOKUP(C336,月累计销售!B:D,3,0),0)</f>
        <v>15273.300000000001</v>
      </c>
      <c r="K336" s="100">
        <f t="shared" si="27"/>
        <v>4.8200429464837852E-4</v>
      </c>
      <c r="L336" s="101">
        <f>G336/E336</f>
        <v>10.011607142857143</v>
      </c>
      <c r="M336" s="76" t="str">
        <f>VLOOKUP(C336,商铺自有活动!A:D,3,0)</f>
        <v>散装西洋参、玛咖、石斛鲜条三两送一两，包装菜品三袋送一袋</v>
      </c>
      <c r="N336" s="137"/>
      <c r="O336" s="137"/>
      <c r="P336" s="137"/>
      <c r="Q336" s="137"/>
      <c r="R336" s="137"/>
    </row>
    <row r="337" spans="1:18" s="74" customFormat="1" ht="14.25" customHeight="1" x14ac:dyDescent="0.15">
      <c r="A337" s="20" t="s">
        <v>193</v>
      </c>
      <c r="B337" s="20">
        <v>7</v>
      </c>
      <c r="C337" s="102" t="s">
        <v>692</v>
      </c>
      <c r="D337" s="104" t="s">
        <v>677</v>
      </c>
      <c r="E337" s="97">
        <f>IFERROR(VLOOKUP(C337,业态!A:H,8,0),0)</f>
        <v>1354</v>
      </c>
      <c r="F337" s="22" t="str">
        <f>VLOOKUP(C337,业态!A:I,9,0)</f>
        <v>非正餐</v>
      </c>
      <c r="G337" s="98">
        <f>IFERROR(VLOOKUP(C337,每日销售笔数!B:D,3,0),0)</f>
        <v>16930.5</v>
      </c>
      <c r="H337" s="63">
        <f>IFERROR(VLOOKUP(C337,每日销售笔数!B:E,4,0),0)</f>
        <v>1693</v>
      </c>
      <c r="I337" s="98">
        <f t="shared" si="25"/>
        <v>10.000295333727111</v>
      </c>
      <c r="J337" s="98">
        <f>IFERROR(VLOOKUP(C337,月累计销售!B:D,3,0),0)</f>
        <v>175913.90000000002</v>
      </c>
      <c r="K337" s="100">
        <f t="shared" si="27"/>
        <v>7.2777791050962033E-3</v>
      </c>
      <c r="L337" s="101">
        <f t="shared" si="26"/>
        <v>12.504062038404726</v>
      </c>
      <c r="M337" s="76" t="str">
        <f>VLOOKUP(C337,商铺自有活动!A:D,3,0)</f>
        <v>无</v>
      </c>
      <c r="N337"/>
      <c r="O337"/>
      <c r="P337"/>
      <c r="Q337"/>
      <c r="R3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2640</v>
      </c>
      <c r="D338" s="104" t="s">
        <v>2641</v>
      </c>
      <c r="E338" s="97">
        <f>IFERROR(VLOOKUP(C338,业态!A:H,8,0),0)</f>
        <v>170</v>
      </c>
      <c r="F338" s="22" t="str">
        <f>VLOOKUP(C338,业态!A:I,9,0)</f>
        <v>正餐</v>
      </c>
      <c r="G338" s="98">
        <f>IFERROR(VLOOKUP(C338,每日销售笔数!B:D,3,0),0)</f>
        <v>7110</v>
      </c>
      <c r="H338" s="63">
        <f>IFERROR(VLOOKUP(C338,每日销售笔数!B:E,4,0),0)</f>
        <v>52</v>
      </c>
      <c r="I338" s="98">
        <f t="shared" si="25"/>
        <v>136.73076923076923</v>
      </c>
      <c r="J338" s="98">
        <f>IFERROR(VLOOKUP(C338,月累计销售!B:D,3,0),0)</f>
        <v>73312</v>
      </c>
      <c r="K338" s="100">
        <f t="shared" si="27"/>
        <v>3.0563190358958098E-3</v>
      </c>
      <c r="L338" s="101">
        <f t="shared" si="26"/>
        <v>41.823529411764703</v>
      </c>
      <c r="M338" s="76" t="str">
        <f>VLOOKUP(C338,商铺自有活动!A:D,3,0)</f>
        <v>无</v>
      </c>
      <c r="N338" s="137"/>
      <c r="O338" s="137"/>
      <c r="P338" s="137"/>
      <c r="Q338" s="137"/>
      <c r="R338" s="137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2897</v>
      </c>
      <c r="D339" s="104" t="s">
        <v>2898</v>
      </c>
      <c r="E339" s="97">
        <f>IFERROR(VLOOKUP(C339,业态!A:H,8,0),0)</f>
        <v>109</v>
      </c>
      <c r="F339" s="22" t="str">
        <f>VLOOKUP(C339,业态!A:I,9,0)</f>
        <v>非正餐</v>
      </c>
      <c r="G339" s="98">
        <f>IFERROR(VLOOKUP(C339,每日销售笔数!B:D,3,0),0)</f>
        <v>1507</v>
      </c>
      <c r="H339" s="63">
        <f>IFERROR(VLOOKUP(C339,每日销售笔数!B:E,4,0),0)</f>
        <v>28</v>
      </c>
      <c r="I339" s="98">
        <f>IFERROR(G339/H339,0)</f>
        <v>53.821428571428569</v>
      </c>
      <c r="J339" s="98">
        <f>IFERROR(VLOOKUP(C339,月累计销售!B:D,3,0),0)</f>
        <v>20352</v>
      </c>
      <c r="K339" s="100">
        <f t="shared" si="27"/>
        <v>6.4780207976019482E-4</v>
      </c>
      <c r="L339" s="101">
        <f>G339/E339</f>
        <v>13.825688073394495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2751</v>
      </c>
      <c r="D340" s="104" t="s">
        <v>2752</v>
      </c>
      <c r="E340" s="97">
        <f>IFERROR(VLOOKUP(C340,业态!A:H,8,0),0)</f>
        <v>15</v>
      </c>
      <c r="F340" s="22" t="str">
        <f>VLOOKUP(C340,业态!A:I,9,0)</f>
        <v>非正餐</v>
      </c>
      <c r="G340" s="98">
        <f>IFERROR(VLOOKUP(C340,每日销售笔数!B:D,3,0),0)</f>
        <v>975.1</v>
      </c>
      <c r="H340" s="63">
        <f>IFERROR(VLOOKUP(C340,每日销售笔数!B:E,4,0),0)</f>
        <v>29</v>
      </c>
      <c r="I340" s="98">
        <f t="shared" ref="I340:I345" si="28">IFERROR(G340/H340,0)</f>
        <v>33.624137931034483</v>
      </c>
      <c r="J340" s="98">
        <f>IFERROR(VLOOKUP(C340,月累计销售!B:D,3,0),0)</f>
        <v>9145.42</v>
      </c>
      <c r="K340" s="100">
        <f t="shared" si="27"/>
        <v>4.1915846580900198E-4</v>
      </c>
      <c r="L340" s="101">
        <f t="shared" ref="L340:L345" si="29">G340/E340</f>
        <v>65.006666666666675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02" t="s">
        <v>2959</v>
      </c>
      <c r="D341" s="104" t="s">
        <v>2960</v>
      </c>
      <c r="E341" s="97">
        <f>IFERROR(VLOOKUP(C341,业态!A:H,8,0),0)</f>
        <v>95</v>
      </c>
      <c r="F341" s="22" t="str">
        <f>VLOOKUP(C341,业态!A:I,9,0)</f>
        <v>非正餐</v>
      </c>
      <c r="G341" s="98">
        <f>IFERROR(VLOOKUP(C341,每日销售笔数!B:D,3,0),0)</f>
        <v>1205.2</v>
      </c>
      <c r="H341" s="63">
        <f>IFERROR(VLOOKUP(C341,每日销售笔数!B:E,4,0),0)</f>
        <v>29</v>
      </c>
      <c r="I341" s="98">
        <f t="shared" si="28"/>
        <v>41.558620689655172</v>
      </c>
      <c r="J341" s="98">
        <f>IFERROR(VLOOKUP(C341,月累计销售!B:D,3,0),0)</f>
        <v>18803.399999999998</v>
      </c>
      <c r="K341" s="100">
        <f t="shared" si="27"/>
        <v>5.1806971899600988E-4</v>
      </c>
      <c r="L341" s="101">
        <f t="shared" si="29"/>
        <v>12.686315789473685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16" t="s">
        <v>2849</v>
      </c>
      <c r="D342" s="117" t="s">
        <v>2872</v>
      </c>
      <c r="E342" s="97">
        <f>IFERROR(VLOOKUP(C342,业态!A:H,8,0),0)</f>
        <v>15</v>
      </c>
      <c r="F342" s="22" t="str">
        <f>VLOOKUP(C342,业态!A:I,9,0)</f>
        <v>非正餐</v>
      </c>
      <c r="G342" s="98">
        <f>IFERROR(VLOOKUP(C342,每日销售笔数!B:D,3,0),0)</f>
        <v>734</v>
      </c>
      <c r="H342" s="63">
        <f>IFERROR(VLOOKUP(C342,每日销售笔数!B:E,4,0),0)</f>
        <v>70</v>
      </c>
      <c r="I342" s="98">
        <f t="shared" si="28"/>
        <v>10.485714285714286</v>
      </c>
      <c r="J342" s="98">
        <f>IFERROR(VLOOKUP(C342,月累计销售!B:D,3,0),0)</f>
        <v>9184</v>
      </c>
      <c r="K342" s="100">
        <f t="shared" si="27"/>
        <v>3.1551873028797808E-4</v>
      </c>
      <c r="L342" s="101">
        <f t="shared" si="29"/>
        <v>48.93333333333333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2918</v>
      </c>
      <c r="D343" s="117" t="s">
        <v>2919</v>
      </c>
      <c r="E343" s="97">
        <f>IFERROR(VLOOKUP(C343,业态!A:H,8,0),0)</f>
        <v>43</v>
      </c>
      <c r="F343" s="22" t="str">
        <f>VLOOKUP(C343,业态!A:I,9,0)</f>
        <v>非正餐</v>
      </c>
      <c r="G343" s="98">
        <f>IFERROR(VLOOKUP(C343,每日销售笔数!B:D,3,0),0)</f>
        <v>1369.8</v>
      </c>
      <c r="H343" s="63">
        <f>IFERROR(VLOOKUP(C343,每日销售笔数!B:E,4,0),0)</f>
        <v>53</v>
      </c>
      <c r="I343" s="98">
        <f t="shared" si="28"/>
        <v>25.845283018867924</v>
      </c>
      <c r="J343" s="98">
        <f>IFERROR(VLOOKUP(C343,月累计销售!B:D,3,0),0)</f>
        <v>11904.3</v>
      </c>
      <c r="K343" s="100">
        <f t="shared" si="27"/>
        <v>5.888250091941041E-4</v>
      </c>
      <c r="L343" s="101">
        <f t="shared" si="29"/>
        <v>31.855813953488372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7</v>
      </c>
      <c r="C344" s="116" t="s">
        <v>2889</v>
      </c>
      <c r="D344" s="117" t="s">
        <v>2890</v>
      </c>
      <c r="E344" s="97">
        <f>IFERROR(VLOOKUP(C344,业态!A:H,8,0),0)</f>
        <v>44</v>
      </c>
      <c r="F344" s="22" t="str">
        <f>VLOOKUP(C344,业态!A:I,9,0)</f>
        <v>非正餐</v>
      </c>
      <c r="G344" s="98">
        <f>IFERROR(VLOOKUP(C344,每日销售笔数!B:D,3,0),0)</f>
        <v>559.70000000000005</v>
      </c>
      <c r="H344" s="63">
        <f>IFERROR(VLOOKUP(C344,每日销售笔数!B:E,4,0),0)</f>
        <v>24</v>
      </c>
      <c r="I344" s="98">
        <f t="shared" si="28"/>
        <v>23.320833333333336</v>
      </c>
      <c r="J344" s="98">
        <f>IFERROR(VLOOKUP(C344,月累计销售!B:D,3,0),0)</f>
        <v>6670.9</v>
      </c>
      <c r="K344" s="100">
        <f t="shared" si="27"/>
        <v>2.4059377839534245E-4</v>
      </c>
      <c r="L344" s="101">
        <f t="shared" si="29"/>
        <v>12.720454545454546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0" t="s">
        <v>193</v>
      </c>
      <c r="B345" s="20">
        <v>8</v>
      </c>
      <c r="C345" s="116" t="s">
        <v>2614</v>
      </c>
      <c r="D345" s="117" t="s">
        <v>2615</v>
      </c>
      <c r="E345" s="97">
        <f>IFERROR(VLOOKUP(C345,业态!A:H,8,0),0)</f>
        <v>180</v>
      </c>
      <c r="F345" s="22" t="str">
        <f>VLOOKUP(C345,业态!A:I,9,0)</f>
        <v>专项服务</v>
      </c>
      <c r="G345" s="98">
        <f>IFERROR(VLOOKUP(C345,每日销售笔数!B:D,3,0),0)</f>
        <v>736</v>
      </c>
      <c r="H345" s="63">
        <f>IFERROR(VLOOKUP(C345,每日销售笔数!B:E,4,0),0)</f>
        <v>23</v>
      </c>
      <c r="I345" s="98">
        <f t="shared" si="28"/>
        <v>32</v>
      </c>
      <c r="J345" s="98">
        <f>IFERROR(VLOOKUP(C345,月累计销售!B:D,3,0),0)</f>
        <v>2703</v>
      </c>
      <c r="K345" s="100">
        <f t="shared" si="27"/>
        <v>3.1637845434870826E-4</v>
      </c>
      <c r="L345" s="101">
        <f t="shared" si="29"/>
        <v>4.0888888888888886</v>
      </c>
      <c r="M345" s="76" t="str">
        <f>VLOOKUP(C345,商铺自有活动!A:D,3,0)</f>
        <v>无</v>
      </c>
      <c r="N345" s="137"/>
      <c r="O345" s="137"/>
      <c r="P345" s="137"/>
      <c r="Q345" s="137"/>
      <c r="R345" s="137"/>
    </row>
    <row r="346" spans="1:18" s="74" customFormat="1" ht="14.25" customHeight="1" x14ac:dyDescent="0.15">
      <c r="A346" s="28"/>
      <c r="B346" s="28"/>
      <c r="C346" s="29"/>
      <c r="D346" s="29" t="s">
        <v>195</v>
      </c>
      <c r="E346" s="72">
        <f>SUM(E168:E345)</f>
        <v>35537.099999999991</v>
      </c>
      <c r="F346" s="37"/>
      <c r="G346" s="37">
        <f>SUM(G168:G345)</f>
        <v>730020.87999999989</v>
      </c>
      <c r="H346" s="66">
        <f>SUM(H168:H345)</f>
        <v>6359</v>
      </c>
      <c r="I346" s="37">
        <f t="shared" si="25"/>
        <v>114.80120773706555</v>
      </c>
      <c r="J346" s="37">
        <f>SUM(J168:J345)</f>
        <v>11248547.090000002</v>
      </c>
      <c r="K346" s="32">
        <f t="shared" si="27"/>
        <v>0.31380825768571169</v>
      </c>
      <c r="L346" s="33">
        <f t="shared" si="26"/>
        <v>20.542500091453721</v>
      </c>
      <c r="M346" s="33"/>
      <c r="N346"/>
      <c r="O346"/>
      <c r="P346"/>
      <c r="Q346"/>
      <c r="R346"/>
    </row>
    <row r="347" spans="1:18" ht="14.25" customHeight="1" x14ac:dyDescent="0.15">
      <c r="A347" s="26" t="s">
        <v>263</v>
      </c>
      <c r="B347" s="26">
        <v>1</v>
      </c>
      <c r="C347" s="27" t="s">
        <v>234</v>
      </c>
      <c r="D347" s="27" t="s">
        <v>235</v>
      </c>
      <c r="E347" s="71">
        <f>IFERROR(VLOOKUP(C347,业态!A:H,8,0),0)</f>
        <v>1133</v>
      </c>
      <c r="F347" s="22" t="str">
        <f>VLOOKUP(C347,业态!A:I,9,0)</f>
        <v>服装</v>
      </c>
      <c r="G347" s="23">
        <f>IFERROR(VLOOKUP(C347,每日销售笔数!B:D,3,0),0)</f>
        <v>12426.6</v>
      </c>
      <c r="H347" s="63">
        <f>IFERROR(VLOOKUP(C347,每日销售笔数!B:E,4,0),0)</f>
        <v>52</v>
      </c>
      <c r="I347" s="23">
        <f t="shared" si="25"/>
        <v>238.97307692307692</v>
      </c>
      <c r="J347" s="23">
        <f>IFERROR(VLOOKUP(C347,月累计销售!B:D,3,0),0)</f>
        <v>171727.4</v>
      </c>
      <c r="K347" s="24">
        <f t="shared" si="27"/>
        <v>5.3417235065348623E-3</v>
      </c>
      <c r="L347" s="25">
        <f t="shared" si="26"/>
        <v>10.967872903795234</v>
      </c>
      <c r="M347" s="76" t="str">
        <f>VLOOKUP(C347,商铺自有活动!A:D,3,0)</f>
        <v>全场低至7折</v>
      </c>
    </row>
    <row r="348" spans="1:18" s="74" customFormat="1" ht="14.25" customHeight="1" x14ac:dyDescent="0.15">
      <c r="A348" s="26" t="s">
        <v>263</v>
      </c>
      <c r="B348" s="26">
        <v>1</v>
      </c>
      <c r="C348" s="27" t="s">
        <v>361</v>
      </c>
      <c r="D348" s="27" t="s">
        <v>362</v>
      </c>
      <c r="E348" s="71">
        <f>IFERROR(VLOOKUP(C348,业态!A:H,8,0),0)</f>
        <v>284</v>
      </c>
      <c r="F348" s="22" t="str">
        <f>VLOOKUP(C348,业态!A:I,9,0)</f>
        <v>非正餐</v>
      </c>
      <c r="G348" s="23">
        <f>IFERROR(VLOOKUP(C348,每日销售笔数!B:D,3,0),0)</f>
        <v>11312</v>
      </c>
      <c r="H348" s="63">
        <f>IFERROR(VLOOKUP(C348,每日销售笔数!B:E,4,0),0)</f>
        <v>379</v>
      </c>
      <c r="I348" s="23">
        <f t="shared" si="25"/>
        <v>29.846965699208443</v>
      </c>
      <c r="J348" s="23">
        <f>IFERROR(VLOOKUP(C348,月累计销售!B:D,3,0),0)</f>
        <v>148370.70000000001</v>
      </c>
      <c r="K348" s="24">
        <f t="shared" si="27"/>
        <v>4.8625992874899299E-3</v>
      </c>
      <c r="L348" s="25">
        <f t="shared" si="26"/>
        <v>39.83098591549296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 x14ac:dyDescent="0.15">
      <c r="A349" s="26" t="s">
        <v>196</v>
      </c>
      <c r="B349" s="26">
        <v>1</v>
      </c>
      <c r="C349" s="27" t="s">
        <v>647</v>
      </c>
      <c r="D349" s="27" t="s">
        <v>648</v>
      </c>
      <c r="E349" s="71">
        <f>IFERROR(VLOOKUP(C349,业态!A:H,8,0),0)</f>
        <v>37</v>
      </c>
      <c r="F349" s="22" t="str">
        <f>VLOOKUP(C349,业态!A:I,9,0)</f>
        <v>非正餐</v>
      </c>
      <c r="G349" s="23">
        <f>IFERROR(VLOOKUP(C349,每日销售笔数!B:D,3,0),0)</f>
        <v>1700</v>
      </c>
      <c r="H349" s="63">
        <f>IFERROR(VLOOKUP(C349,每日销售笔数!B:E,4,0),0)</f>
        <v>19</v>
      </c>
      <c r="I349" s="23">
        <f t="shared" si="25"/>
        <v>89.473684210526315</v>
      </c>
      <c r="J349" s="23">
        <f>IFERROR(VLOOKUP(C349,月累计销售!B:D,3,0),0)</f>
        <v>20793</v>
      </c>
      <c r="K349" s="24">
        <f t="shared" si="27"/>
        <v>7.3076545162065773E-4</v>
      </c>
      <c r="L349" s="25">
        <f t="shared" si="26"/>
        <v>45.945945945945944</v>
      </c>
      <c r="M349" s="76" t="str">
        <f>VLOOKUP(C349,商铺自有活动!A:D,3,0)</f>
        <v>无</v>
      </c>
      <c r="N349"/>
      <c r="O349"/>
      <c r="P349"/>
      <c r="Q349"/>
      <c r="R349"/>
    </row>
    <row r="350" spans="1:18" s="74" customFormat="1" ht="14.25" customHeight="1" x14ac:dyDescent="0.15">
      <c r="A350" s="20" t="s">
        <v>196</v>
      </c>
      <c r="B350" s="20">
        <v>1</v>
      </c>
      <c r="C350" s="35" t="s">
        <v>137</v>
      </c>
      <c r="D350" s="35" t="s">
        <v>374</v>
      </c>
      <c r="E350" s="71">
        <f>IFERROR(VLOOKUP(C350,业态!A:H,8,0),0)</f>
        <v>373.7</v>
      </c>
      <c r="F350" s="22" t="str">
        <f>VLOOKUP(C350,业态!A:I,9,0)</f>
        <v>非正餐</v>
      </c>
      <c r="G350" s="23">
        <f>IFERROR(VLOOKUP(C350,每日销售笔数!B:D,3,0),0)</f>
        <v>5754.5</v>
      </c>
      <c r="H350" s="63">
        <f>IFERROR(VLOOKUP(C350,每日销售笔数!B:E,4,0),0)</f>
        <v>487</v>
      </c>
      <c r="I350" s="23">
        <f t="shared" si="25"/>
        <v>11.816221765913758</v>
      </c>
      <c r="J350" s="23">
        <f>IFERROR(VLOOKUP(C350,月累计销售!B:D,3,0),0)</f>
        <v>103342.5</v>
      </c>
      <c r="K350" s="24">
        <f t="shared" si="27"/>
        <v>2.4736410537359262E-3</v>
      </c>
      <c r="L350" s="25">
        <f t="shared" si="26"/>
        <v>15.398715547230399</v>
      </c>
      <c r="M350" s="76" t="str">
        <f>VLOOKUP(C350,商铺自有活动!A:D,3,0)</f>
        <v>无</v>
      </c>
      <c r="N350"/>
      <c r="O350"/>
      <c r="P350"/>
      <c r="Q350"/>
      <c r="R350"/>
    </row>
    <row r="351" spans="1:18" ht="14.25" customHeight="1" x14ac:dyDescent="0.15">
      <c r="A351" s="20" t="s">
        <v>196</v>
      </c>
      <c r="B351" s="20">
        <v>1</v>
      </c>
      <c r="C351" s="21" t="s">
        <v>500</v>
      </c>
      <c r="D351" s="21" t="s">
        <v>602</v>
      </c>
      <c r="E351" s="71">
        <f>IFERROR(VLOOKUP(C351,业态!A:H,8,0),0)</f>
        <v>683</v>
      </c>
      <c r="F351" s="22" t="str">
        <f>VLOOKUP(C351,业态!A:I,9,0)</f>
        <v>家居生活</v>
      </c>
      <c r="G351" s="23">
        <f>IFERROR(VLOOKUP(C351,每日销售笔数!B:D,3,0),0)</f>
        <v>13267.14</v>
      </c>
      <c r="H351" s="63">
        <f>IFERROR(VLOOKUP(C351,每日销售笔数!B:E,4,0),0)</f>
        <v>70</v>
      </c>
      <c r="I351" s="23">
        <f t="shared" si="25"/>
        <v>189.53057142857142</v>
      </c>
      <c r="J351" s="23">
        <f>IFERROR(VLOOKUP(C351,月累计销售!B:D,3,0),0)</f>
        <v>118323.31</v>
      </c>
      <c r="K351" s="24">
        <f t="shared" si="27"/>
        <v>5.703039737537937E-3</v>
      </c>
      <c r="L351" s="25">
        <f t="shared" si="26"/>
        <v>19.424802342606149</v>
      </c>
      <c r="M351" s="76" t="str">
        <f>VLOOKUP(C351,商铺自有活动!A:D,3,0)</f>
        <v>无</v>
      </c>
    </row>
    <row r="352" spans="1:18" s="74" customFormat="1" ht="14.25" customHeight="1" x14ac:dyDescent="0.15">
      <c r="A352" s="20" t="s">
        <v>196</v>
      </c>
      <c r="B352" s="20">
        <v>1</v>
      </c>
      <c r="C352" s="35" t="s">
        <v>600</v>
      </c>
      <c r="D352" s="35" t="s">
        <v>596</v>
      </c>
      <c r="E352" s="71">
        <f>IFERROR(VLOOKUP(C352,业态!A:H,8,0),0)</f>
        <v>155.80000000000001</v>
      </c>
      <c r="F352" s="22" t="str">
        <f>VLOOKUP(C352,业态!A:I,9,0)</f>
        <v>非正餐</v>
      </c>
      <c r="G352" s="23">
        <f>IFERROR(VLOOKUP(C352,每日销售笔数!B:D,3,0),0)</f>
        <v>3825.6</v>
      </c>
      <c r="H352" s="63">
        <f>IFERROR(VLOOKUP(C352,每日销售笔数!B:E,4,0),0)</f>
        <v>143</v>
      </c>
      <c r="I352" s="98">
        <f t="shared" si="25"/>
        <v>26.752447552447553</v>
      </c>
      <c r="J352" s="23">
        <f>IFERROR(VLOOKUP(C352,月累计销售!B:D,3,0),0)</f>
        <v>48481.4</v>
      </c>
      <c r="K352" s="100">
        <f t="shared" si="27"/>
        <v>1.6444801833646989E-3</v>
      </c>
      <c r="L352" s="101">
        <f t="shared" si="26"/>
        <v>24.55455712451861</v>
      </c>
      <c r="M352" s="76" t="str">
        <f>VLOOKUP(C352,商铺自有活动!A:D,3,0)</f>
        <v>无</v>
      </c>
      <c r="N352"/>
      <c r="O352"/>
      <c r="P352"/>
      <c r="Q352"/>
      <c r="R352"/>
    </row>
    <row r="353" spans="1:18" s="74" customFormat="1" ht="14.25" customHeight="1" x14ac:dyDescent="0.15">
      <c r="A353" s="20" t="s">
        <v>196</v>
      </c>
      <c r="B353" s="20">
        <v>1</v>
      </c>
      <c r="C353" s="35" t="s">
        <v>553</v>
      </c>
      <c r="D353" s="35" t="s">
        <v>554</v>
      </c>
      <c r="E353" s="71">
        <f>IFERROR(VLOOKUP(C353,业态!A:H,8,0),0)</f>
        <v>277.8</v>
      </c>
      <c r="F353" s="22" t="str">
        <f>VLOOKUP(C353,业态!A:I,9,0)</f>
        <v>服装</v>
      </c>
      <c r="G353" s="23">
        <f>IFERROR(VLOOKUP(C353,每日销售笔数!B:D,3,0),0)</f>
        <v>1312</v>
      </c>
      <c r="H353" s="63">
        <f>IFERROR(VLOOKUP(C353,每日销售笔数!B:E,4,0),0)</f>
        <v>3</v>
      </c>
      <c r="I353" s="98">
        <f t="shared" si="25"/>
        <v>437.33333333333331</v>
      </c>
      <c r="J353" s="23">
        <f>IFERROR(VLOOKUP(C353,月累计销售!B:D,3,0),0)</f>
        <v>12246.400000000001</v>
      </c>
      <c r="K353" s="100">
        <f t="shared" si="27"/>
        <v>5.6397898383900172E-4</v>
      </c>
      <c r="L353" s="101">
        <f t="shared" si="26"/>
        <v>4.7228221742260619</v>
      </c>
      <c r="M353" s="76" t="str">
        <f>VLOOKUP(C353,商铺自有活动!A:D,3,0)</f>
        <v>全场五折起</v>
      </c>
      <c r="N353"/>
      <c r="O353"/>
      <c r="P353"/>
      <c r="Q353"/>
      <c r="R353"/>
    </row>
    <row r="354" spans="1:18" s="74" customFormat="1" ht="14.25" customHeight="1" x14ac:dyDescent="0.15">
      <c r="A354" s="20" t="s">
        <v>197</v>
      </c>
      <c r="B354" s="20">
        <v>1</v>
      </c>
      <c r="C354" s="35" t="s">
        <v>140</v>
      </c>
      <c r="D354" s="35" t="s">
        <v>141</v>
      </c>
      <c r="E354" s="71">
        <f>IFERROR(VLOOKUP(C354,业态!A:H,8,0),0)</f>
        <v>2447</v>
      </c>
      <c r="F354" s="22" t="str">
        <f>VLOOKUP(C354,业态!A:I,9,0)</f>
        <v>休闲娱乐</v>
      </c>
      <c r="G354" s="23">
        <f>IFERROR(VLOOKUP(C354,每日销售笔数!B:D,3,0),0)</f>
        <v>21000</v>
      </c>
      <c r="H354" s="63">
        <f>IFERROR(VLOOKUP(C354,每日销售笔数!B:E,4,0),0)</f>
        <v>140</v>
      </c>
      <c r="I354" s="98">
        <f t="shared" si="25"/>
        <v>150</v>
      </c>
      <c r="J354" s="23">
        <f>IFERROR(VLOOKUP(C354,月累计销售!B:D,3,0),0)</f>
        <v>194000</v>
      </c>
      <c r="K354" s="100">
        <f t="shared" si="27"/>
        <v>9.0271026376669474E-3</v>
      </c>
      <c r="L354" s="101">
        <f t="shared" si="26"/>
        <v>8.5819370657948504</v>
      </c>
      <c r="M354" s="76" t="str">
        <f>VLOOKUP(C354,商铺自有活动!A:D,3,0)</f>
        <v>无</v>
      </c>
      <c r="N354"/>
      <c r="O354"/>
      <c r="P354"/>
      <c r="Q354"/>
      <c r="R354"/>
    </row>
    <row r="355" spans="1:18" s="74" customFormat="1" ht="14.25" customHeight="1" x14ac:dyDescent="0.15">
      <c r="A355" s="20" t="s">
        <v>196</v>
      </c>
      <c r="B355" s="20">
        <v>1</v>
      </c>
      <c r="C355" s="35" t="s">
        <v>910</v>
      </c>
      <c r="D355" s="35" t="s">
        <v>911</v>
      </c>
      <c r="E355" s="71">
        <f>IFERROR(VLOOKUP(C355,业态!A:H,8,0),0)</f>
        <v>103.6</v>
      </c>
      <c r="F355" s="22" t="str">
        <f>VLOOKUP(C355,业态!A:I,9,0)</f>
        <v>服装</v>
      </c>
      <c r="G355" s="23">
        <f>IFERROR(VLOOKUP(C355,每日销售笔数!B:D,3,0),0)</f>
        <v>256</v>
      </c>
      <c r="H355" s="63">
        <f>IFERROR(VLOOKUP(C355,每日销售笔数!B:E,4,0),0)</f>
        <v>3</v>
      </c>
      <c r="I355" s="98">
        <f t="shared" si="25"/>
        <v>85.333333333333329</v>
      </c>
      <c r="J355" s="23">
        <f>IFERROR(VLOOKUP(C355,月累计销售!B:D,3,0),0)</f>
        <v>13754</v>
      </c>
      <c r="K355" s="100">
        <f t="shared" si="27"/>
        <v>1.1004467977346375E-4</v>
      </c>
      <c r="L355" s="101">
        <f t="shared" si="26"/>
        <v>2.471042471042471</v>
      </c>
      <c r="M355" s="76" t="str">
        <f>VLOOKUP(C355,商铺自有活动!A:D,3,0)</f>
        <v>全场6折起</v>
      </c>
      <c r="N355"/>
      <c r="O355"/>
      <c r="P355"/>
      <c r="Q355"/>
      <c r="R355"/>
    </row>
    <row r="356" spans="1:18" s="74" customFormat="1" ht="14.25" customHeight="1" x14ac:dyDescent="0.15">
      <c r="A356" s="20" t="s">
        <v>197</v>
      </c>
      <c r="B356" s="20">
        <v>1</v>
      </c>
      <c r="C356" s="35" t="s">
        <v>375</v>
      </c>
      <c r="D356" s="35" t="s">
        <v>376</v>
      </c>
      <c r="E356" s="71">
        <f>IFERROR(VLOOKUP(C356,业态!A:H,8,0),0)</f>
        <v>89.2</v>
      </c>
      <c r="F356" s="22" t="str">
        <f>VLOOKUP(C356,业态!A:I,9,0)</f>
        <v>非正餐</v>
      </c>
      <c r="G356" s="23">
        <f>IFERROR(VLOOKUP(C356,每日销售笔数!B:D,3,0),0)</f>
        <v>1724</v>
      </c>
      <c r="H356" s="63">
        <f>IFERROR(VLOOKUP(C356,每日销售笔数!B:E,4,0),0)</f>
        <v>29</v>
      </c>
      <c r="I356" s="98">
        <f t="shared" si="25"/>
        <v>59.448275862068968</v>
      </c>
      <c r="J356" s="23">
        <f>IFERROR(VLOOKUP(C356,月累计销售!B:D,3,0),0)</f>
        <v>17830</v>
      </c>
      <c r="K356" s="100">
        <f t="shared" si="27"/>
        <v>7.4108214034941992E-4</v>
      </c>
      <c r="L356" s="101">
        <f t="shared" si="26"/>
        <v>19.327354260089685</v>
      </c>
      <c r="M356" s="76" t="str">
        <f>VLOOKUP(C356,商铺自有活动!A:D,3,0)</f>
        <v>无</v>
      </c>
      <c r="N356"/>
      <c r="O356"/>
      <c r="P356"/>
      <c r="Q356"/>
      <c r="R356"/>
    </row>
    <row r="357" spans="1:18" s="74" customFormat="1" ht="14.25" customHeight="1" x14ac:dyDescent="0.15">
      <c r="A357" s="26" t="s">
        <v>196</v>
      </c>
      <c r="B357" s="26">
        <v>1</v>
      </c>
      <c r="C357" s="35" t="s">
        <v>367</v>
      </c>
      <c r="D357" s="35" t="s">
        <v>366</v>
      </c>
      <c r="E357" s="71">
        <f>IFERROR(VLOOKUP(C357,业态!A:H,8,0),0)</f>
        <v>283</v>
      </c>
      <c r="F357" s="22" t="str">
        <f>VLOOKUP(C357,业态!A:I,9,0)</f>
        <v>配饰</v>
      </c>
      <c r="G357" s="23">
        <f>IFERROR(VLOOKUP(C357,每日销售笔数!B:D,3,0),0)</f>
        <v>8805</v>
      </c>
      <c r="H357" s="63">
        <f>IFERROR(VLOOKUP(C357,每日销售笔数!B:E,4,0),0)</f>
        <v>29</v>
      </c>
      <c r="I357" s="98">
        <f t="shared" si="25"/>
        <v>303.62068965517244</v>
      </c>
      <c r="J357" s="23">
        <f>IFERROR(VLOOKUP(C357,月累计销售!B:D,3,0),0)</f>
        <v>104915</v>
      </c>
      <c r="K357" s="100">
        <f t="shared" si="27"/>
        <v>3.7849351773646418E-3</v>
      </c>
      <c r="L357" s="101">
        <f t="shared" si="26"/>
        <v>31.113074204946997</v>
      </c>
      <c r="M357" s="76" t="str">
        <f>VLOOKUP(C357,商铺自有活动!A:D,3,0)</f>
        <v>全场商品满200减100</v>
      </c>
      <c r="N357"/>
      <c r="O357"/>
      <c r="P357"/>
      <c r="Q357"/>
      <c r="R357"/>
    </row>
    <row r="358" spans="1:18" s="74" customFormat="1" ht="14.25" customHeight="1" x14ac:dyDescent="0.15">
      <c r="A358" s="26" t="s">
        <v>196</v>
      </c>
      <c r="B358" s="26">
        <v>1</v>
      </c>
      <c r="C358" s="35" t="s">
        <v>453</v>
      </c>
      <c r="D358" s="35" t="s">
        <v>454</v>
      </c>
      <c r="E358" s="71">
        <f>IFERROR(VLOOKUP(C358,业态!A:H,8,0),0)</f>
        <v>164</v>
      </c>
      <c r="F358" s="22" t="str">
        <f>VLOOKUP(C358,业态!A:I,9,0)</f>
        <v>非正餐</v>
      </c>
      <c r="G358" s="23">
        <f>IFERROR(VLOOKUP(C358,每日销售笔数!B:D,3,0),0)</f>
        <v>2796</v>
      </c>
      <c r="H358" s="63">
        <f>IFERROR(VLOOKUP(C358,每日销售笔数!B:E,4,0),0)</f>
        <v>60</v>
      </c>
      <c r="I358" s="98">
        <f t="shared" si="25"/>
        <v>46.6</v>
      </c>
      <c r="J358" s="23">
        <f>IFERROR(VLOOKUP(C358,月累计销售!B:D,3,0),0)</f>
        <v>25106</v>
      </c>
      <c r="K358" s="100">
        <f t="shared" si="27"/>
        <v>1.2018942369007993E-3</v>
      </c>
      <c r="L358" s="101">
        <f t="shared" si="26"/>
        <v>17.048780487804876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 x14ac:dyDescent="0.15">
      <c r="A359" s="26" t="s">
        <v>805</v>
      </c>
      <c r="B359" s="26">
        <v>1</v>
      </c>
      <c r="C359" s="35" t="s">
        <v>806</v>
      </c>
      <c r="D359" s="35" t="s">
        <v>807</v>
      </c>
      <c r="E359" s="71">
        <f>IFERROR(VLOOKUP(C359,业态!A:H,8,0),0)</f>
        <v>20</v>
      </c>
      <c r="F359" s="22" t="str">
        <f>VLOOKUP(C359,业态!A:I,9,0)</f>
        <v>休闲娱乐</v>
      </c>
      <c r="G359" s="23">
        <f>IFERROR(VLOOKUP(C359,每日销售笔数!B:D,3,0),0)</f>
        <v>20</v>
      </c>
      <c r="H359" s="63">
        <f>IFERROR(VLOOKUP(C359,每日销售笔数!B:E,4,0),0)</f>
        <v>1</v>
      </c>
      <c r="I359" s="98">
        <f t="shared" si="25"/>
        <v>20</v>
      </c>
      <c r="J359" s="23">
        <f>IFERROR(VLOOKUP(C359,月累计销售!B:D,3,0),0)</f>
        <v>2460</v>
      </c>
      <c r="K359" s="100">
        <f t="shared" si="27"/>
        <v>8.5972406073018546E-6</v>
      </c>
      <c r="L359" s="101">
        <f t="shared" si="26"/>
        <v>1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563</v>
      </c>
      <c r="B360" s="26">
        <v>2</v>
      </c>
      <c r="C360" s="35" t="s">
        <v>486</v>
      </c>
      <c r="D360" s="35" t="s">
        <v>487</v>
      </c>
      <c r="E360" s="71">
        <f>IFERROR(VLOOKUP(C360,业态!A:H,8,0),0)</f>
        <v>269</v>
      </c>
      <c r="F360" s="22" t="str">
        <f>VLOOKUP(C360,业态!A:I,9,0)</f>
        <v>家居生活</v>
      </c>
      <c r="G360" s="23">
        <f>IFERROR(VLOOKUP(C360,每日销售笔数!B:D,3,0),0)</f>
        <v>6658.2</v>
      </c>
      <c r="H360" s="63">
        <f>IFERROR(VLOOKUP(C360,每日销售笔数!B:E,4,0),0)</f>
        <v>35</v>
      </c>
      <c r="I360" s="98">
        <f t="shared" si="25"/>
        <v>190.2342857142857</v>
      </c>
      <c r="J360" s="23">
        <f>IFERROR(VLOOKUP(C360,月累计销售!B:D,3,0),0)</f>
        <v>90728.4</v>
      </c>
      <c r="K360" s="100">
        <f t="shared" si="27"/>
        <v>2.8621073705768604E-3</v>
      </c>
      <c r="L360" s="101">
        <f t="shared" si="26"/>
        <v>24.751672862453532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563</v>
      </c>
      <c r="B361" s="26">
        <v>2</v>
      </c>
      <c r="C361" s="105" t="s">
        <v>472</v>
      </c>
      <c r="D361" s="106" t="s">
        <v>473</v>
      </c>
      <c r="E361" s="71">
        <f>IFERROR(VLOOKUP(C361,业态!A:H,8,0),0)</f>
        <v>194</v>
      </c>
      <c r="F361" s="22" t="str">
        <f>VLOOKUP(C361,业态!A:I,9,0)</f>
        <v>休闲娱乐</v>
      </c>
      <c r="G361" s="23">
        <f>IFERROR(VLOOKUP(C361,每日销售笔数!B:D,3,0),0)</f>
        <v>0</v>
      </c>
      <c r="H361" s="63">
        <f>IFERROR(VLOOKUP(C361,每日销售笔数!B:E,4,0),0)</f>
        <v>0</v>
      </c>
      <c r="I361" s="98">
        <f t="shared" si="25"/>
        <v>0</v>
      </c>
      <c r="J361" s="23">
        <f>IFERROR(VLOOKUP(C361,月累计销售!B:D,3,0),0)</f>
        <v>37300</v>
      </c>
      <c r="K361" s="100">
        <f t="shared" si="27"/>
        <v>0</v>
      </c>
      <c r="L361" s="101">
        <f t="shared" si="26"/>
        <v>0</v>
      </c>
      <c r="M361" s="76" t="str">
        <f>VLOOKUP(C361,商铺自有活动!A:D,3,0)</f>
        <v>无</v>
      </c>
      <c r="N361"/>
      <c r="O361"/>
      <c r="P361"/>
      <c r="Q361"/>
      <c r="R361"/>
    </row>
    <row r="362" spans="1:18" s="74" customFormat="1" ht="14.25" customHeight="1" x14ac:dyDescent="0.15">
      <c r="A362" s="26" t="s">
        <v>563</v>
      </c>
      <c r="B362" s="26">
        <v>2</v>
      </c>
      <c r="C362" s="35" t="s">
        <v>409</v>
      </c>
      <c r="D362" s="35" t="s">
        <v>410</v>
      </c>
      <c r="E362" s="71">
        <f>IFERROR(VLOOKUP(C362,业态!A:H,8,0),0)</f>
        <v>158</v>
      </c>
      <c r="F362" s="22" t="str">
        <f>VLOOKUP(C362,业态!A:I,9,0)</f>
        <v>文教娱乐</v>
      </c>
      <c r="G362" s="23">
        <f>IFERROR(VLOOKUP(C362,每日销售笔数!B:D,3,0),0)</f>
        <v>189.8</v>
      </c>
      <c r="H362" s="63">
        <f>IFERROR(VLOOKUP(C362,每日销售笔数!B:E,4,0),0)</f>
        <v>3</v>
      </c>
      <c r="I362" s="98">
        <f t="shared" si="25"/>
        <v>63.266666666666673</v>
      </c>
      <c r="J362" s="23">
        <f>IFERROR(VLOOKUP(C362,月累计销售!B:D,3,0),0)</f>
        <v>5517.6</v>
      </c>
      <c r="K362" s="100">
        <f t="shared" si="27"/>
        <v>8.1587813363294607E-5</v>
      </c>
      <c r="L362" s="101">
        <f t="shared" si="26"/>
        <v>1.2012658227848101</v>
      </c>
      <c r="M362" s="76" t="str">
        <f>VLOOKUP(C362,商铺自有活动!A:D,3,0)</f>
        <v>无</v>
      </c>
      <c r="N362"/>
      <c r="O362"/>
      <c r="P362"/>
      <c r="Q362"/>
      <c r="R362"/>
    </row>
    <row r="363" spans="1:18" ht="14.25" customHeight="1" x14ac:dyDescent="0.15">
      <c r="A363" s="26" t="s">
        <v>563</v>
      </c>
      <c r="B363" s="26">
        <v>2</v>
      </c>
      <c r="C363" s="35" t="s">
        <v>564</v>
      </c>
      <c r="D363" s="35" t="s">
        <v>565</v>
      </c>
      <c r="E363" s="71">
        <f>IFERROR(VLOOKUP(C363,业态!A:H,8,0),0)</f>
        <v>54</v>
      </c>
      <c r="F363" s="22" t="str">
        <f>VLOOKUP(C363,业态!A:I,9,0)</f>
        <v>服装</v>
      </c>
      <c r="G363" s="23">
        <f>IFERROR(VLOOKUP(C363,每日销售笔数!B:D,3,0),0)</f>
        <v>364</v>
      </c>
      <c r="H363" s="63">
        <f>IFERROR(VLOOKUP(C363,每日销售笔数!B:E,4,0),0)</f>
        <v>4</v>
      </c>
      <c r="I363" s="98">
        <f t="shared" si="25"/>
        <v>91</v>
      </c>
      <c r="J363" s="23">
        <f>IFERROR(VLOOKUP(C363,月累计销售!B:D,3,0),0)</f>
        <v>3681</v>
      </c>
      <c r="K363" s="100">
        <f t="shared" si="27"/>
        <v>1.5646977905289377E-4</v>
      </c>
      <c r="L363" s="101">
        <f t="shared" si="26"/>
        <v>6.7407407407407405</v>
      </c>
      <c r="M363" s="76" t="str">
        <f>VLOOKUP(C363,商铺自有活动!A:D,3,0)</f>
        <v>全场四折起</v>
      </c>
    </row>
    <row r="364" spans="1:18" s="74" customFormat="1" ht="14.25" customHeight="1" x14ac:dyDescent="0.15">
      <c r="A364" s="20" t="s">
        <v>196</v>
      </c>
      <c r="B364" s="20">
        <v>2</v>
      </c>
      <c r="C364" s="35" t="s">
        <v>461</v>
      </c>
      <c r="D364" s="35" t="s">
        <v>166</v>
      </c>
      <c r="E364" s="71">
        <f>IFERROR(VLOOKUP(C364,业态!A:H,8,0),0)</f>
        <v>101.2</v>
      </c>
      <c r="F364" s="22" t="str">
        <f>VLOOKUP(C364,业态!A:I,9,0)</f>
        <v>文教娱乐</v>
      </c>
      <c r="G364" s="23">
        <f>IFERROR(VLOOKUP(C364,每日销售笔数!B:D,3,0),0)</f>
        <v>1439.2</v>
      </c>
      <c r="H364" s="63">
        <f>IFERROR(VLOOKUP(C364,每日销售笔数!B:E,4,0),0)</f>
        <v>50</v>
      </c>
      <c r="I364" s="98">
        <f t="shared" si="25"/>
        <v>28.784000000000002</v>
      </c>
      <c r="J364" s="23">
        <f>IFERROR(VLOOKUP(C364,月累计销售!B:D,3,0),0)</f>
        <v>18621.309999999998</v>
      </c>
      <c r="K364" s="100">
        <f t="shared" si="27"/>
        <v>6.1865743410144153E-4</v>
      </c>
      <c r="L364" s="101">
        <f t="shared" si="26"/>
        <v>14.221343873517787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 x14ac:dyDescent="0.15">
      <c r="A365" s="20" t="s">
        <v>197</v>
      </c>
      <c r="B365" s="20">
        <v>2</v>
      </c>
      <c r="C365" s="35" t="s">
        <v>245</v>
      </c>
      <c r="D365" s="35" t="s">
        <v>246</v>
      </c>
      <c r="E365" s="71">
        <f>IFERROR(VLOOKUP(C365,业态!A:H,8,0),0)</f>
        <v>738.5</v>
      </c>
      <c r="F365" s="22" t="str">
        <f>VLOOKUP(C365,业态!A:I,9,0)</f>
        <v>文教娱乐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 t="shared" si="25"/>
        <v>0</v>
      </c>
      <c r="J365" s="23">
        <f>IFERROR(VLOOKUP(C365,月累计销售!B:D,3,0),0)</f>
        <v>113192</v>
      </c>
      <c r="K365" s="100">
        <f t="shared" si="27"/>
        <v>0</v>
      </c>
      <c r="L365" s="101">
        <f t="shared" si="26"/>
        <v>0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 x14ac:dyDescent="0.15">
      <c r="A366" s="20" t="s">
        <v>196</v>
      </c>
      <c r="B366" s="20">
        <v>2</v>
      </c>
      <c r="C366" s="35" t="s">
        <v>3219</v>
      </c>
      <c r="D366" s="35" t="s">
        <v>3220</v>
      </c>
      <c r="E366" s="71">
        <f>IFERROR(VLOOKUP(C366,业态!A:H,8,0),0)</f>
        <v>37</v>
      </c>
      <c r="F366" s="22" t="str">
        <f>VLOOKUP(C366,业态!A:I,9,0)</f>
        <v>专项服务</v>
      </c>
      <c r="G366" s="23">
        <f>IFERROR(VLOOKUP(C366,每日销售笔数!B:D,3,0),0)</f>
        <v>0</v>
      </c>
      <c r="H366" s="63">
        <f>IFERROR(VLOOKUP(C366,每日销售笔数!B:E,4,0),0)</f>
        <v>0</v>
      </c>
      <c r="I366" s="98">
        <f>IFERROR(G366/H366,0)</f>
        <v>0</v>
      </c>
      <c r="J366" s="23">
        <f>IFERROR(VLOOKUP(C366,月累计销售!B:D,3,0),0)</f>
        <v>0</v>
      </c>
      <c r="K366" s="100">
        <f t="shared" si="27"/>
        <v>0</v>
      </c>
      <c r="L366" s="101">
        <f>G366/E366</f>
        <v>0</v>
      </c>
      <c r="M366" s="76" t="str">
        <f>VLOOKUP(C366,商铺自有活动!A:D,3,0)</f>
        <v>1.进口甲油胶原价120元，现价38元；
2.法国进口油画胶+专业指甲护理+韩式修眉原价268元，现价138元；
3.日本进口甲油胶+专业指甲护理+彩绘+日系饰品+cuccio手部专业护理原价680元，现价380元</v>
      </c>
      <c r="N366" s="137"/>
      <c r="O366" s="137"/>
      <c r="P366" s="137"/>
      <c r="Q366" s="137"/>
      <c r="R366" s="137"/>
    </row>
    <row r="367" spans="1:18" s="74" customFormat="1" ht="14.25" customHeight="1" x14ac:dyDescent="0.15">
      <c r="A367" s="20" t="s">
        <v>196</v>
      </c>
      <c r="B367" s="20">
        <v>2</v>
      </c>
      <c r="C367" s="35" t="s">
        <v>2719</v>
      </c>
      <c r="D367" s="35" t="s">
        <v>885</v>
      </c>
      <c r="E367" s="71">
        <f>IFERROR(VLOOKUP(C367,业态!A:H,8,0),0)</f>
        <v>8</v>
      </c>
      <c r="F367" s="22" t="str">
        <f>VLOOKUP(C367,业态!A:I,9,0)</f>
        <v>家居生活</v>
      </c>
      <c r="G367" s="23">
        <f>IFERROR(VLOOKUP(C367,每日销售笔数!B:D,3,0),0)</f>
        <v>0</v>
      </c>
      <c r="H367" s="63">
        <f>IFERROR(VLOOKUP(C367,每日销售笔数!B:E,4,0),0)</f>
        <v>0</v>
      </c>
      <c r="I367" s="98">
        <f>IFERROR(G367/H367,0)</f>
        <v>0</v>
      </c>
      <c r="J367" s="23">
        <f>IFERROR(VLOOKUP(C367,月累计销售!B:D,3,0),0)</f>
        <v>1795</v>
      </c>
      <c r="K367" s="100">
        <f t="shared" si="27"/>
        <v>0</v>
      </c>
      <c r="L367" s="101">
        <f>G367/E367</f>
        <v>0</v>
      </c>
      <c r="M367" s="76" t="str">
        <f>VLOOKUP(C367,商铺自有活动!A:D,3,0)</f>
        <v>无</v>
      </c>
      <c r="N367" s="137"/>
      <c r="O367" s="137"/>
      <c r="P367" s="137"/>
      <c r="Q367" s="137"/>
      <c r="R367" s="137"/>
    </row>
    <row r="368" spans="1:18" s="74" customFormat="1" ht="14.25" customHeight="1" x14ac:dyDescent="0.15">
      <c r="A368" s="20" t="s">
        <v>196</v>
      </c>
      <c r="B368" s="20">
        <v>3</v>
      </c>
      <c r="C368" s="35" t="s">
        <v>590</v>
      </c>
      <c r="D368" s="35" t="s">
        <v>591</v>
      </c>
      <c r="E368" s="71">
        <f>IFERROR(VLOOKUP(C368,业态!A:H,8,0),0)</f>
        <v>658</v>
      </c>
      <c r="F368" s="22" t="str">
        <f>VLOOKUP(C368,业态!A:I,9,0)</f>
        <v>休闲娱乐</v>
      </c>
      <c r="G368" s="23">
        <f>IFERROR(VLOOKUP(C368,每日销售笔数!B:D,3,0),0)</f>
        <v>494</v>
      </c>
      <c r="H368" s="63">
        <f>IFERROR(VLOOKUP(C368,每日销售笔数!B:E,4,0),0)</f>
        <v>1</v>
      </c>
      <c r="I368" s="98">
        <f t="shared" si="25"/>
        <v>494</v>
      </c>
      <c r="J368" s="23">
        <f>IFERROR(VLOOKUP(C368,月累计销售!B:D,3,0),0)</f>
        <v>11565</v>
      </c>
      <c r="K368" s="100">
        <f t="shared" si="27"/>
        <v>2.1235184300035583E-4</v>
      </c>
      <c r="L368" s="101">
        <f t="shared" si="26"/>
        <v>0.75075987841945291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872</v>
      </c>
      <c r="D369" s="35" t="s">
        <v>873</v>
      </c>
      <c r="E369" s="71">
        <f>IFERROR(VLOOKUP(C369,业态!A:H,8,0),0)</f>
        <v>40.700000000000003</v>
      </c>
      <c r="F369" s="22" t="str">
        <f>VLOOKUP(C369,业态!A:I,9,0)</f>
        <v>休闲娱乐</v>
      </c>
      <c r="G369" s="23">
        <f>IFERROR(VLOOKUP(C369,每日销售笔数!B:D,3,0),0)</f>
        <v>30</v>
      </c>
      <c r="H369" s="63">
        <f>IFERROR(VLOOKUP(C369,每日销售笔数!B:E,4,0),0)</f>
        <v>1</v>
      </c>
      <c r="I369" s="98">
        <f t="shared" ref="I369:I382" si="30">IFERROR(G369/H369,0)</f>
        <v>30</v>
      </c>
      <c r="J369" s="23">
        <f>IFERROR(VLOOKUP(C369,月累计销售!B:D,3,0),0)</f>
        <v>1300</v>
      </c>
      <c r="K369" s="100">
        <f t="shared" si="27"/>
        <v>1.2895860910952783E-5</v>
      </c>
      <c r="L369" s="101">
        <f t="shared" ref="L369:L384" si="31">G369/E369</f>
        <v>0.73710073710073709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436</v>
      </c>
      <c r="D370" s="35" t="s">
        <v>693</v>
      </c>
      <c r="E370" s="71">
        <f>IFERROR(VLOOKUP(C370,业态!A:H,8,0),0)</f>
        <v>69.56</v>
      </c>
      <c r="F370" s="22" t="str">
        <f>VLOOKUP(C370,业态!A:I,9,0)</f>
        <v>休闲娱乐</v>
      </c>
      <c r="G370" s="23">
        <f>IFERROR(VLOOKUP(C370,每日销售笔数!B:D,3,0),0)</f>
        <v>1090</v>
      </c>
      <c r="H370" s="63">
        <f>IFERROR(VLOOKUP(C370,每日销售笔数!B:E,4,0),0)</f>
        <v>10</v>
      </c>
      <c r="I370" s="98">
        <f t="shared" si="30"/>
        <v>109</v>
      </c>
      <c r="J370" s="23">
        <f>IFERROR(VLOOKUP(C370,月累计销售!B:D,3,0),0)</f>
        <v>7918</v>
      </c>
      <c r="K370" s="100">
        <f t="shared" si="27"/>
        <v>4.6854961309795111E-4</v>
      </c>
      <c r="L370" s="101">
        <f t="shared" si="31"/>
        <v>15.66992524439333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562</v>
      </c>
      <c r="D371" s="35" t="s">
        <v>561</v>
      </c>
      <c r="E371" s="71">
        <f>IFERROR(VLOOKUP(C371,业态!A:H,8,0),0)</f>
        <v>35.4</v>
      </c>
      <c r="F371" s="22" t="str">
        <f>VLOOKUP(C371,业态!A:I,9,0)</f>
        <v>非正餐</v>
      </c>
      <c r="G371" s="23">
        <f>IFERROR(VLOOKUP(C371,每日销售笔数!B:D,3,0),0)</f>
        <v>258</v>
      </c>
      <c r="H371" s="63">
        <f>IFERROR(VLOOKUP(C371,每日销售笔数!B:E,4,0),0)</f>
        <v>14</v>
      </c>
      <c r="I371" s="98">
        <f t="shared" si="30"/>
        <v>18.428571428571427</v>
      </c>
      <c r="J371" s="23">
        <f>IFERROR(VLOOKUP(C371,月累计销售!B:D,3,0),0)</f>
        <v>5672</v>
      </c>
      <c r="K371" s="100">
        <f t="shared" si="27"/>
        <v>1.1090440383419393E-4</v>
      </c>
      <c r="L371" s="101">
        <f t="shared" si="31"/>
        <v>7.2881355932203391</v>
      </c>
      <c r="M371" s="76" t="str">
        <f>VLOOKUP(C371,商铺自有活动!A:D,3,0)</f>
        <v>无</v>
      </c>
      <c r="N371"/>
      <c r="O371"/>
      <c r="P371"/>
      <c r="Q371"/>
      <c r="R371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2652</v>
      </c>
      <c r="D372" s="35" t="s">
        <v>2653</v>
      </c>
      <c r="E372" s="71">
        <f>IFERROR(VLOOKUP(C372,业态!A:H,8,0),0)</f>
        <v>51</v>
      </c>
      <c r="F372" s="22" t="str">
        <f>VLOOKUP(C372,业态!A:I,9,0)</f>
        <v>休闲娱乐</v>
      </c>
      <c r="G372" s="23">
        <f>IFERROR(VLOOKUP(C372,每日销售笔数!B:D,3,0),0)</f>
        <v>45</v>
      </c>
      <c r="H372" s="63">
        <f>IFERROR(VLOOKUP(C372,每日销售笔数!B:E,4,0),0)</f>
        <v>3</v>
      </c>
      <c r="I372" s="98">
        <f>IFERROR(G372/H372,0)</f>
        <v>15</v>
      </c>
      <c r="J372" s="23">
        <f>IFERROR(VLOOKUP(C372,月累计销售!B:D,3,0),0)</f>
        <v>1460</v>
      </c>
      <c r="K372" s="100">
        <f t="shared" si="27"/>
        <v>1.9343791366429175E-5</v>
      </c>
      <c r="L372" s="101">
        <f>G372/E372</f>
        <v>0.88235294117647056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2736</v>
      </c>
      <c r="D373" s="35" t="s">
        <v>2737</v>
      </c>
      <c r="E373" s="71">
        <f>IFERROR(VLOOKUP(C373,业态!A:H,8,0),0)</f>
        <v>15</v>
      </c>
      <c r="F373" s="22" t="str">
        <f>VLOOKUP(C373,业态!A:I,9,0)</f>
        <v>休闲娱乐</v>
      </c>
      <c r="G373" s="23">
        <f>IFERROR(VLOOKUP(C373,每日销售笔数!B:D,3,0),0)</f>
        <v>80</v>
      </c>
      <c r="H373" s="63">
        <f>IFERROR(VLOOKUP(C373,每日销售笔数!B:E,4,0),0)</f>
        <v>4</v>
      </c>
      <c r="I373" s="98">
        <f>IFERROR(G373/H373,0)</f>
        <v>20</v>
      </c>
      <c r="J373" s="23">
        <f>IFERROR(VLOOKUP(C373,月累计销售!B:D,3,0),0)</f>
        <v>1020</v>
      </c>
      <c r="K373" s="100">
        <f t="shared" si="27"/>
        <v>3.4388962429207419E-5</v>
      </c>
      <c r="L373" s="101">
        <f>G373/E373</f>
        <v>5.333333333333333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2738</v>
      </c>
      <c r="D374" s="35" t="s">
        <v>2739</v>
      </c>
      <c r="E374" s="71">
        <f>IFERROR(VLOOKUP(C374,业态!A:H,8,0),0)</f>
        <v>20</v>
      </c>
      <c r="F374" s="22" t="str">
        <f>VLOOKUP(C374,业态!A:I,9,0)</f>
        <v>休闲娱乐</v>
      </c>
      <c r="G374" s="23">
        <f>IFERROR(VLOOKUP(C374,每日销售笔数!B:D,3,0),0)</f>
        <v>50</v>
      </c>
      <c r="H374" s="63">
        <f>IFERROR(VLOOKUP(C374,每日销售笔数!B:E,4,0),0)</f>
        <v>2</v>
      </c>
      <c r="I374" s="98">
        <f>IFERROR(G374/H374,0)</f>
        <v>25</v>
      </c>
      <c r="J374" s="23">
        <f>IFERROR(VLOOKUP(C374,月累计销售!B:D,3,0),0)</f>
        <v>1080</v>
      </c>
      <c r="K374" s="100">
        <f t="shared" si="27"/>
        <v>2.1493101518254637E-5</v>
      </c>
      <c r="L374" s="101">
        <f>G374/E374</f>
        <v>2.5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s="74" customFormat="1" ht="14.25" customHeight="1" x14ac:dyDescent="0.15">
      <c r="A375" s="20" t="s">
        <v>196</v>
      </c>
      <c r="B375" s="20">
        <v>3</v>
      </c>
      <c r="C375" s="35" t="s">
        <v>3248</v>
      </c>
      <c r="D375" s="35" t="s">
        <v>3249</v>
      </c>
      <c r="E375" s="71">
        <f>IFERROR(VLOOKUP(C375,业态!A:H,8,0),0)</f>
        <v>41.6</v>
      </c>
      <c r="F375" s="22" t="str">
        <f>VLOOKUP(C375,业态!A:I,9,0)</f>
        <v>休闲娱乐</v>
      </c>
      <c r="G375" s="23">
        <f>IFERROR(VLOOKUP(C375,每日销售笔数!B:D,3,0),0)</f>
        <v>275</v>
      </c>
      <c r="H375" s="63">
        <f>IFERROR(VLOOKUP(C375,每日销售笔数!B:E,4,0),0)</f>
        <v>11</v>
      </c>
      <c r="I375" s="98">
        <f>IFERROR(G375/H375,0)</f>
        <v>25</v>
      </c>
      <c r="J375" s="23">
        <f>IFERROR(VLOOKUP(C375,月累计销售!B:D,3,0),0)</f>
        <v>3303</v>
      </c>
      <c r="K375" s="100">
        <f t="shared" si="27"/>
        <v>1.1821205835040051E-4</v>
      </c>
      <c r="L375" s="101">
        <f>G375/E375</f>
        <v>6.6105769230769225</v>
      </c>
      <c r="M375" s="76" t="str">
        <f>VLOOKUP(C375,商铺自有活动!A:D,3,0)</f>
        <v>无</v>
      </c>
      <c r="N375" s="137"/>
      <c r="O375" s="137"/>
      <c r="P375" s="137"/>
      <c r="Q375" s="137"/>
      <c r="R375" s="137"/>
    </row>
    <row r="376" spans="1:18" ht="14.25" customHeight="1" x14ac:dyDescent="0.15">
      <c r="A376" s="20" t="s">
        <v>196</v>
      </c>
      <c r="B376" s="20">
        <v>3</v>
      </c>
      <c r="C376" s="129" t="s">
        <v>915</v>
      </c>
      <c r="D376" s="129" t="s">
        <v>916</v>
      </c>
      <c r="E376" s="71">
        <f>IFERROR(VLOOKUP(C376,业态!A:H,8,0),0)</f>
        <v>24.5</v>
      </c>
      <c r="F376" s="22" t="str">
        <f>VLOOKUP(C376,业态!A:I,9,0)</f>
        <v>非正餐</v>
      </c>
      <c r="G376" s="23">
        <f>IFERROR(VLOOKUP(C376,每日销售笔数!B:D,3,0),0)</f>
        <v>100</v>
      </c>
      <c r="H376" s="63">
        <f>IFERROR(VLOOKUP(C376,每日销售笔数!B:E,4,0),0)</f>
        <v>4</v>
      </c>
      <c r="I376" s="98">
        <f t="shared" si="30"/>
        <v>25</v>
      </c>
      <c r="J376" s="23">
        <f>IFERROR(VLOOKUP(C376,月累计销售!B:D,3,0),0)</f>
        <v>2472</v>
      </c>
      <c r="K376" s="100">
        <f t="shared" ref="K376:K383" si="32">(G376)/$G$384</f>
        <v>4.2986203036509275E-5</v>
      </c>
      <c r="L376" s="101">
        <f t="shared" si="31"/>
        <v>4.0816326530612246</v>
      </c>
      <c r="M376" s="76" t="str">
        <f>VLOOKUP(C376,商铺自有活动!A:D,3,0)</f>
        <v>无</v>
      </c>
    </row>
    <row r="377" spans="1:18" ht="14.25" customHeight="1" x14ac:dyDescent="0.15">
      <c r="A377" s="20" t="s">
        <v>196</v>
      </c>
      <c r="B377" s="20">
        <v>4</v>
      </c>
      <c r="C377" s="35" t="s">
        <v>143</v>
      </c>
      <c r="D377" s="35" t="s">
        <v>144</v>
      </c>
      <c r="E377" s="71">
        <f>IFERROR(VLOOKUP(C377,业态!A:H,8,0),0)</f>
        <v>705.6</v>
      </c>
      <c r="F377" s="22" t="str">
        <f>VLOOKUP(C377,业态!A:I,9,0)</f>
        <v>休闲娱乐</v>
      </c>
      <c r="G377" s="23">
        <f>IFERROR(VLOOKUP(C377,每日销售笔数!B:D,3,0),0)</f>
        <v>4560</v>
      </c>
      <c r="H377" s="63">
        <f>IFERROR(VLOOKUP(C377,每日销售笔数!B:E,4,0),0)</f>
        <v>420</v>
      </c>
      <c r="I377" s="98">
        <f t="shared" si="30"/>
        <v>10.857142857142858</v>
      </c>
      <c r="J377" s="23">
        <f>IFERROR(VLOOKUP(C377,月累计销售!B:D,3,0),0)</f>
        <v>52457</v>
      </c>
      <c r="K377" s="100">
        <f t="shared" si="32"/>
        <v>1.9601708584648229E-3</v>
      </c>
      <c r="L377" s="101">
        <f t="shared" si="31"/>
        <v>6.4625850340136051</v>
      </c>
      <c r="M377" s="76" t="str">
        <f>VLOOKUP(C377,商铺自有活动!A:D,3,0)</f>
        <v>无</v>
      </c>
      <c r="N377" s="43"/>
    </row>
    <row r="378" spans="1:18" s="74" customFormat="1" ht="14.25" customHeight="1" x14ac:dyDescent="0.15">
      <c r="A378" s="20" t="s">
        <v>198</v>
      </c>
      <c r="B378" s="20">
        <v>4</v>
      </c>
      <c r="C378" s="35" t="s">
        <v>145</v>
      </c>
      <c r="D378" s="35" t="s">
        <v>146</v>
      </c>
      <c r="E378" s="71">
        <f>IFERROR(VLOOKUP(C378,业态!A:H,8,0),0)</f>
        <v>7010</v>
      </c>
      <c r="F378" s="22" t="str">
        <f>VLOOKUP(C378,业态!A:I,9,0)</f>
        <v>休闲娱乐</v>
      </c>
      <c r="G378" s="23">
        <f>IFERROR(VLOOKUP(C378,每日销售笔数!B:D,3,0),0)</f>
        <v>1107.5</v>
      </c>
      <c r="H378" s="63">
        <f>IFERROR(VLOOKUP(C378,每日销售笔数!B:E,4,0),0)</f>
        <v>37</v>
      </c>
      <c r="I378" s="98">
        <f t="shared" si="30"/>
        <v>29.932432432432432</v>
      </c>
      <c r="J378" s="23">
        <f>IFERROR(VLOOKUP(C378,月累计销售!B:D,3,0),0)</f>
        <v>138552.29999999999</v>
      </c>
      <c r="K378" s="100">
        <f t="shared" si="32"/>
        <v>4.7607219862934026E-4</v>
      </c>
      <c r="L378" s="101">
        <f t="shared" si="31"/>
        <v>0.15798858773181171</v>
      </c>
      <c r="M378" s="76" t="str">
        <f>VLOOKUP(C378,商铺自有活动!A:D,3,0)</f>
        <v>无</v>
      </c>
      <c r="N378" s="43"/>
      <c r="O378"/>
      <c r="P378"/>
      <c r="Q378"/>
      <c r="R378"/>
    </row>
    <row r="379" spans="1:18" ht="14.25" customHeight="1" x14ac:dyDescent="0.15">
      <c r="A379" s="20" t="s">
        <v>196</v>
      </c>
      <c r="B379" s="20">
        <v>7</v>
      </c>
      <c r="C379" s="35" t="s">
        <v>252</v>
      </c>
      <c r="D379" s="35" t="s">
        <v>363</v>
      </c>
      <c r="E379" s="71">
        <f>IFERROR(VLOOKUP(C379,业态!A:H,8,0),0)</f>
        <v>100.2</v>
      </c>
      <c r="F379" s="22" t="str">
        <f>VLOOKUP(C379,业态!A:I,9,0)</f>
        <v>专项服务</v>
      </c>
      <c r="G379" s="23">
        <f>IFERROR(VLOOKUP(C379,每日销售笔数!B:D,3,0),0)</f>
        <v>300</v>
      </c>
      <c r="H379" s="63">
        <f>IFERROR(VLOOKUP(C379,每日销售笔数!B:E,4,0),0)</f>
        <v>2</v>
      </c>
      <c r="I379" s="99">
        <f t="shared" si="30"/>
        <v>150</v>
      </c>
      <c r="J379" s="23">
        <f>IFERROR(VLOOKUP(C379,月累计销售!B:D,3,0),0)</f>
        <v>2720</v>
      </c>
      <c r="K379" s="98">
        <f t="shared" si="32"/>
        <v>1.2895860910952782E-4</v>
      </c>
      <c r="L379" s="111">
        <f t="shared" si="31"/>
        <v>2.9940119760479043</v>
      </c>
      <c r="M379" s="76" t="str">
        <f>VLOOKUP(C379,商铺自有活动!A:D,3,0)</f>
        <v>无</v>
      </c>
    </row>
    <row r="380" spans="1:18" ht="14.25" customHeight="1" x14ac:dyDescent="0.15">
      <c r="A380" s="20" t="s">
        <v>196</v>
      </c>
      <c r="B380" s="20">
        <v>7</v>
      </c>
      <c r="C380" s="35" t="s">
        <v>411</v>
      </c>
      <c r="D380" s="27" t="s">
        <v>412</v>
      </c>
      <c r="E380" s="71">
        <f>IFERROR(VLOOKUP(C380,业态!A:H,8,0),0)</f>
        <v>428</v>
      </c>
      <c r="F380" s="22" t="str">
        <f>VLOOKUP(C380,业态!A:I,9,0)</f>
        <v>休闲娱乐</v>
      </c>
      <c r="G380" s="23">
        <f>IFERROR(VLOOKUP(C380,每日销售笔数!B:D,3,0),0)</f>
        <v>681</v>
      </c>
      <c r="H380" s="63">
        <f>IFERROR(VLOOKUP(C380,每日销售笔数!B:E,4,0),0)</f>
        <v>21</v>
      </c>
      <c r="I380" s="98">
        <f t="shared" si="30"/>
        <v>32.428571428571431</v>
      </c>
      <c r="J380" s="23">
        <f>IFERROR(VLOOKUP(C380,月累计销售!B:D,3,0),0)</f>
        <v>8683</v>
      </c>
      <c r="K380" s="100">
        <f t="shared" si="32"/>
        <v>2.9273604267862819E-4</v>
      </c>
      <c r="L380" s="101">
        <f t="shared" si="31"/>
        <v>1.5911214953271029</v>
      </c>
      <c r="M380" s="76" t="str">
        <f>VLOOKUP(C380,商铺自有活动!A:D,3,0)</f>
        <v>无</v>
      </c>
    </row>
    <row r="381" spans="1:18" s="74" customFormat="1" ht="14.25" customHeight="1" x14ac:dyDescent="0.15">
      <c r="A381" s="20" t="s">
        <v>196</v>
      </c>
      <c r="B381" s="20">
        <v>7</v>
      </c>
      <c r="C381" s="35" t="s">
        <v>2644</v>
      </c>
      <c r="D381" s="35" t="s">
        <v>2645</v>
      </c>
      <c r="E381" s="71">
        <f>IFERROR(VLOOKUP(C381,业态!A:H,8,0),0)</f>
        <v>1300</v>
      </c>
      <c r="F381" s="22" t="str">
        <f>VLOOKUP(C381,业态!A:I,9,0)</f>
        <v>休闲娱乐</v>
      </c>
      <c r="G381" s="23">
        <f>IFERROR(VLOOKUP(C381,每日销售笔数!B:D,3,0),0)</f>
        <v>408.14</v>
      </c>
      <c r="H381" s="63">
        <f>IFERROR(VLOOKUP(C381,每日销售笔数!B:E,4,0),0)</f>
        <v>15</v>
      </c>
      <c r="I381" s="98">
        <f>IFERROR(G381/H381,0)</f>
        <v>27.209333333333333</v>
      </c>
      <c r="J381" s="23">
        <f>IFERROR(VLOOKUP(C381,月累计销售!B:D,3,0),0)</f>
        <v>8112.7400000000007</v>
      </c>
      <c r="K381" s="100">
        <f t="shared" si="32"/>
        <v>1.7544388907320897E-4</v>
      </c>
      <c r="L381" s="101">
        <f>G381/E381</f>
        <v>0.31395384615384614</v>
      </c>
      <c r="M381" s="76" t="str">
        <f>VLOOKUP(C381,商铺自有活动!A:D,3,0)</f>
        <v>无</v>
      </c>
      <c r="N381" s="137"/>
      <c r="O381" s="137"/>
      <c r="P381" s="137"/>
      <c r="Q381" s="137"/>
      <c r="R381" s="137"/>
    </row>
    <row r="382" spans="1:18" ht="14.25" customHeight="1" x14ac:dyDescent="0.15">
      <c r="A382" s="20" t="s">
        <v>198</v>
      </c>
      <c r="B382" s="20">
        <v>7</v>
      </c>
      <c r="C382" s="35" t="s">
        <v>149</v>
      </c>
      <c r="D382" s="27" t="s">
        <v>150</v>
      </c>
      <c r="E382" s="71">
        <f>IFERROR(VLOOKUP(C382,业态!A:H,8,0),0)</f>
        <v>19.2</v>
      </c>
      <c r="F382" s="22" t="str">
        <f>VLOOKUP(C382,业态!A:I,9,0)</f>
        <v>专项服务</v>
      </c>
      <c r="G382" s="23">
        <f>IFERROR(VLOOKUP(C382,每日销售笔数!B:D,3,0),0)</f>
        <v>300</v>
      </c>
      <c r="H382" s="63">
        <f>IFERROR(VLOOKUP(C382,每日销售笔数!B:E,4,0),0)</f>
        <v>2</v>
      </c>
      <c r="I382" s="98">
        <f t="shared" si="30"/>
        <v>150</v>
      </c>
      <c r="J382" s="23">
        <f>IFERROR(VLOOKUP(C382,月累计销售!B:D,3,0),0)</f>
        <v>1618</v>
      </c>
      <c r="K382" s="100">
        <f t="shared" si="32"/>
        <v>1.2895860910952782E-4</v>
      </c>
      <c r="L382" s="101">
        <f t="shared" si="31"/>
        <v>15.625</v>
      </c>
      <c r="M382" s="76" t="str">
        <f>VLOOKUP(C382,商铺自有活动!A:D,3,0)</f>
        <v>无</v>
      </c>
    </row>
    <row r="383" spans="1:18" ht="15.75" customHeight="1" thickBot="1" x14ac:dyDescent="0.2">
      <c r="A383" s="52"/>
      <c r="B383" s="52"/>
      <c r="C383" s="52"/>
      <c r="D383" s="53" t="s">
        <v>199</v>
      </c>
      <c r="E383" s="50">
        <f>SUM(E347:E382)</f>
        <v>18129.560000000001</v>
      </c>
      <c r="F383" s="55"/>
      <c r="G383" s="50">
        <f>SUM(G347:G382)</f>
        <v>102628.68</v>
      </c>
      <c r="H383" s="64">
        <f>SUM(H347:H382)</f>
        <v>2054</v>
      </c>
      <c r="I383" s="50">
        <f>G383/H383</f>
        <v>49.965277507302822</v>
      </c>
      <c r="J383" s="50">
        <f>SUM(J347:J382)</f>
        <v>1500118.06</v>
      </c>
      <c r="K383" s="56">
        <f t="shared" si="32"/>
        <v>4.4116172758489385E-2</v>
      </c>
      <c r="L383" s="54">
        <f t="shared" si="31"/>
        <v>5.6608478087719716</v>
      </c>
      <c r="M383" s="54"/>
    </row>
    <row r="384" spans="1:18" ht="15.75" customHeight="1" thickBot="1" x14ac:dyDescent="0.2">
      <c r="A384" s="62" t="s">
        <v>200</v>
      </c>
      <c r="B384" s="62"/>
      <c r="C384" s="62"/>
      <c r="D384" s="57"/>
      <c r="E384" s="51">
        <f>E95+E167+E346+E383</f>
        <v>90696.159999999989</v>
      </c>
      <c r="F384" s="59"/>
      <c r="G384" s="51">
        <f>G95+G167+G346+G383</f>
        <v>2326327.8199999998</v>
      </c>
      <c r="H384" s="65">
        <f>H95+H167+H346+H383</f>
        <v>13077</v>
      </c>
      <c r="I384" s="51">
        <f>每日销售笔数!M51/'3月9日销售'!H384</f>
        <v>128.18902041752699</v>
      </c>
      <c r="J384" s="60">
        <f>J95+J167+J346+J383</f>
        <v>32374259.450000007</v>
      </c>
      <c r="K384" s="61">
        <f>K95+K167+K346+K383</f>
        <v>1</v>
      </c>
      <c r="L384" s="58">
        <f t="shared" si="31"/>
        <v>25.64968373523201</v>
      </c>
      <c r="M384" s="58"/>
    </row>
    <row r="385" spans="1:18" ht="15.75" customHeight="1" x14ac:dyDescent="0.15">
      <c r="A385" s="158" t="s">
        <v>210</v>
      </c>
      <c r="B385" s="44"/>
      <c r="C385" s="44"/>
      <c r="D385" s="44"/>
      <c r="E385" s="44"/>
      <c r="F385"/>
      <c r="G385"/>
      <c r="H385"/>
      <c r="I385"/>
      <c r="J385"/>
      <c r="K385"/>
      <c r="L385"/>
    </row>
    <row r="386" spans="1:18" ht="15.75" customHeight="1" x14ac:dyDescent="0.15">
      <c r="A386" s="46"/>
      <c r="B386" s="46"/>
      <c r="C386" s="186">
        <v>42438</v>
      </c>
      <c r="D386" s="20" t="s">
        <v>212</v>
      </c>
      <c r="E386" s="47">
        <f>SUM(E387:E390)</f>
        <v>51060</v>
      </c>
      <c r="F386" s="93"/>
      <c r="G386" s="159"/>
      <c r="H386" s="159"/>
      <c r="I386" s="159"/>
      <c r="J386" s="83"/>
      <c r="K386"/>
      <c r="L386"/>
    </row>
    <row r="387" spans="1:18" ht="15.75" customHeight="1" x14ac:dyDescent="0.15">
      <c r="A387" s="46"/>
      <c r="B387" s="46"/>
      <c r="C387" s="187"/>
      <c r="D387" s="20" t="s">
        <v>327</v>
      </c>
      <c r="E387" s="47">
        <v>15935</v>
      </c>
      <c r="F387"/>
      <c r="G387" s="159"/>
      <c r="H387" s="159"/>
      <c r="I387" s="159"/>
      <c r="J387" s="78"/>
      <c r="K387"/>
      <c r="L387"/>
    </row>
    <row r="388" spans="1:18" ht="15.75" customHeight="1" x14ac:dyDescent="0.15">
      <c r="A388" s="46"/>
      <c r="B388" s="46"/>
      <c r="C388" s="187"/>
      <c r="D388" s="20" t="s">
        <v>243</v>
      </c>
      <c r="E388" s="47">
        <v>15236</v>
      </c>
      <c r="F388"/>
      <c r="G388" s="159"/>
      <c r="H388" s="159"/>
      <c r="I388" s="159"/>
      <c r="J388"/>
      <c r="K388"/>
      <c r="L388"/>
    </row>
    <row r="389" spans="1:18" ht="15.75" customHeight="1" x14ac:dyDescent="0.15">
      <c r="A389" s="46"/>
      <c r="B389" s="46"/>
      <c r="C389" s="187"/>
      <c r="D389" s="20" t="s">
        <v>242</v>
      </c>
      <c r="E389" s="47">
        <v>16535</v>
      </c>
      <c r="F389"/>
      <c r="G389" s="159"/>
      <c r="H389" s="159"/>
      <c r="I389" s="159"/>
      <c r="J389" s="87"/>
      <c r="K389"/>
      <c r="L389"/>
    </row>
    <row r="390" spans="1:18" ht="15.75" customHeight="1" x14ac:dyDescent="0.15">
      <c r="A390" s="46"/>
      <c r="B390" s="46"/>
      <c r="C390" s="187"/>
      <c r="D390" s="20" t="s">
        <v>215</v>
      </c>
      <c r="E390" s="47">
        <v>3354</v>
      </c>
      <c r="F390"/>
      <c r="G390" s="159"/>
      <c r="H390" s="159"/>
      <c r="I390" s="159"/>
      <c r="J390"/>
      <c r="K390"/>
      <c r="L390"/>
    </row>
    <row r="391" spans="1:18" ht="15.75" customHeight="1" x14ac:dyDescent="0.15">
      <c r="A391" s="46"/>
      <c r="B391" s="46"/>
      <c r="C391" s="187"/>
      <c r="D391" s="20" t="s">
        <v>213</v>
      </c>
      <c r="E391" s="48">
        <f>H384/E386</f>
        <v>0.25611045828437135</v>
      </c>
      <c r="F391"/>
      <c r="G391" s="159"/>
      <c r="H391" s="159"/>
      <c r="I391" s="159"/>
      <c r="J391"/>
      <c r="K391"/>
      <c r="L391"/>
    </row>
    <row r="392" spans="1:18" x14ac:dyDescent="0.15">
      <c r="A392" s="46"/>
      <c r="B392" s="46"/>
      <c r="C392" s="188"/>
      <c r="D392" s="20" t="s">
        <v>214</v>
      </c>
      <c r="E392" s="49">
        <f>I384</f>
        <v>128.18902041752699</v>
      </c>
      <c r="F392"/>
      <c r="G392" s="159"/>
      <c r="H392" s="159"/>
      <c r="I392" s="159"/>
      <c r="J392"/>
      <c r="K392"/>
      <c r="L392"/>
    </row>
    <row r="393" spans="1:18" s="9" customFormat="1" ht="27.75" customHeight="1" x14ac:dyDescent="0.15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 s="8"/>
      <c r="O393" s="8"/>
      <c r="P393" s="8"/>
      <c r="Q393" s="8"/>
      <c r="R393" s="8"/>
    </row>
    <row r="394" spans="1:18" s="74" customFormat="1" x14ac:dyDescent="0.15">
      <c r="A394" s="46"/>
      <c r="B394" s="46"/>
      <c r="C394" s="46"/>
      <c r="D394" s="46"/>
      <c r="E394" s="46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 x14ac:dyDescent="0.15">
      <c r="A395" s="45" t="s">
        <v>211</v>
      </c>
      <c r="B395" s="38"/>
      <c r="C395" s="38"/>
      <c r="D395" s="39"/>
      <c r="E395" s="38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74" customFormat="1" ht="36.75" customHeight="1" x14ac:dyDescent="0.15">
      <c r="A396" s="183" t="str">
        <f>每日销售笔数!K2</f>
        <v xml:space="preserve">        1、本日总销售232.6万元，其中餐饮业态销售61.7万元，占比26.5%，非餐饮业态销售171.0万元，占比73.5%；</v>
      </c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8"/>
      <c r="N396"/>
      <c r="O396"/>
      <c r="P396"/>
      <c r="Q396"/>
      <c r="R396"/>
    </row>
    <row r="397" spans="1:18" ht="38.25" customHeight="1" x14ac:dyDescent="0.15">
      <c r="A397" s="189" t="str">
        <f>每日销售笔数!L46</f>
        <v xml:space="preserve">       2、本日销售排名前十：ZARA：9.0万；H&amp;M：8.0万；四川海底捞餐饮有限公司：7.4万；汉巴味德：7.2万；帝豪斯：5.0万；凯撒旅游：4.6万；PANDORA：3.4万；优衣库：3.0万；外婆家：3.0万；MUJI：2.9万；</v>
      </c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</row>
    <row r="398" spans="1:18" s="74" customFormat="1" ht="38.25" customHeight="1" x14ac:dyDescent="0.15">
      <c r="A398" s="189" t="str">
        <f>月累计销售!J22</f>
        <v xml:space="preserve">       3、本月销售排名前十：帝豪斯：166.5万；ZARA：114.0万；H&amp;M：104.0万；汉巴味德：102.0万；四川海底捞餐饮有限公司：87.4万；UNIQLO：75.0万；凯撒旅游：62.3万；MUJI：47.6万；外婆家：46.1万；innidfree：38.4万；</v>
      </c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37"/>
      <c r="N398" s="137"/>
      <c r="O398" s="137"/>
      <c r="P398" s="137"/>
      <c r="Q398" s="137"/>
      <c r="R398" s="137"/>
    </row>
    <row r="399" spans="1:18" ht="27" customHeight="1" x14ac:dyDescent="0.15">
      <c r="A399" s="183" t="str">
        <f>每日销售笔数!K3</f>
        <v xml:space="preserve">     4、2016年3月份累计销售3237.4万元，完成当月销售计划（11100万元）的29.2%；</v>
      </c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8"/>
    </row>
    <row r="400" spans="1:18" s="74" customFormat="1" ht="27" customHeight="1" x14ac:dyDescent="0.15">
      <c r="A400" s="183" t="str">
        <f>每日销售笔数!L56</f>
        <v xml:space="preserve">     5、苹果本日销售65.0万，笔数1笔；明细表及汇总表中的销售笔数、客单价、提袋率已剔除苹果影响；</v>
      </c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8"/>
      <c r="N400" s="137"/>
      <c r="O400" s="137"/>
      <c r="P400" s="137"/>
      <c r="Q400" s="137"/>
      <c r="R400" s="137"/>
    </row>
    <row r="401" spans="1:12" ht="30" customHeight="1" x14ac:dyDescent="0.15">
      <c r="A401" s="183" t="s">
        <v>3381</v>
      </c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</row>
    <row r="402" spans="1:12" x14ac:dyDescent="0.15">
      <c r="D402" s="136"/>
      <c r="G402" s="38"/>
      <c r="H402" s="38"/>
    </row>
    <row r="403" spans="1:12" x14ac:dyDescent="0.15">
      <c r="D403" s="136"/>
      <c r="G403" s="38"/>
      <c r="H403" s="38"/>
    </row>
    <row r="404" spans="1:12" x14ac:dyDescent="0.15">
      <c r="D404" s="136"/>
      <c r="G404" s="38"/>
      <c r="H404" s="38"/>
    </row>
    <row r="405" spans="1:12" x14ac:dyDescent="0.15">
      <c r="D405" s="134"/>
      <c r="G405" s="38"/>
      <c r="H405" s="38"/>
    </row>
  </sheetData>
  <autoFilter ref="A2:R392"/>
  <customSheetViews>
    <customSheetView guid="{B7CA09FA-3D62-4F00-B8B2-CF0E7F85CAEF}" showAutoFilter="1">
      <selection sqref="A1:IV65536"/>
      <autoFilter ref="B1:F1"/>
    </customSheetView>
  </customSheetViews>
  <mergeCells count="9">
    <mergeCell ref="A401:L401"/>
    <mergeCell ref="A400:L400"/>
    <mergeCell ref="A399:L399"/>
    <mergeCell ref="A1:B1"/>
    <mergeCell ref="C1:F1"/>
    <mergeCell ref="C386:C392"/>
    <mergeCell ref="A397:L397"/>
    <mergeCell ref="A396:L396"/>
    <mergeCell ref="A398:L398"/>
  </mergeCells>
  <phoneticPr fontId="2" type="noConversion"/>
  <conditionalFormatting sqref="C359:D359">
    <cfRule type="duplicateValues" dxfId="157" priority="40"/>
  </conditionalFormatting>
  <conditionalFormatting sqref="D373">
    <cfRule type="duplicateValues" dxfId="156" priority="12"/>
  </conditionalFormatting>
  <conditionalFormatting sqref="C373">
    <cfRule type="duplicateValues" dxfId="155" priority="13"/>
  </conditionalFormatting>
  <conditionalFormatting sqref="D158:D159">
    <cfRule type="duplicateValues" dxfId="154" priority="4" stopIfTrue="1"/>
  </conditionalFormatting>
  <conditionalFormatting sqref="D366">
    <cfRule type="duplicateValues" dxfId="153" priority="1"/>
  </conditionalFormatting>
  <conditionalFormatting sqref="C366">
    <cfRule type="duplicateValues" dxfId="152" priority="2"/>
  </conditionalFormatting>
  <conditionalFormatting sqref="D374:D382 D360:D365 D347:D358 D367:D372">
    <cfRule type="duplicateValues" dxfId="151" priority="962"/>
  </conditionalFormatting>
  <conditionalFormatting sqref="C374:C382 C360:C365 C347:C358 C367:C372">
    <cfRule type="duplicateValues" dxfId="150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17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Q13" sqref="Q13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3" t="s">
        <v>3375</v>
      </c>
      <c r="B1" s="193"/>
      <c r="C1" s="193"/>
      <c r="D1" s="193"/>
      <c r="E1" s="193"/>
      <c r="F1" s="193"/>
    </row>
    <row r="2" spans="1:13" ht="12" customHeight="1" x14ac:dyDescent="0.15">
      <c r="A2" s="194"/>
      <c r="B2" s="194"/>
      <c r="C2" s="194"/>
      <c r="D2" s="194"/>
      <c r="E2" s="194"/>
      <c r="F2" s="194"/>
    </row>
    <row r="3" spans="1:13" ht="13.5" customHeight="1" x14ac:dyDescent="0.15">
      <c r="A3" s="6"/>
      <c r="B3" s="6"/>
      <c r="C3" s="6"/>
      <c r="D3" s="6"/>
      <c r="E3" s="195" t="s">
        <v>162</v>
      </c>
      <c r="F3" s="195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196" t="s">
        <v>216</v>
      </c>
      <c r="B5" s="3">
        <v>1</v>
      </c>
      <c r="C5" s="67">
        <f>SUM('3月9日销售'!E3:E24)</f>
        <v>4732.17</v>
      </c>
      <c r="D5" s="67">
        <f>SUM('3月9日销售'!G3:G24)</f>
        <v>240948.1</v>
      </c>
      <c r="E5" s="13">
        <f>D5/D10</f>
        <v>0.42855242794695397</v>
      </c>
      <c r="F5" s="10">
        <f>D5/C5</f>
        <v>50.917042287153677</v>
      </c>
    </row>
    <row r="6" spans="1:13" ht="12" customHeight="1" x14ac:dyDescent="0.15">
      <c r="A6" s="196"/>
      <c r="B6" s="3">
        <v>2</v>
      </c>
      <c r="C6" s="67">
        <f>SUM('3月9日销售'!E25:E44)</f>
        <v>3352</v>
      </c>
      <c r="D6" s="67">
        <f>SUM('3月9日销售'!G25:G44)</f>
        <v>69802.399999999994</v>
      </c>
      <c r="E6" s="13">
        <f>D6/D10</f>
        <v>0.12415116780968374</v>
      </c>
      <c r="F6" s="10">
        <f t="shared" ref="F6:F37" si="0">D6/C6</f>
        <v>20.824105011933174</v>
      </c>
    </row>
    <row r="7" spans="1:13" ht="12" customHeight="1" x14ac:dyDescent="0.15">
      <c r="A7" s="196"/>
      <c r="B7" s="3">
        <v>3</v>
      </c>
      <c r="C7" s="67">
        <f>SUM('3月9日销售'!E45:E76)</f>
        <v>6009.6</v>
      </c>
      <c r="D7" s="67">
        <f>SUM('3月9日销售'!G45:G76)</f>
        <v>96287.299999999988</v>
      </c>
      <c r="E7" s="13">
        <f>D7/D10</f>
        <v>0.17125744587924427</v>
      </c>
      <c r="F7" s="10">
        <f t="shared" si="0"/>
        <v>16.022247736954203</v>
      </c>
    </row>
    <row r="8" spans="1:13" ht="12" customHeight="1" x14ac:dyDescent="0.15">
      <c r="A8" s="196"/>
      <c r="B8" s="3">
        <v>4</v>
      </c>
      <c r="C8" s="67">
        <f>SUM('3月9日销售'!E77:E87)</f>
        <v>3067.45</v>
      </c>
      <c r="D8" s="67">
        <f>SUM('3月9日销售'!G77:G87)</f>
        <v>57023.6</v>
      </c>
      <c r="E8" s="13">
        <f>D8/D10</f>
        <v>0.10142268077762773</v>
      </c>
      <c r="F8" s="10">
        <f t="shared" si="0"/>
        <v>18.589903665911425</v>
      </c>
    </row>
    <row r="9" spans="1:13" ht="12" customHeight="1" x14ac:dyDescent="0.15">
      <c r="A9" s="196"/>
      <c r="B9" s="3">
        <v>5</v>
      </c>
      <c r="C9" s="67">
        <f>SUM('3月9日销售'!E88:E94)</f>
        <v>3328.4999999999995</v>
      </c>
      <c r="D9" s="67">
        <f>SUM('3月9日销售'!G88:G94)</f>
        <v>98175.76</v>
      </c>
      <c r="E9" s="13">
        <f>D9/D10</f>
        <v>0.1746162775864904</v>
      </c>
      <c r="F9" s="10">
        <f t="shared" si="0"/>
        <v>29.495496469881331</v>
      </c>
    </row>
    <row r="10" spans="1:13" ht="12" customHeight="1" x14ac:dyDescent="0.15">
      <c r="A10" s="4" t="s">
        <v>222</v>
      </c>
      <c r="B10" s="4"/>
      <c r="C10" s="68">
        <f>SUM(C5:C9)</f>
        <v>20489.72</v>
      </c>
      <c r="D10" s="68">
        <f>SUM(D5:D9)</f>
        <v>562237.15999999992</v>
      </c>
      <c r="E10" s="14">
        <f>D10/D37</f>
        <v>0.24168440714430348</v>
      </c>
      <c r="F10" s="11">
        <f t="shared" si="0"/>
        <v>27.439963064404974</v>
      </c>
    </row>
    <row r="11" spans="1:13" ht="12" customHeight="1" x14ac:dyDescent="0.15">
      <c r="A11" s="190" t="s">
        <v>217</v>
      </c>
      <c r="B11" s="3">
        <v>1</v>
      </c>
      <c r="C11" s="67">
        <f>SUM('3月9日销售'!E96:E111)</f>
        <v>6343.5000000000009</v>
      </c>
      <c r="D11" s="67">
        <f>SUM('3月9日销售'!G96:G111)</f>
        <v>775573</v>
      </c>
      <c r="E11" s="15">
        <f>D11/D17</f>
        <v>0.83265919874053229</v>
      </c>
      <c r="F11" s="10">
        <f t="shared" si="0"/>
        <v>122.26263103964686</v>
      </c>
    </row>
    <row r="12" spans="1:13" ht="12" customHeight="1" x14ac:dyDescent="0.15">
      <c r="A12" s="191"/>
      <c r="B12" s="3">
        <v>2</v>
      </c>
      <c r="C12" s="67">
        <f>SUM('3月9日销售'!E112:E121)</f>
        <v>1314.9</v>
      </c>
      <c r="D12" s="67">
        <f>SUM('3月9日销售'!G112:G121)</f>
        <v>17584.599999999999</v>
      </c>
      <c r="E12" s="15">
        <f>D12/D17</f>
        <v>1.8878917840322914E-2</v>
      </c>
      <c r="F12" s="10">
        <f t="shared" si="0"/>
        <v>13.373336375389762</v>
      </c>
    </row>
    <row r="13" spans="1:13" ht="12" customHeight="1" x14ac:dyDescent="0.15">
      <c r="A13" s="191"/>
      <c r="B13" s="3">
        <v>3</v>
      </c>
      <c r="C13" s="67">
        <f>SUM('3月9日销售'!E122:E136)</f>
        <v>2211.9899999999998</v>
      </c>
      <c r="D13" s="67">
        <f>SUM('3月9日销售'!G122:G136)</f>
        <v>22021</v>
      </c>
      <c r="E13" s="15">
        <f>D13/D17</f>
        <v>2.3641859909338335E-2</v>
      </c>
      <c r="F13" s="10">
        <f t="shared" si="0"/>
        <v>9.955289128793531</v>
      </c>
    </row>
    <row r="14" spans="1:13" ht="12" customHeight="1" x14ac:dyDescent="0.15">
      <c r="A14" s="191"/>
      <c r="B14" s="3">
        <v>4</v>
      </c>
      <c r="C14" s="67">
        <f>SUM('3月9日销售'!E137:E140)</f>
        <v>1653.9</v>
      </c>
      <c r="D14" s="67">
        <f>SUM('3月9日销售'!G137:G140)</f>
        <v>14346</v>
      </c>
      <c r="E14" s="15">
        <f>D14/D17</f>
        <v>1.5401940068996312E-2</v>
      </c>
      <c r="F14" s="10">
        <f t="shared" si="0"/>
        <v>8.6740431706874652</v>
      </c>
    </row>
    <row r="15" spans="1:13" ht="12" customHeight="1" x14ac:dyDescent="0.15">
      <c r="A15" s="191"/>
      <c r="B15" s="3">
        <v>5</v>
      </c>
      <c r="C15" s="67">
        <f>SUM('3月9日销售'!E141:E148)</f>
        <v>2303.9899999999998</v>
      </c>
      <c r="D15" s="67">
        <f>SUM('3月9日销售'!G141:G148)</f>
        <v>52191.600000000006</v>
      </c>
      <c r="E15" s="15">
        <f>D15/D17</f>
        <v>5.6033172682631256E-2</v>
      </c>
      <c r="F15" s="10">
        <f t="shared" si="0"/>
        <v>22.652702485687875</v>
      </c>
    </row>
    <row r="16" spans="1:13" ht="12" customHeight="1" x14ac:dyDescent="0.15">
      <c r="A16" s="192"/>
      <c r="B16" s="3" t="s">
        <v>164</v>
      </c>
      <c r="C16" s="67">
        <f>SUM('3月9日销售'!E149:E166)</f>
        <v>2711.5000000000005</v>
      </c>
      <c r="D16" s="67">
        <f>SUM('3月9日销售'!G149:G166)</f>
        <v>49724.899999999994</v>
      </c>
      <c r="E16" s="15">
        <f>D16/D17</f>
        <v>5.3384910758178909E-2</v>
      </c>
      <c r="F16" s="10">
        <f t="shared" si="0"/>
        <v>18.338521113774657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 x14ac:dyDescent="0.15">
      <c r="A17" s="4" t="s">
        <v>223</v>
      </c>
      <c r="B17" s="4"/>
      <c r="C17" s="68">
        <f>SUM(C11:C16)</f>
        <v>16539.780000000002</v>
      </c>
      <c r="D17" s="68">
        <f>SUM(D11:D16)</f>
        <v>931441.1</v>
      </c>
      <c r="E17" s="14">
        <v>0.30213183205605898</v>
      </c>
      <c r="F17" s="11">
        <f t="shared" si="0"/>
        <v>56.315204918082337</v>
      </c>
      <c r="I17" s="88">
        <f>'3月9日销售'!J95+'3月9日销售'!J167</f>
        <v>19625594.300000004</v>
      </c>
      <c r="J17" s="113">
        <f>I17/10000</f>
        <v>1962.5594300000005</v>
      </c>
      <c r="K17" s="119">
        <v>3282</v>
      </c>
      <c r="L17" s="89">
        <f>J17/K17</f>
        <v>0.59797666971358943</v>
      </c>
      <c r="M17" s="123">
        <f>(K17-J17)</f>
        <v>1319.4405699999995</v>
      </c>
    </row>
    <row r="18" spans="1:13" ht="12" customHeight="1" x14ac:dyDescent="0.15">
      <c r="A18" s="196" t="s">
        <v>218</v>
      </c>
      <c r="B18" s="3">
        <v>1</v>
      </c>
      <c r="C18" s="67">
        <f>SUM('3月9日销售'!E168:E210)</f>
        <v>7362.5</v>
      </c>
      <c r="D18" s="67">
        <f>SUM('3月9日销售'!G168:G210)</f>
        <v>169823</v>
      </c>
      <c r="E18" s="15">
        <f>D18/D24</f>
        <v>0.23262759278885284</v>
      </c>
      <c r="F18" s="10">
        <f t="shared" si="0"/>
        <v>23.065942275042445</v>
      </c>
      <c r="I18" s="90"/>
      <c r="J18" s="114"/>
      <c r="K18" s="90"/>
      <c r="L18" s="90"/>
      <c r="M18" s="90"/>
    </row>
    <row r="19" spans="1:13" ht="12" customHeight="1" x14ac:dyDescent="0.15">
      <c r="A19" s="196"/>
      <c r="B19" s="3">
        <v>2</v>
      </c>
      <c r="C19" s="67">
        <f>SUM('3月9日销售'!E211:E242)</f>
        <v>3260.8</v>
      </c>
      <c r="D19" s="67">
        <f>SUM('3月9日销售'!G211:G242)</f>
        <v>44869.600000000006</v>
      </c>
      <c r="E19" s="15">
        <f>D19/D24</f>
        <v>6.1463447456461803E-2</v>
      </c>
      <c r="F19" s="10">
        <f t="shared" si="0"/>
        <v>13.760304219823357</v>
      </c>
      <c r="I19" s="90"/>
      <c r="J19" s="114"/>
      <c r="K19" s="90"/>
      <c r="L19" s="90"/>
      <c r="M19" s="90"/>
    </row>
    <row r="20" spans="1:13" ht="12" customHeight="1" x14ac:dyDescent="0.15">
      <c r="A20" s="196"/>
      <c r="B20" s="3">
        <v>3</v>
      </c>
      <c r="C20" s="67">
        <f>SUM('3月9日销售'!E243:E290)</f>
        <v>6278.8000000000011</v>
      </c>
      <c r="D20" s="67">
        <f>SUM('3月9日销售'!G243:G290)</f>
        <v>88147.000000000015</v>
      </c>
      <c r="E20" s="15">
        <f>D20/D24</f>
        <v>0.12074586140604637</v>
      </c>
      <c r="F20" s="10">
        <f t="shared" si="0"/>
        <v>14.038829075619544</v>
      </c>
      <c r="I20" s="90"/>
      <c r="J20" s="114"/>
      <c r="K20" s="90"/>
      <c r="L20" s="90"/>
      <c r="M20" s="90"/>
    </row>
    <row r="21" spans="1:13" ht="12" customHeight="1" x14ac:dyDescent="0.15">
      <c r="A21" s="196"/>
      <c r="B21" s="3">
        <v>4</v>
      </c>
      <c r="C21" s="67">
        <f>SUM('3月9日销售'!E291:E304)</f>
        <v>6746.5</v>
      </c>
      <c r="D21" s="67">
        <f>SUM('3月9日销售'!G291:G304)</f>
        <v>114021.98</v>
      </c>
      <c r="E21" s="15">
        <f>D21/D24</f>
        <v>0.15619002568803236</v>
      </c>
      <c r="F21" s="10">
        <f t="shared" si="0"/>
        <v>16.900908619284074</v>
      </c>
      <c r="I21" s="90"/>
      <c r="J21" s="114"/>
      <c r="K21" s="90"/>
      <c r="L21" s="90"/>
      <c r="M21" s="90"/>
    </row>
    <row r="22" spans="1:13" ht="12" customHeight="1" x14ac:dyDescent="0.15">
      <c r="A22" s="196"/>
      <c r="B22" s="3">
        <v>5</v>
      </c>
      <c r="C22" s="67">
        <f>SUM('3月9日销售'!E305:E317)</f>
        <v>5546.3</v>
      </c>
      <c r="D22" s="67">
        <f>SUM('3月9日销售'!G305:G317)</f>
        <v>165788.70000000001</v>
      </c>
      <c r="E22" s="15">
        <f>D22/D24</f>
        <v>0.22710131249944523</v>
      </c>
      <c r="F22" s="10">
        <f t="shared" si="0"/>
        <v>29.891765681625589</v>
      </c>
      <c r="I22" s="90"/>
      <c r="J22" s="114"/>
      <c r="K22" s="90"/>
      <c r="L22" s="90"/>
      <c r="M22" s="90"/>
    </row>
    <row r="23" spans="1:13" ht="12" customHeight="1" x14ac:dyDescent="0.15">
      <c r="A23" s="196"/>
      <c r="B23" s="3" t="s">
        <v>164</v>
      </c>
      <c r="C23" s="67">
        <f>SUM('3月9日销售'!E318:E345)</f>
        <v>6342.2</v>
      </c>
      <c r="D23" s="67">
        <f>SUM('3月9日销售'!G318:G345)</f>
        <v>147370.6</v>
      </c>
      <c r="E23" s="15">
        <f>D23/D24</f>
        <v>0.20187176016116143</v>
      </c>
      <c r="F23" s="10">
        <f t="shared" si="0"/>
        <v>23.236510989877331</v>
      </c>
      <c r="I23" s="90"/>
      <c r="J23" s="114"/>
      <c r="K23" s="90"/>
      <c r="L23" s="90"/>
      <c r="M23" s="90"/>
    </row>
    <row r="24" spans="1:13" ht="12" customHeight="1" x14ac:dyDescent="0.15">
      <c r="A24" s="4" t="s">
        <v>220</v>
      </c>
      <c r="B24" s="4"/>
      <c r="C24" s="68">
        <f>SUM(C18:C23)</f>
        <v>35537.1</v>
      </c>
      <c r="D24" s="68">
        <f>SUM(D18:D23)</f>
        <v>730020.88</v>
      </c>
      <c r="E24" s="14">
        <f>D24/D37</f>
        <v>0.31380825768571174</v>
      </c>
      <c r="F24" s="11">
        <f t="shared" si="0"/>
        <v>20.542500091453721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 x14ac:dyDescent="0.15">
      <c r="A25" s="190" t="s">
        <v>219</v>
      </c>
      <c r="B25" s="3">
        <v>1</v>
      </c>
      <c r="C25" s="67">
        <f>SUM('3月9日销售'!E347:E359)</f>
        <v>6051.1</v>
      </c>
      <c r="D25" s="67">
        <f>SUM('3月9日销售'!G347:G359)</f>
        <v>84198.84</v>
      </c>
      <c r="E25" s="15">
        <f>D25/D30</f>
        <v>0.82042212761578925</v>
      </c>
      <c r="F25" s="10">
        <f t="shared" si="0"/>
        <v>13.914633702963096</v>
      </c>
      <c r="I25" s="88">
        <f>'3月9日销售'!J383+'3月9日销售'!J346</f>
        <v>12748665.150000002</v>
      </c>
      <c r="J25" s="113">
        <f>I25/10000</f>
        <v>1274.8665150000002</v>
      </c>
      <c r="K25" s="119">
        <v>3637</v>
      </c>
      <c r="L25" s="89">
        <f>J25/K25</f>
        <v>0.35052694940885348</v>
      </c>
      <c r="M25" s="123">
        <f>(K25-J25)</f>
        <v>2362.1334849999998</v>
      </c>
    </row>
    <row r="26" spans="1:13" ht="12" customHeight="1" x14ac:dyDescent="0.15">
      <c r="A26" s="191"/>
      <c r="B26" s="3">
        <v>2</v>
      </c>
      <c r="C26" s="67">
        <f>SUM('3月9日销售'!E360:E367)</f>
        <v>1559.7</v>
      </c>
      <c r="D26" s="67">
        <f>SUM('3月9日销售'!G360:G367)</f>
        <v>8651.2000000000007</v>
      </c>
      <c r="E26" s="15">
        <f>D26/D30</f>
        <v>8.4296124631048561E-2</v>
      </c>
      <c r="F26" s="10">
        <f t="shared" si="0"/>
        <v>5.5467077001987564</v>
      </c>
      <c r="I26" s="91"/>
      <c r="J26" s="91"/>
      <c r="K26" s="91"/>
      <c r="L26" s="91"/>
      <c r="M26" s="91"/>
    </row>
    <row r="27" spans="1:13" ht="12" customHeight="1" x14ac:dyDescent="0.15">
      <c r="A27" s="191"/>
      <c r="B27" s="3">
        <v>3</v>
      </c>
      <c r="C27" s="67">
        <f>SUM('3月9日销售'!E368:E376)</f>
        <v>955.76</v>
      </c>
      <c r="D27" s="67">
        <f>SUM('3月9日销售'!G368:G376)</f>
        <v>2422</v>
      </c>
      <c r="E27" s="15">
        <f>D27/D31</f>
        <v>1.9062716605233348E-3</v>
      </c>
      <c r="F27" s="10">
        <f>D27/C27</f>
        <v>2.5341089813342261</v>
      </c>
      <c r="I27" s="91"/>
      <c r="J27" s="91"/>
      <c r="K27" s="91"/>
      <c r="L27" s="91"/>
      <c r="M27" s="91"/>
    </row>
    <row r="28" spans="1:13" ht="12" customHeight="1" x14ac:dyDescent="0.15">
      <c r="A28" s="191"/>
      <c r="B28" s="3">
        <v>4</v>
      </c>
      <c r="C28" s="67">
        <f>SUM('3月9日销售'!E377:E378)</f>
        <v>7715.6</v>
      </c>
      <c r="D28" s="67">
        <f>SUM('3月9日销售'!G377:G378)</f>
        <v>5667.5</v>
      </c>
      <c r="E28" s="15">
        <f>D28/D30</f>
        <v>5.5223354719168172E-2</v>
      </c>
      <c r="F28" s="10">
        <f t="shared" si="0"/>
        <v>0.73455078023744103</v>
      </c>
      <c r="I28" s="91"/>
      <c r="J28" s="91"/>
      <c r="K28" s="91"/>
      <c r="L28" s="91"/>
      <c r="M28" s="91"/>
    </row>
    <row r="29" spans="1:13" ht="12" customHeight="1" x14ac:dyDescent="0.15">
      <c r="A29" s="192"/>
      <c r="B29" s="3" t="s">
        <v>164</v>
      </c>
      <c r="C29" s="67">
        <f>SUM('3月9日销售'!E379:E382)</f>
        <v>1847.4</v>
      </c>
      <c r="D29" s="67">
        <f>SUM('3月9日销售'!G379:G382)</f>
        <v>1689.1399999999999</v>
      </c>
      <c r="E29" s="15">
        <f>D29/D30</f>
        <v>1.6458752075930432E-2</v>
      </c>
      <c r="F29" s="10">
        <f t="shared" si="0"/>
        <v>0.91433365811410616</v>
      </c>
      <c r="I29" s="91"/>
      <c r="J29" s="91"/>
      <c r="K29" s="91"/>
      <c r="L29" s="91"/>
      <c r="M29" s="91"/>
    </row>
    <row r="30" spans="1:13" ht="12" customHeight="1" x14ac:dyDescent="0.15">
      <c r="A30" s="4" t="s">
        <v>221</v>
      </c>
      <c r="B30" s="4"/>
      <c r="C30" s="68">
        <f>SUM(C25:C29)</f>
        <v>18129.560000000001</v>
      </c>
      <c r="D30" s="68">
        <f>SUM(D25:D29)</f>
        <v>102628.68</v>
      </c>
      <c r="E30" s="14">
        <f>D30/D37</f>
        <v>4.4116172758489385E-2</v>
      </c>
      <c r="F30" s="11">
        <f t="shared" si="0"/>
        <v>5.6608478087719716</v>
      </c>
      <c r="I30" s="91"/>
      <c r="J30" s="91"/>
      <c r="K30" s="91"/>
      <c r="L30" s="91"/>
      <c r="M30" s="91"/>
    </row>
    <row r="31" spans="1:13" ht="12" customHeight="1" x14ac:dyDescent="0.15">
      <c r="A31" s="190" t="s">
        <v>3180</v>
      </c>
      <c r="B31" s="3">
        <v>1</v>
      </c>
      <c r="C31" s="67">
        <f t="shared" ref="C31:D34" si="1">C5+C11+C18+C25</f>
        <v>24489.270000000004</v>
      </c>
      <c r="D31" s="67">
        <f t="shared" si="1"/>
        <v>1270542.9400000002</v>
      </c>
      <c r="E31" s="15">
        <f>D31/D37</f>
        <v>0.54615816785443427</v>
      </c>
      <c r="F31" s="10">
        <f t="shared" si="0"/>
        <v>51.881617541070028</v>
      </c>
    </row>
    <row r="32" spans="1:13" ht="12" customHeight="1" x14ac:dyDescent="0.15">
      <c r="A32" s="191"/>
      <c r="B32" s="3">
        <v>2</v>
      </c>
      <c r="C32" s="67">
        <f t="shared" si="1"/>
        <v>9487.4</v>
      </c>
      <c r="D32" s="67">
        <f t="shared" si="1"/>
        <v>140907.80000000002</v>
      </c>
      <c r="E32" s="15">
        <f>D32/D37</f>
        <v>6.0570913002278425E-2</v>
      </c>
      <c r="F32" s="10">
        <f t="shared" si="0"/>
        <v>14.852098572843985</v>
      </c>
    </row>
    <row r="33" spans="1:6" ht="12" customHeight="1" x14ac:dyDescent="0.15">
      <c r="A33" s="191"/>
      <c r="B33" s="3">
        <v>3</v>
      </c>
      <c r="C33" s="67">
        <f t="shared" si="1"/>
        <v>15456.150000000001</v>
      </c>
      <c r="D33" s="67">
        <f t="shared" si="1"/>
        <v>208877.3</v>
      </c>
      <c r="E33" s="15">
        <f>D33/D37</f>
        <v>8.9788420275178582E-2</v>
      </c>
      <c r="F33" s="10">
        <f t="shared" si="0"/>
        <v>13.514186909417932</v>
      </c>
    </row>
    <row r="34" spans="1:6" ht="12" customHeight="1" x14ac:dyDescent="0.15">
      <c r="A34" s="191"/>
      <c r="B34" s="3">
        <v>4</v>
      </c>
      <c r="C34" s="67">
        <f t="shared" si="1"/>
        <v>19183.45</v>
      </c>
      <c r="D34" s="67">
        <f t="shared" si="1"/>
        <v>191059.08000000002</v>
      </c>
      <c r="E34" s="15">
        <f>D34/D37</f>
        <v>8.2129044048486699E-2</v>
      </c>
      <c r="F34" s="10">
        <f t="shared" si="0"/>
        <v>9.959578699347615</v>
      </c>
    </row>
    <row r="35" spans="1:6" ht="12" customHeight="1" x14ac:dyDescent="0.15">
      <c r="A35" s="191"/>
      <c r="B35" s="3">
        <v>5</v>
      </c>
      <c r="C35" s="67">
        <f>C9+C15+C22</f>
        <v>11178.79</v>
      </c>
      <c r="D35" s="67">
        <f>D9+D15+D22</f>
        <v>316156.06</v>
      </c>
      <c r="E35" s="15">
        <f>D35/D37</f>
        <v>0.13590348586382808</v>
      </c>
      <c r="F35" s="10">
        <f t="shared" si="0"/>
        <v>28.281778260437843</v>
      </c>
    </row>
    <row r="36" spans="1:6" ht="12" customHeight="1" x14ac:dyDescent="0.15">
      <c r="A36" s="191"/>
      <c r="B36" s="3" t="s">
        <v>164</v>
      </c>
      <c r="C36" s="67">
        <f>C16+C23+C29</f>
        <v>10901.1</v>
      </c>
      <c r="D36" s="67">
        <f>D16+D23+D29</f>
        <v>198784.64000000001</v>
      </c>
      <c r="E36" s="15">
        <f>D36/D37</f>
        <v>8.5449968955794042E-2</v>
      </c>
      <c r="F36" s="10">
        <f t="shared" si="0"/>
        <v>18.235282677894894</v>
      </c>
    </row>
    <row r="37" spans="1:6" ht="12" customHeight="1" x14ac:dyDescent="0.15">
      <c r="A37" s="7"/>
      <c r="B37" s="7" t="s">
        <v>163</v>
      </c>
      <c r="C37" s="69">
        <f>SUM(C31:C36)</f>
        <v>90696.16</v>
      </c>
      <c r="D37" s="69">
        <f>D10+D17+D24+D30</f>
        <v>2326327.8199999998</v>
      </c>
      <c r="E37" s="16">
        <v>1</v>
      </c>
      <c r="F37" s="12">
        <f t="shared" si="0"/>
        <v>25.649683735232006</v>
      </c>
    </row>
    <row r="41" spans="1:6" ht="12.75" customHeight="1" x14ac:dyDescent="0.15"/>
    <row r="42" spans="1:6" ht="12" hidden="1" customHeight="1" x14ac:dyDescent="0.15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本月累计销售完成月度计划（3282万元）的59.8%；未来日均需完成1319.44万元；</v>
      </c>
    </row>
    <row r="43" spans="1:6" ht="11.25" hidden="1" customHeight="1" x14ac:dyDescent="0.15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本月累计销售完成月度计划（3637万元）的35.1%；未来日均需完成2362.13万元；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68"/>
  <sheetViews>
    <sheetView workbookViewId="0">
      <selection activeCell="F336" sqref="F336:H340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2584</v>
      </c>
      <c r="B1" s="140" t="s">
        <v>756</v>
      </c>
      <c r="C1" s="140" t="s">
        <v>3254</v>
      </c>
      <c r="D1" s="140" t="s">
        <v>3185</v>
      </c>
      <c r="E1" s="140" t="s">
        <v>3186</v>
      </c>
      <c r="F1" s="140" t="s">
        <v>3178</v>
      </c>
      <c r="G1" t="s">
        <v>3179</v>
      </c>
      <c r="H1" s="127" t="s">
        <v>895</v>
      </c>
      <c r="I1" s="127"/>
      <c r="J1" s="127"/>
    </row>
    <row r="2" spans="1:17" x14ac:dyDescent="0.15">
      <c r="A2" s="137">
        <f t="shared" ref="A2:A65" si="0">RANK(D2,D:D,0)</f>
        <v>54</v>
      </c>
      <c r="B2" s="171" t="s">
        <v>845</v>
      </c>
      <c r="C2" s="171" t="s">
        <v>846</v>
      </c>
      <c r="D2" s="156">
        <v>6953</v>
      </c>
      <c r="E2" s="156">
        <v>70</v>
      </c>
      <c r="F2" s="140" t="str">
        <f>VLOOKUP(B2,业态!A:G,7,0)</f>
        <v>餐饮</v>
      </c>
      <c r="G2" t="str">
        <f>LEFT(B2,1)</f>
        <v>A</v>
      </c>
      <c r="H2" t="str">
        <f>VLOOKUP(B2,'3月9日销售'!C:D,2,0)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1、本日总销售232.6万元，其中餐饮业态销售61.7万元，占比26.5%，非餐饮业态销售171.0万元，占比73.5%；</v>
      </c>
    </row>
    <row r="3" spans="1:17" x14ac:dyDescent="0.15">
      <c r="A3" s="137">
        <f t="shared" si="0"/>
        <v>163</v>
      </c>
      <c r="B3" s="171" t="s">
        <v>833</v>
      </c>
      <c r="C3" s="171" t="s">
        <v>834</v>
      </c>
      <c r="D3" s="156">
        <v>2023.7</v>
      </c>
      <c r="E3" s="156">
        <v>43</v>
      </c>
      <c r="F3" s="140" t="str">
        <f>VLOOKUP(B3,业态!A:G,7,0)</f>
        <v>餐饮</v>
      </c>
      <c r="G3" s="137" t="str">
        <f t="shared" ref="G3:G64" si="1">LEFT(B3,1)</f>
        <v>C</v>
      </c>
      <c r="H3" s="137" t="str">
        <f>VLOOKUP(B3,'3月9日销售'!C:D,2,0)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4、2016年3月份累计销售3237.4万元，完成当月销售计划（11100万元）的29.2%；</v>
      </c>
    </row>
    <row r="4" spans="1:17" x14ac:dyDescent="0.15">
      <c r="A4" s="137">
        <f t="shared" si="0"/>
        <v>184</v>
      </c>
      <c r="B4" s="171" t="s">
        <v>835</v>
      </c>
      <c r="C4" s="171" t="s">
        <v>836</v>
      </c>
      <c r="D4" s="156">
        <v>1612</v>
      </c>
      <c r="E4" s="156">
        <v>10</v>
      </c>
      <c r="F4" s="140" t="str">
        <f>VLOOKUP(B4,业态!A:G,7,0)</f>
        <v>零售购物</v>
      </c>
      <c r="G4" s="137" t="str">
        <f t="shared" si="1"/>
        <v>C</v>
      </c>
      <c r="H4" s="137" t="str">
        <f>VLOOKUP(B4,'3月9日销售'!C:D,2,0)</f>
        <v>特奇诺</v>
      </c>
    </row>
    <row r="5" spans="1:17" x14ac:dyDescent="0.15">
      <c r="A5" s="137">
        <f t="shared" si="0"/>
        <v>101</v>
      </c>
      <c r="B5" s="171" t="s">
        <v>857</v>
      </c>
      <c r="C5" s="171" t="s">
        <v>42</v>
      </c>
      <c r="D5" s="156">
        <v>3951</v>
      </c>
      <c r="E5" s="156">
        <v>51</v>
      </c>
      <c r="F5" s="140" t="str">
        <f>VLOOKUP(B5,业态!A:G,7,0)</f>
        <v>餐饮</v>
      </c>
      <c r="G5" s="137" t="str">
        <f t="shared" si="1"/>
        <v>A</v>
      </c>
      <c r="H5" s="137" t="str">
        <f>VLOOKUP(B5,'3月9日销售'!C:D,2,0)</f>
        <v>芒果皇后</v>
      </c>
      <c r="K5" t="s">
        <v>257</v>
      </c>
      <c r="L5" s="151">
        <f>SUMIF(F:F,K5,D:D)/10000</f>
        <v>61.679738999999998</v>
      </c>
      <c r="M5" s="78">
        <f>L5/L7</f>
        <v>0.26513777838928992</v>
      </c>
    </row>
    <row r="6" spans="1:17" x14ac:dyDescent="0.15">
      <c r="A6" s="137">
        <f t="shared" si="0"/>
        <v>143</v>
      </c>
      <c r="B6" s="171" t="s">
        <v>865</v>
      </c>
      <c r="C6" s="171" t="s">
        <v>106</v>
      </c>
      <c r="D6" s="156">
        <v>2535</v>
      </c>
      <c r="E6" s="156">
        <v>1</v>
      </c>
      <c r="F6" s="140" t="str">
        <f>VLOOKUP(B6,业态!A:G,7,0)</f>
        <v>零售购物</v>
      </c>
      <c r="G6" s="137" t="str">
        <f t="shared" si="1"/>
        <v>C</v>
      </c>
      <c r="H6" s="137" t="str">
        <f>VLOOKUP(B6,'3月9日销售'!C:D,2,0)</f>
        <v>CK JEANS</v>
      </c>
      <c r="K6" t="s">
        <v>300</v>
      </c>
      <c r="L6" s="151">
        <f>L7-L5</f>
        <v>170.95304300000004</v>
      </c>
      <c r="M6" s="78">
        <f>L6/L7</f>
        <v>0.73486222161071013</v>
      </c>
    </row>
    <row r="7" spans="1:17" x14ac:dyDescent="0.15">
      <c r="A7" s="137">
        <f t="shared" si="0"/>
        <v>296</v>
      </c>
      <c r="B7" s="171" t="s">
        <v>864</v>
      </c>
      <c r="C7" s="171" t="s">
        <v>3214</v>
      </c>
      <c r="D7" s="156">
        <v>390</v>
      </c>
      <c r="E7" s="156">
        <v>1</v>
      </c>
      <c r="F7" s="140" t="str">
        <f>VLOOKUP(B7,业态!A:G,7,0)</f>
        <v>零售购物</v>
      </c>
      <c r="G7" s="137" t="str">
        <f t="shared" si="1"/>
        <v>C</v>
      </c>
      <c r="H7" s="137" t="str">
        <f>VLOOKUP(B7,'3月9日销售'!C:D,2,0)</f>
        <v>CK UNDERWEAR</v>
      </c>
      <c r="K7" t="s">
        <v>301</v>
      </c>
      <c r="L7" s="109">
        <f>L20/10000</f>
        <v>232.63278200000002</v>
      </c>
    </row>
    <row r="8" spans="1:17" x14ac:dyDescent="0.15">
      <c r="A8" s="137">
        <f t="shared" si="0"/>
        <v>121</v>
      </c>
      <c r="B8" s="171" t="s">
        <v>887</v>
      </c>
      <c r="C8" s="171" t="s">
        <v>888</v>
      </c>
      <c r="D8" s="156">
        <v>3379</v>
      </c>
      <c r="E8" s="156">
        <v>19</v>
      </c>
      <c r="F8" s="140" t="str">
        <f>VLOOKUP(B8,业态!A:G,7,0)</f>
        <v>餐饮</v>
      </c>
      <c r="G8" s="137" t="str">
        <f t="shared" si="1"/>
        <v>B</v>
      </c>
      <c r="H8" s="137" t="str">
        <f>VLOOKUP(B8,'3月9日销售'!C:D,2,0)</f>
        <v>蜀渝老爹</v>
      </c>
    </row>
    <row r="9" spans="1:17" x14ac:dyDescent="0.15">
      <c r="A9" s="137">
        <f t="shared" si="0"/>
        <v>284</v>
      </c>
      <c r="B9" s="171" t="s">
        <v>853</v>
      </c>
      <c r="C9" s="171" t="s">
        <v>854</v>
      </c>
      <c r="D9" s="156">
        <v>484</v>
      </c>
      <c r="E9" s="156">
        <v>2</v>
      </c>
      <c r="F9" s="140" t="str">
        <f>VLOOKUP(B9,业态!A:G,7,0)</f>
        <v>零售购物</v>
      </c>
      <c r="G9" s="137" t="str">
        <f t="shared" si="1"/>
        <v>C</v>
      </c>
      <c r="H9" s="137" t="str">
        <f>VLOOKUP(B9,'3月9日销售'!C:D,2,0)</f>
        <v>它语记</v>
      </c>
    </row>
    <row r="10" spans="1:17" x14ac:dyDescent="0.15">
      <c r="A10" s="137">
        <f t="shared" si="0"/>
        <v>148</v>
      </c>
      <c r="B10" s="171" t="s">
        <v>875</v>
      </c>
      <c r="C10" s="171" t="s">
        <v>3209</v>
      </c>
      <c r="D10" s="156">
        <v>2332</v>
      </c>
      <c r="E10" s="156">
        <v>51</v>
      </c>
      <c r="F10" s="140" t="str">
        <f>VLOOKUP(B10,业态!A:G,7,0)</f>
        <v>餐饮</v>
      </c>
      <c r="G10" s="137" t="str">
        <f t="shared" si="1"/>
        <v>A</v>
      </c>
      <c r="H10" s="137" t="str">
        <f>VLOOKUP(B10,'3月9日销售'!C:D,2,0)</f>
        <v>尝健麻辣烫</v>
      </c>
    </row>
    <row r="11" spans="1:17" x14ac:dyDescent="0.15">
      <c r="A11" s="137">
        <f t="shared" si="0"/>
        <v>76</v>
      </c>
      <c r="B11" s="171" t="s">
        <v>1944</v>
      </c>
      <c r="C11" s="171" t="s">
        <v>893</v>
      </c>
      <c r="D11" s="156">
        <v>5198</v>
      </c>
      <c r="E11" s="156">
        <v>1</v>
      </c>
      <c r="F11" s="140" t="str">
        <f>VLOOKUP(B11,业态!A:G,7,0)</f>
        <v>休闲娱乐类</v>
      </c>
      <c r="G11" s="137" t="str">
        <f t="shared" si="1"/>
        <v>C</v>
      </c>
      <c r="H11" s="137" t="str">
        <f>VLOOKUP(B11,'3月9日销售'!C:D,2,0)</f>
        <v>博堂音动</v>
      </c>
      <c r="K11" s="77">
        <f>'3月9日销售'!J384/10000</f>
        <v>3237.4259450000009</v>
      </c>
      <c r="L11" t="s">
        <v>306</v>
      </c>
      <c r="M11" s="77">
        <f>'3月9日销售'!J384/10000</f>
        <v>3237.4259450000009</v>
      </c>
      <c r="N11" s="77">
        <f>SUM(月累计销售!D:D)/10000</f>
        <v>3237.4260549999985</v>
      </c>
      <c r="O11" s="110">
        <f>N11-M11</f>
        <v>1.0999999767591362E-4</v>
      </c>
    </row>
    <row r="12" spans="1:17" x14ac:dyDescent="0.15">
      <c r="A12" s="137">
        <f t="shared" si="0"/>
        <v>322</v>
      </c>
      <c r="B12" s="171" t="s">
        <v>955</v>
      </c>
      <c r="C12" s="171" t="s">
        <v>956</v>
      </c>
      <c r="D12" s="156">
        <v>218</v>
      </c>
      <c r="E12" s="156">
        <v>1</v>
      </c>
      <c r="F12" s="140" t="str">
        <f>VLOOKUP(B12,业态!A:G,7,0)</f>
        <v>零售购物</v>
      </c>
      <c r="G12" s="137" t="str">
        <f t="shared" si="1"/>
        <v>C</v>
      </c>
      <c r="H12" s="137" t="str">
        <f>VLOOKUP(B12,'3月9日销售'!C:D,2,0)</f>
        <v>Tune&amp;Tune</v>
      </c>
      <c r="L12" t="s">
        <v>307</v>
      </c>
      <c r="M12" s="77">
        <v>11100</v>
      </c>
      <c r="O12" s="77"/>
    </row>
    <row r="13" spans="1:17" x14ac:dyDescent="0.15">
      <c r="A13" s="137">
        <f t="shared" si="0"/>
        <v>68</v>
      </c>
      <c r="B13" s="171" t="s">
        <v>2000</v>
      </c>
      <c r="C13" s="171" t="s">
        <v>2001</v>
      </c>
      <c r="D13" s="156">
        <v>5553</v>
      </c>
      <c r="E13" s="156">
        <v>32</v>
      </c>
      <c r="F13" s="140" t="str">
        <f>VLOOKUP(B13,业态!A:G,7,0)</f>
        <v>餐饮</v>
      </c>
      <c r="G13" s="137" t="str">
        <f t="shared" si="1"/>
        <v>C</v>
      </c>
      <c r="H13" s="137" t="str">
        <f>VLOOKUP(B13,'3月9日销售'!C:D,2,0)</f>
        <v>万岁料理</v>
      </c>
      <c r="K13" s="78" t="e">
        <f>K11/K12</f>
        <v>#DIV/0!</v>
      </c>
      <c r="L13" s="79" t="s">
        <v>308</v>
      </c>
      <c r="M13" s="112">
        <f>M11/M12</f>
        <v>0.29165999504504514</v>
      </c>
      <c r="N13" s="80"/>
      <c r="O13" s="81"/>
    </row>
    <row r="14" spans="1:17" x14ac:dyDescent="0.15">
      <c r="A14" s="137">
        <f t="shared" si="0"/>
        <v>262</v>
      </c>
      <c r="B14" s="172" t="s">
        <v>2849</v>
      </c>
      <c r="C14" s="172" t="s">
        <v>2850</v>
      </c>
      <c r="D14" s="172">
        <v>734</v>
      </c>
      <c r="E14" s="156">
        <v>70</v>
      </c>
      <c r="F14" s="140" t="str">
        <f>VLOOKUP(B14,业态!A:G,7,0)</f>
        <v>餐饮</v>
      </c>
      <c r="G14" s="137" t="str">
        <f t="shared" si="1"/>
        <v>C</v>
      </c>
      <c r="H14" s="137" t="str">
        <f>VLOOKUP(B14,'3月9日销售'!C:D,2,0)</f>
        <v>鲜果乃乃</v>
      </c>
      <c r="O14" s="77"/>
      <c r="P14" s="82"/>
      <c r="Q14" s="80"/>
    </row>
    <row r="15" spans="1:17" x14ac:dyDescent="0.15">
      <c r="A15" s="137">
        <f t="shared" si="0"/>
        <v>257</v>
      </c>
      <c r="B15" s="171" t="s">
        <v>1707</v>
      </c>
      <c r="C15" s="171" t="s">
        <v>1708</v>
      </c>
      <c r="D15" s="156">
        <v>784</v>
      </c>
      <c r="E15" s="156">
        <v>6</v>
      </c>
      <c r="F15" s="140" t="str">
        <f>VLOOKUP(B15,业态!A:G,7,0)</f>
        <v>餐饮</v>
      </c>
      <c r="G15" s="137" t="str">
        <f t="shared" si="1"/>
        <v>B</v>
      </c>
      <c r="H15" s="137" t="str">
        <f>VLOOKUP(B15,'3月9日销售'!C:D,2,0)</f>
        <v>炸鸡情侣</v>
      </c>
      <c r="N15" s="80"/>
      <c r="O15" s="81" t="s">
        <v>597</v>
      </c>
    </row>
    <row r="16" spans="1:17" x14ac:dyDescent="0.15">
      <c r="A16" s="137">
        <f t="shared" si="0"/>
        <v>41</v>
      </c>
      <c r="B16" s="171" t="s">
        <v>1438</v>
      </c>
      <c r="C16" s="171" t="s">
        <v>1439</v>
      </c>
      <c r="D16" s="156">
        <v>9591</v>
      </c>
      <c r="E16" s="156">
        <v>46</v>
      </c>
      <c r="F16" s="140" t="str">
        <f>VLOOKUP(B16,业态!A:G,7,0)</f>
        <v>餐饮</v>
      </c>
      <c r="G16" s="137" t="str">
        <f t="shared" si="1"/>
        <v>A</v>
      </c>
      <c r="H16" s="137" t="str">
        <f>VLOOKUP(B16,'3月9日销售'!C:D,2,0)</f>
        <v>AMORE PIZZA</v>
      </c>
      <c r="K16" t="s">
        <v>302</v>
      </c>
      <c r="L16" s="77">
        <f>SUMIF(G:G,K16:K19,D:D)</f>
        <v>562237.16</v>
      </c>
      <c r="M16">
        <f>'3月9日销售'!G95</f>
        <v>562237.16</v>
      </c>
      <c r="N16" s="110">
        <f>L16-M16</f>
        <v>0</v>
      </c>
      <c r="O16" s="77">
        <f>L16/10000</f>
        <v>56.223716000000003</v>
      </c>
      <c r="P16" s="77"/>
    </row>
    <row r="17" spans="1:17" x14ac:dyDescent="0.15">
      <c r="A17" s="137">
        <f t="shared" si="0"/>
        <v>70</v>
      </c>
      <c r="B17" s="171" t="s">
        <v>3374</v>
      </c>
      <c r="C17" s="171" t="s">
        <v>13</v>
      </c>
      <c r="D17" s="156">
        <v>5500</v>
      </c>
      <c r="E17" s="156">
        <v>18</v>
      </c>
      <c r="F17" s="140" t="str">
        <f>VLOOKUP(B17,业态!A:G,7,0)</f>
        <v>零售购物</v>
      </c>
      <c r="G17" s="137" t="str">
        <f t="shared" si="1"/>
        <v>A</v>
      </c>
      <c r="H17" s="137" t="str">
        <f>VLOOKUP(B17,'3月9日销售'!C:D,2,0)</f>
        <v>MANGO</v>
      </c>
      <c r="K17" t="s">
        <v>303</v>
      </c>
      <c r="L17" s="77">
        <f>SUMIF(G:G,K17:K20,D:D)</f>
        <v>931441.1</v>
      </c>
      <c r="M17">
        <f>'3月9日销售'!G167</f>
        <v>931441.1</v>
      </c>
      <c r="N17" s="110">
        <f>L17-M17</f>
        <v>0</v>
      </c>
      <c r="O17" s="77">
        <f>L17/10000</f>
        <v>93.144109999999998</v>
      </c>
      <c r="P17" s="77"/>
    </row>
    <row r="18" spans="1:17" x14ac:dyDescent="0.15">
      <c r="A18" s="137">
        <f t="shared" si="0"/>
        <v>102</v>
      </c>
      <c r="B18" s="171" t="s">
        <v>2572</v>
      </c>
      <c r="C18" s="171" t="s">
        <v>13</v>
      </c>
      <c r="D18" s="156">
        <v>3938</v>
      </c>
      <c r="E18" s="156">
        <v>8</v>
      </c>
      <c r="F18" s="140" t="str">
        <f>VLOOKUP(B18,业态!A:G,7,0)</f>
        <v>零售购物</v>
      </c>
      <c r="G18" s="137" t="str">
        <f t="shared" si="1"/>
        <v>C</v>
      </c>
      <c r="H18" s="137" t="str">
        <f>VLOOKUP(B18,'3月9日销售'!C:D,2,0)</f>
        <v>MANGO</v>
      </c>
      <c r="K18" t="s">
        <v>304</v>
      </c>
      <c r="L18" s="77">
        <f>SUMIF(G:G,K18:K21,D:D)</f>
        <v>730020.88</v>
      </c>
      <c r="M18">
        <f>'3月9日销售'!G346</f>
        <v>730020.87999999989</v>
      </c>
      <c r="N18" s="110">
        <f>L18-M18</f>
        <v>0</v>
      </c>
      <c r="O18" s="77">
        <f>L18/10000</f>
        <v>73.002088000000001</v>
      </c>
      <c r="P18" s="77"/>
    </row>
    <row r="19" spans="1:17" x14ac:dyDescent="0.15">
      <c r="A19" s="137">
        <f t="shared" si="0"/>
        <v>169</v>
      </c>
      <c r="B19" s="171" t="s">
        <v>1667</v>
      </c>
      <c r="C19" s="171" t="s">
        <v>1668</v>
      </c>
      <c r="D19" s="156">
        <v>1884</v>
      </c>
      <c r="E19" s="156">
        <v>15</v>
      </c>
      <c r="F19" s="140" t="str">
        <f>VLOOKUP(B19,业态!A:G,7,0)</f>
        <v>餐饮</v>
      </c>
      <c r="G19" s="137" t="str">
        <f t="shared" si="1"/>
        <v>B</v>
      </c>
      <c r="H19" s="137" t="str">
        <f>VLOOKUP(B19,'3月9日销售'!C:D,2,0)</f>
        <v>长寿亭</v>
      </c>
      <c r="K19" t="s">
        <v>305</v>
      </c>
      <c r="L19" s="77">
        <f>SUMIF(G:G,K19:K30,D:D)</f>
        <v>102628.68000000001</v>
      </c>
      <c r="M19">
        <f>'3月9日销售'!G383</f>
        <v>102628.68</v>
      </c>
      <c r="N19" s="110">
        <f>L19-M19</f>
        <v>0</v>
      </c>
      <c r="O19" s="77">
        <f>L19/10000</f>
        <v>10.262868000000001</v>
      </c>
      <c r="P19" s="77"/>
    </row>
    <row r="20" spans="1:17" x14ac:dyDescent="0.15">
      <c r="A20" s="137">
        <f t="shared" si="0"/>
        <v>329</v>
      </c>
      <c r="B20" s="171" t="s">
        <v>915</v>
      </c>
      <c r="C20" s="171" t="s">
        <v>916</v>
      </c>
      <c r="D20" s="156">
        <v>100</v>
      </c>
      <c r="E20" s="156">
        <v>4</v>
      </c>
      <c r="F20" s="140" t="str">
        <f>VLOOKUP(B20,业态!A:G,7,0)</f>
        <v>餐饮</v>
      </c>
      <c r="G20" s="137" t="str">
        <f t="shared" si="1"/>
        <v>D</v>
      </c>
      <c r="H20" s="137" t="str">
        <f>VLOOKUP(B20,'3月9日销售'!C:D,2,0)</f>
        <v>SUNWAY糖人街</v>
      </c>
      <c r="L20" s="77">
        <f>SUM(L16:L19)</f>
        <v>2326327.8200000003</v>
      </c>
      <c r="O20" s="77">
        <f>L20/10000</f>
        <v>232.63278200000002</v>
      </c>
      <c r="P20" s="77"/>
    </row>
    <row r="21" spans="1:17" x14ac:dyDescent="0.15">
      <c r="A21" s="137">
        <f t="shared" si="0"/>
        <v>81</v>
      </c>
      <c r="B21" s="171" t="s">
        <v>1470</v>
      </c>
      <c r="C21" s="171" t="s">
        <v>1471</v>
      </c>
      <c r="D21" s="156">
        <v>4921</v>
      </c>
      <c r="E21" s="156">
        <v>27</v>
      </c>
      <c r="F21" s="140" t="str">
        <f>VLOOKUP(B21,业态!A:G,7,0)</f>
        <v>餐饮</v>
      </c>
      <c r="G21" s="137" t="str">
        <f t="shared" si="1"/>
        <v>A</v>
      </c>
      <c r="H21" s="137" t="str">
        <f>VLOOKUP(B21,'3月9日销售'!C:D,2,0)</f>
        <v>三友吉列猪排</v>
      </c>
      <c r="L21" s="77"/>
    </row>
    <row r="22" spans="1:17" x14ac:dyDescent="0.15">
      <c r="A22" s="137">
        <f t="shared" si="0"/>
        <v>7</v>
      </c>
      <c r="B22" s="171" t="s">
        <v>1977</v>
      </c>
      <c r="C22" s="171" t="s">
        <v>962</v>
      </c>
      <c r="D22" s="156">
        <v>46268</v>
      </c>
      <c r="E22" s="156">
        <v>2</v>
      </c>
      <c r="F22" s="140" t="str">
        <f>VLOOKUP(B22,业态!A:G,7,0)</f>
        <v>休闲娱乐类</v>
      </c>
      <c r="G22" s="137" t="str">
        <f t="shared" si="1"/>
        <v>C</v>
      </c>
      <c r="H22" s="137" t="str">
        <f>VLOOKUP(B22,'3月9日销售'!C:D,2,0)</f>
        <v>凯撒旅游</v>
      </c>
      <c r="L22" s="77"/>
    </row>
    <row r="23" spans="1:17" x14ac:dyDescent="0.15">
      <c r="A23" s="137">
        <f t="shared" si="0"/>
        <v>272</v>
      </c>
      <c r="B23" s="171" t="s">
        <v>1945</v>
      </c>
      <c r="C23" s="171" t="s">
        <v>1946</v>
      </c>
      <c r="D23" s="156">
        <v>596</v>
      </c>
      <c r="E23" s="156">
        <v>2</v>
      </c>
      <c r="F23" s="140" t="str">
        <f>VLOOKUP(B23,业态!A:G,7,0)</f>
        <v>零售购物</v>
      </c>
      <c r="G23" s="137" t="str">
        <f t="shared" si="1"/>
        <v>C</v>
      </c>
      <c r="H23" s="137" t="str">
        <f>VLOOKUP(B23,'3月9日销售'!C:D,2,0)</f>
        <v>REEMOOR</v>
      </c>
    </row>
    <row r="24" spans="1:17" x14ac:dyDescent="0.15">
      <c r="A24" s="137">
        <f t="shared" si="0"/>
        <v>234</v>
      </c>
      <c r="B24" s="171" t="s">
        <v>1673</v>
      </c>
      <c r="C24" s="171" t="s">
        <v>3212</v>
      </c>
      <c r="D24" s="156">
        <v>995</v>
      </c>
      <c r="E24" s="156">
        <v>7</v>
      </c>
      <c r="F24" s="140" t="str">
        <f>VLOOKUP(B24,业态!A:G,7,0)</f>
        <v>餐饮</v>
      </c>
      <c r="G24" s="137" t="str">
        <f t="shared" si="1"/>
        <v>B</v>
      </c>
      <c r="H24" s="137" t="str">
        <f>VLOOKUP(B24,'3月9日销售'!C:D,2,0)</f>
        <v>禾立皇后</v>
      </c>
    </row>
    <row r="25" spans="1:17" x14ac:dyDescent="0.15">
      <c r="A25" s="137">
        <f t="shared" si="0"/>
        <v>166</v>
      </c>
      <c r="B25" s="171" t="s">
        <v>1709</v>
      </c>
      <c r="C25" s="171" t="s">
        <v>1710</v>
      </c>
      <c r="D25" s="156">
        <v>1949</v>
      </c>
      <c r="E25" s="156">
        <v>8</v>
      </c>
      <c r="F25" s="140" t="str">
        <f>VLOOKUP(B25,业态!A:G,7,0)</f>
        <v>餐饮</v>
      </c>
      <c r="G25" s="137" t="str">
        <f t="shared" si="1"/>
        <v>B</v>
      </c>
      <c r="H25" s="137" t="str">
        <f>VLOOKUP(B25,'3月9日销售'!C:D,2,0)</f>
        <v>江原春川</v>
      </c>
    </row>
    <row r="26" spans="1:17" x14ac:dyDescent="0.15">
      <c r="A26" s="137">
        <f t="shared" si="0"/>
        <v>125</v>
      </c>
      <c r="B26" s="171" t="s">
        <v>2717</v>
      </c>
      <c r="C26" s="171" t="s">
        <v>2718</v>
      </c>
      <c r="D26" s="156">
        <v>3255</v>
      </c>
      <c r="E26" s="156">
        <v>30</v>
      </c>
      <c r="F26" s="140" t="str">
        <f>VLOOKUP(B26,业态!A:G,7,0)</f>
        <v>餐饮</v>
      </c>
      <c r="G26" s="137" t="str">
        <f t="shared" si="1"/>
        <v>C</v>
      </c>
      <c r="H26" s="137" t="str">
        <f>VLOOKUP(B26,'3月9日销售'!C:D,2,0)</f>
        <v>小韩猪</v>
      </c>
      <c r="L26" s="77"/>
    </row>
    <row r="27" spans="1:17" x14ac:dyDescent="0.15">
      <c r="A27" s="137">
        <f t="shared" si="0"/>
        <v>29</v>
      </c>
      <c r="B27" s="171" t="s">
        <v>2480</v>
      </c>
      <c r="C27" s="171" t="s">
        <v>2481</v>
      </c>
      <c r="D27" s="156">
        <v>12925</v>
      </c>
      <c r="E27" s="156">
        <v>55</v>
      </c>
      <c r="F27" s="140" t="str">
        <f>VLOOKUP(B27,业态!A:G,7,0)</f>
        <v>餐饮</v>
      </c>
      <c r="G27" s="137" t="str">
        <f t="shared" si="1"/>
        <v>C</v>
      </c>
      <c r="H27" s="137" t="str">
        <f>VLOOKUP(B27,'3月9日销售'!C:D,2,0)</f>
        <v>韩都黑牛</v>
      </c>
    </row>
    <row r="28" spans="1:17" x14ac:dyDescent="0.15">
      <c r="A28" s="137">
        <f t="shared" si="0"/>
        <v>26</v>
      </c>
      <c r="B28" s="171" t="s">
        <v>2482</v>
      </c>
      <c r="C28" s="171" t="s">
        <v>2483</v>
      </c>
      <c r="D28" s="156">
        <v>13867.23</v>
      </c>
      <c r="E28" s="156">
        <v>174</v>
      </c>
      <c r="F28" s="140" t="str">
        <f>VLOOKUP(B28,业态!A:G,7,0)</f>
        <v>餐饮</v>
      </c>
      <c r="G28" s="137" t="str">
        <f t="shared" si="1"/>
        <v>C</v>
      </c>
      <c r="H28" s="137" t="str">
        <f>VLOOKUP(B28,'3月9日销售'!C:D,2,0)</f>
        <v>筷道</v>
      </c>
    </row>
    <row r="29" spans="1:17" x14ac:dyDescent="0.15">
      <c r="A29" s="137">
        <f t="shared" si="0"/>
        <v>231</v>
      </c>
      <c r="B29" s="171" t="s">
        <v>2484</v>
      </c>
      <c r="C29" s="171" t="s">
        <v>2485</v>
      </c>
      <c r="D29" s="156">
        <v>1014</v>
      </c>
      <c r="E29" s="156">
        <v>2</v>
      </c>
      <c r="F29" s="140" t="str">
        <f>VLOOKUP(B29,业态!A:G,7,0)</f>
        <v>零售购物</v>
      </c>
      <c r="G29" s="137" t="str">
        <f t="shared" si="1"/>
        <v>C</v>
      </c>
      <c r="H29" s="137" t="str">
        <f>VLOOKUP(B29,'3月9日销售'!C:D,2,0)</f>
        <v>beyond top</v>
      </c>
    </row>
    <row r="30" spans="1:17" x14ac:dyDescent="0.15">
      <c r="A30" s="137">
        <f t="shared" si="0"/>
        <v>229</v>
      </c>
      <c r="B30" s="171" t="s">
        <v>2492</v>
      </c>
      <c r="C30" s="171" t="s">
        <v>2475</v>
      </c>
      <c r="D30" s="156">
        <v>1064</v>
      </c>
      <c r="E30" s="156">
        <v>6</v>
      </c>
      <c r="F30" s="140" t="str">
        <f>VLOOKUP(B30,业态!A:G,7,0)</f>
        <v>零售购物</v>
      </c>
      <c r="G30" s="137" t="str">
        <f t="shared" si="1"/>
        <v>A</v>
      </c>
      <c r="H30" s="137" t="str">
        <f>VLOOKUP(B30,'3月9日销售'!C:D,2,0)</f>
        <v>FISIMOLA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 x14ac:dyDescent="0.15">
      <c r="A31" s="137">
        <f t="shared" si="0"/>
        <v>235</v>
      </c>
      <c r="B31" s="171" t="s">
        <v>2532</v>
      </c>
      <c r="C31" s="171" t="s">
        <v>2533</v>
      </c>
      <c r="D31" s="156">
        <v>989</v>
      </c>
      <c r="E31" s="156">
        <v>1</v>
      </c>
      <c r="F31" s="140" t="str">
        <f>VLOOKUP(B31,业态!A:G,7,0)</f>
        <v>零售购物</v>
      </c>
      <c r="G31" s="137" t="str">
        <f t="shared" si="1"/>
        <v>B</v>
      </c>
      <c r="H31" s="137" t="str">
        <f>VLOOKUP(B31,'3月9日销售'!C:D,2,0)</f>
        <v>罗宾汉.RH</v>
      </c>
      <c r="K31" s="133" t="s">
        <v>3069</v>
      </c>
      <c r="L31" s="133" t="s">
        <v>3341</v>
      </c>
      <c r="M31" t="s">
        <v>2580</v>
      </c>
      <c r="N31" t="s">
        <v>2581</v>
      </c>
      <c r="O31" t="s">
        <v>2582</v>
      </c>
      <c r="P31" t="s">
        <v>2579</v>
      </c>
    </row>
    <row r="32" spans="1:17" x14ac:dyDescent="0.15">
      <c r="A32" s="137">
        <f t="shared" si="0"/>
        <v>263</v>
      </c>
      <c r="B32" s="171" t="s">
        <v>2523</v>
      </c>
      <c r="C32" s="171" t="s">
        <v>2524</v>
      </c>
      <c r="D32" s="156">
        <v>718</v>
      </c>
      <c r="E32" s="156">
        <v>12</v>
      </c>
      <c r="F32" s="140" t="str">
        <f>VLOOKUP(B32,业态!A:G,7,0)</f>
        <v>餐饮</v>
      </c>
      <c r="G32" s="137" t="str">
        <f t="shared" si="1"/>
        <v>C</v>
      </c>
      <c r="H32" s="137" t="str">
        <f>VLOOKUP(B32,'3月9日销售'!C:D,2,0)</f>
        <v>玛辛吉</v>
      </c>
    </row>
    <row r="33" spans="1:18" x14ac:dyDescent="0.15">
      <c r="A33" s="137">
        <f t="shared" si="0"/>
        <v>218</v>
      </c>
      <c r="B33" s="171" t="s">
        <v>2519</v>
      </c>
      <c r="C33" s="171" t="s">
        <v>2520</v>
      </c>
      <c r="D33" s="156">
        <v>1133</v>
      </c>
      <c r="E33" s="156">
        <v>7</v>
      </c>
      <c r="F33" s="140" t="str">
        <f>VLOOKUP(B33,业态!A:G,7,0)</f>
        <v>零售购物</v>
      </c>
      <c r="G33" s="137" t="str">
        <f t="shared" si="1"/>
        <v>C</v>
      </c>
      <c r="H33" s="137" t="str">
        <f>VLOOKUP(B33,'3月9日销售'!C:D,2,0)</f>
        <v>THE FACE SHOP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 x14ac:dyDescent="0.15">
      <c r="A34" s="137">
        <f t="shared" si="0"/>
        <v>315</v>
      </c>
      <c r="B34" s="171" t="s">
        <v>2517</v>
      </c>
      <c r="C34" s="171" t="s">
        <v>2518</v>
      </c>
      <c r="D34" s="156">
        <v>285</v>
      </c>
      <c r="E34" s="156">
        <v>20</v>
      </c>
      <c r="F34" s="140" t="str">
        <f>VLOOKUP(B34,业态!A:G,7,0)</f>
        <v>餐饮</v>
      </c>
      <c r="G34" s="137" t="str">
        <f t="shared" si="1"/>
        <v>C</v>
      </c>
      <c r="H34" s="137" t="str">
        <f>VLOOKUP(B34,'3月9日销售'!C:D,2,0)</f>
        <v>茶与布朗</v>
      </c>
      <c r="L34" s="92">
        <v>1</v>
      </c>
      <c r="M34" s="140" t="s">
        <v>3177</v>
      </c>
      <c r="N34" s="92" t="s">
        <v>2590</v>
      </c>
      <c r="O34" s="132" t="str">
        <f>TEXT(ROUND((VLOOKUP(L34,A:D,4,0)/10000),1),"#.0")</f>
        <v>65.0</v>
      </c>
      <c r="P34" s="138" t="s">
        <v>2608</v>
      </c>
      <c r="Q34" s="92" t="s">
        <v>2592</v>
      </c>
      <c r="R34" s="77">
        <f>VLOOKUP(L34,A:E,5,0)</f>
        <v>1</v>
      </c>
    </row>
    <row r="35" spans="1:18" x14ac:dyDescent="0.15">
      <c r="A35" s="137">
        <f t="shared" si="0"/>
        <v>112</v>
      </c>
      <c r="B35" s="171" t="s">
        <v>2512</v>
      </c>
      <c r="C35" s="171" t="s">
        <v>2513</v>
      </c>
      <c r="D35" s="156">
        <v>3603</v>
      </c>
      <c r="E35" s="156">
        <v>16</v>
      </c>
      <c r="F35" s="140" t="str">
        <f>VLOOKUP(B35,业态!A:G,7,0)</f>
        <v>餐饮</v>
      </c>
      <c r="G35" s="137" t="str">
        <f t="shared" si="1"/>
        <v>A</v>
      </c>
      <c r="H35" s="137" t="str">
        <f>VLOOKUP(B35,'3月9日销售'!C:D,2,0)</f>
        <v>动手GAGA</v>
      </c>
      <c r="L35" s="92">
        <v>2</v>
      </c>
      <c r="M35" s="92" t="str">
        <f t="shared" ref="M35:M44" si="2">VLOOKUP(L35,A:C,3,0)</f>
        <v>ZARA</v>
      </c>
      <c r="N35" s="92" t="s">
        <v>2590</v>
      </c>
      <c r="O35" s="132" t="str">
        <f t="shared" ref="O35:O44" si="3">TEXT(ROUND((VLOOKUP(M35,C:D,2,0)/10000),1),"#.0")</f>
        <v>9.0</v>
      </c>
      <c r="P35" s="92" t="s">
        <v>2591</v>
      </c>
      <c r="Q35" s="92" t="s">
        <v>2592</v>
      </c>
      <c r="R35" s="77"/>
    </row>
    <row r="36" spans="1:18" x14ac:dyDescent="0.15">
      <c r="A36" s="137">
        <f t="shared" si="0"/>
        <v>123</v>
      </c>
      <c r="B36" s="171" t="s">
        <v>2561</v>
      </c>
      <c r="C36" s="171" t="s">
        <v>2526</v>
      </c>
      <c r="D36" s="156">
        <v>3315</v>
      </c>
      <c r="E36" s="156">
        <v>5</v>
      </c>
      <c r="F36" s="140" t="str">
        <f>VLOOKUP(B36,业态!A:G,7,0)</f>
        <v>零售购物</v>
      </c>
      <c r="G36" s="137" t="str">
        <f t="shared" si="1"/>
        <v>B</v>
      </c>
      <c r="H36" s="137" t="str">
        <f>VLOOKUP(B36,'3月9日销售'!C:D,2,0)</f>
        <v>Fairwhale</v>
      </c>
      <c r="L36" s="92">
        <v>3</v>
      </c>
      <c r="M36" s="92" t="str">
        <f t="shared" si="2"/>
        <v>H&amp;M</v>
      </c>
      <c r="N36" s="92" t="s">
        <v>2593</v>
      </c>
      <c r="O36" s="132" t="str">
        <f t="shared" si="3"/>
        <v>8.0</v>
      </c>
      <c r="P36" s="92" t="s">
        <v>2594</v>
      </c>
      <c r="Q36" s="92" t="s">
        <v>2595</v>
      </c>
      <c r="R36" s="77"/>
    </row>
    <row r="37" spans="1:18" x14ac:dyDescent="0.15">
      <c r="A37" s="137">
        <f t="shared" si="0"/>
        <v>216</v>
      </c>
      <c r="B37" s="171" t="s">
        <v>2548</v>
      </c>
      <c r="C37" s="171" t="s">
        <v>2549</v>
      </c>
      <c r="D37" s="156">
        <v>1177.4000000000001</v>
      </c>
      <c r="E37" s="156">
        <v>5</v>
      </c>
      <c r="F37" s="140" t="str">
        <f>VLOOKUP(B37,业态!A:G,7,0)</f>
        <v>零售购物</v>
      </c>
      <c r="G37" s="137" t="str">
        <f t="shared" si="1"/>
        <v>C</v>
      </c>
      <c r="H37" s="137" t="str">
        <f>VLOOKUP(B37,'3月9日销售'!C:D,2,0)</f>
        <v>百武西</v>
      </c>
      <c r="L37" s="92">
        <v>4</v>
      </c>
      <c r="M37" s="92" t="str">
        <f t="shared" si="2"/>
        <v>四川海底捞餐饮有限公司</v>
      </c>
      <c r="N37" s="92" t="s">
        <v>2593</v>
      </c>
      <c r="O37" s="132" t="str">
        <f t="shared" si="3"/>
        <v>7.4</v>
      </c>
      <c r="P37" s="92" t="s">
        <v>2594</v>
      </c>
      <c r="Q37" s="92" t="s">
        <v>2595</v>
      </c>
      <c r="R37" s="77"/>
    </row>
    <row r="38" spans="1:18" x14ac:dyDescent="0.15">
      <c r="A38" s="137">
        <f t="shared" si="0"/>
        <v>190</v>
      </c>
      <c r="B38" s="171" t="s">
        <v>2544</v>
      </c>
      <c r="C38" s="171" t="s">
        <v>2545</v>
      </c>
      <c r="D38" s="156">
        <v>1463.7</v>
      </c>
      <c r="E38" s="156">
        <v>7</v>
      </c>
      <c r="F38" s="140" t="str">
        <f>VLOOKUP(B38,业态!A:G,7,0)</f>
        <v>零售购物</v>
      </c>
      <c r="G38" s="137" t="str">
        <f t="shared" si="1"/>
        <v>C</v>
      </c>
      <c r="H38" s="137" t="str">
        <f>VLOOKUP(B38,'3月9日销售'!C:D,2,0)</f>
        <v>TONYMOLY</v>
      </c>
      <c r="I38" s="137"/>
      <c r="J38" s="137"/>
      <c r="L38" s="92">
        <v>5</v>
      </c>
      <c r="M38" s="92" t="str">
        <f t="shared" si="2"/>
        <v>汉巴味德</v>
      </c>
      <c r="N38" s="92" t="s">
        <v>2593</v>
      </c>
      <c r="O38" s="132" t="str">
        <f t="shared" si="3"/>
        <v>7.2</v>
      </c>
      <c r="P38" s="92" t="s">
        <v>2594</v>
      </c>
      <c r="Q38" s="92" t="s">
        <v>2595</v>
      </c>
      <c r="R38" s="77"/>
    </row>
    <row r="39" spans="1:18" x14ac:dyDescent="0.15">
      <c r="A39" s="137">
        <f t="shared" si="0"/>
        <v>213</v>
      </c>
      <c r="B39" s="171" t="s">
        <v>2562</v>
      </c>
      <c r="C39" s="171" t="s">
        <v>2627</v>
      </c>
      <c r="D39" s="156">
        <v>1192</v>
      </c>
      <c r="E39" s="156">
        <v>7</v>
      </c>
      <c r="F39" s="140" t="str">
        <f>VLOOKUP(B39,业态!A:G,7,0)</f>
        <v>零售购物</v>
      </c>
      <c r="G39" s="137" t="str">
        <f t="shared" si="1"/>
        <v>C</v>
      </c>
      <c r="H39" s="137" t="str">
        <f>VLOOKUP(B39,'3月9日销售'!C:D,2,0)</f>
        <v>手机衣橱</v>
      </c>
      <c r="I39" s="137"/>
      <c r="J39" s="137"/>
      <c r="L39" s="92">
        <v>6</v>
      </c>
      <c r="M39" s="92" t="str">
        <f t="shared" si="2"/>
        <v>帝豪斯</v>
      </c>
      <c r="N39" s="92" t="s">
        <v>2593</v>
      </c>
      <c r="O39" s="132" t="str">
        <f t="shared" si="3"/>
        <v>5.0</v>
      </c>
      <c r="P39" s="92" t="s">
        <v>2594</v>
      </c>
      <c r="Q39" s="92" t="s">
        <v>2595</v>
      </c>
      <c r="R39" s="77"/>
    </row>
    <row r="40" spans="1:18" x14ac:dyDescent="0.15">
      <c r="A40" s="137">
        <f t="shared" si="0"/>
        <v>1</v>
      </c>
      <c r="B40" s="171" t="s">
        <v>2571</v>
      </c>
      <c r="C40" s="171" t="s">
        <v>3211</v>
      </c>
      <c r="D40" s="156">
        <v>650000</v>
      </c>
      <c r="E40" s="156">
        <v>1</v>
      </c>
      <c r="F40" s="140" t="str">
        <f>VLOOKUP(B40,业态!A:G,7,0)</f>
        <v>零售购物</v>
      </c>
      <c r="G40" s="137" t="str">
        <f t="shared" si="1"/>
        <v>B</v>
      </c>
      <c r="H40" s="137" t="str">
        <f>VLOOKUP(B40,'3月9日销售'!C:D,2,0)</f>
        <v>APPLE</v>
      </c>
      <c r="I40" s="137"/>
      <c r="J40" s="137"/>
      <c r="L40" s="92">
        <v>7</v>
      </c>
      <c r="M40" s="92" t="str">
        <f t="shared" si="2"/>
        <v>凯撒旅游</v>
      </c>
      <c r="N40" s="92" t="s">
        <v>2596</v>
      </c>
      <c r="O40" s="132" t="str">
        <f t="shared" si="3"/>
        <v>4.6</v>
      </c>
      <c r="P40" s="92" t="s">
        <v>2597</v>
      </c>
      <c r="Q40" s="92" t="s">
        <v>2598</v>
      </c>
      <c r="R40" s="77"/>
    </row>
    <row r="41" spans="1:18" x14ac:dyDescent="0.15">
      <c r="A41" s="137">
        <f t="shared" si="0"/>
        <v>261</v>
      </c>
      <c r="B41" s="171" t="s">
        <v>2614</v>
      </c>
      <c r="C41" s="171" t="s">
        <v>2615</v>
      </c>
      <c r="D41" s="156">
        <v>736</v>
      </c>
      <c r="E41" s="156">
        <v>23</v>
      </c>
      <c r="F41" s="140" t="str">
        <f>VLOOKUP(B41,业态!A:G,7,0)</f>
        <v>生活服务类</v>
      </c>
      <c r="G41" s="137" t="str">
        <f t="shared" si="1"/>
        <v>C</v>
      </c>
      <c r="H41" s="137" t="str">
        <f>VLOOKUP(B41,'3月9日销售'!C:D,2,0)</f>
        <v>哇噻</v>
      </c>
      <c r="I41" s="137"/>
      <c r="J41" s="137"/>
      <c r="L41" s="92">
        <v>8</v>
      </c>
      <c r="M41" s="92" t="str">
        <f t="shared" si="2"/>
        <v>PANDORA</v>
      </c>
      <c r="N41" s="92" t="s">
        <v>2596</v>
      </c>
      <c r="O41" s="132" t="str">
        <f t="shared" si="3"/>
        <v>3.4</v>
      </c>
      <c r="P41" s="92" t="s">
        <v>2597</v>
      </c>
      <c r="Q41" s="92" t="s">
        <v>2598</v>
      </c>
      <c r="R41" s="77"/>
    </row>
    <row r="42" spans="1:18" x14ac:dyDescent="0.15">
      <c r="A42" s="137">
        <f t="shared" si="0"/>
        <v>245</v>
      </c>
      <c r="B42" s="171" t="s">
        <v>2620</v>
      </c>
      <c r="C42" s="171" t="s">
        <v>2621</v>
      </c>
      <c r="D42" s="156">
        <v>864</v>
      </c>
      <c r="E42" s="156">
        <v>7</v>
      </c>
      <c r="F42" s="140" t="str">
        <f>VLOOKUP(B42,业态!A:G,7,0)</f>
        <v>生活服务类</v>
      </c>
      <c r="G42" s="137" t="str">
        <f t="shared" si="1"/>
        <v>A</v>
      </c>
      <c r="H42" s="137" t="str">
        <f>VLOOKUP(B42,'3月9日销售'!C:D,2,0)</f>
        <v>八点咖啡</v>
      </c>
      <c r="I42" s="137"/>
      <c r="J42" s="137"/>
      <c r="L42" s="92">
        <v>9</v>
      </c>
      <c r="M42" s="92" t="str">
        <f t="shared" si="2"/>
        <v>优衣库</v>
      </c>
      <c r="N42" s="92" t="s">
        <v>2596</v>
      </c>
      <c r="O42" s="132" t="str">
        <f t="shared" si="3"/>
        <v>3.0</v>
      </c>
      <c r="P42" s="92" t="s">
        <v>2597</v>
      </c>
      <c r="Q42" s="92" t="s">
        <v>2598</v>
      </c>
      <c r="R42" s="77"/>
    </row>
    <row r="43" spans="1:18" x14ac:dyDescent="0.15">
      <c r="A43" s="137">
        <f t="shared" si="0"/>
        <v>113</v>
      </c>
      <c r="B43" s="171" t="s">
        <v>2634</v>
      </c>
      <c r="C43" s="171" t="s">
        <v>2635</v>
      </c>
      <c r="D43" s="156">
        <v>3564</v>
      </c>
      <c r="E43" s="156">
        <v>19</v>
      </c>
      <c r="F43" s="140" t="str">
        <f>VLOOKUP(B43,业态!A:G,7,0)</f>
        <v>餐饮</v>
      </c>
      <c r="G43" s="137" t="str">
        <f t="shared" si="1"/>
        <v>A</v>
      </c>
      <c r="H43" s="137" t="str">
        <f>VLOOKUP(B43,'3月9日销售'!C:D,2,0)</f>
        <v>斗牛士</v>
      </c>
      <c r="I43" s="137"/>
      <c r="J43" s="137"/>
      <c r="L43" s="92">
        <v>10</v>
      </c>
      <c r="M43" s="92" t="str">
        <f t="shared" si="2"/>
        <v>外婆家</v>
      </c>
      <c r="N43" s="92" t="s">
        <v>2590</v>
      </c>
      <c r="O43" s="132" t="str">
        <f t="shared" si="3"/>
        <v>3.0</v>
      </c>
      <c r="P43" s="92" t="s">
        <v>2591</v>
      </c>
      <c r="Q43" s="92" t="s">
        <v>2592</v>
      </c>
      <c r="R43" s="77"/>
    </row>
    <row r="44" spans="1:18" x14ac:dyDescent="0.15">
      <c r="A44" s="137">
        <f t="shared" si="0"/>
        <v>141</v>
      </c>
      <c r="B44" s="171" t="s">
        <v>2638</v>
      </c>
      <c r="C44" s="171" t="s">
        <v>2639</v>
      </c>
      <c r="D44" s="156">
        <v>2588</v>
      </c>
      <c r="E44" s="156">
        <v>23</v>
      </c>
      <c r="F44" s="140" t="str">
        <f>VLOOKUP(B44,业态!A:G,7,0)</f>
        <v>餐饮</v>
      </c>
      <c r="G44" s="137" t="str">
        <f t="shared" si="1"/>
        <v>C</v>
      </c>
      <c r="H44" s="137" t="str">
        <f>VLOOKUP(B44,'3月9日销售'!C:D,2,0)</f>
        <v>安东鸡</v>
      </c>
      <c r="I44" s="137"/>
      <c r="J44" s="137"/>
      <c r="K44" s="133" t="s">
        <v>2609</v>
      </c>
      <c r="L44" s="92">
        <v>11</v>
      </c>
      <c r="M44" s="92" t="str">
        <f t="shared" si="2"/>
        <v>MUJI</v>
      </c>
      <c r="N44" s="92" t="s">
        <v>2596</v>
      </c>
      <c r="O44" s="141" t="str">
        <f t="shared" si="3"/>
        <v>2.9</v>
      </c>
      <c r="P44" s="92" t="s">
        <v>2597</v>
      </c>
      <c r="Q44" s="92" t="s">
        <v>2598</v>
      </c>
    </row>
    <row r="45" spans="1:18" x14ac:dyDescent="0.15">
      <c r="A45" s="137">
        <f t="shared" si="0"/>
        <v>53</v>
      </c>
      <c r="B45" s="171" t="s">
        <v>2640</v>
      </c>
      <c r="C45" s="171" t="s">
        <v>2641</v>
      </c>
      <c r="D45" s="156">
        <v>7110</v>
      </c>
      <c r="E45" s="156">
        <v>52</v>
      </c>
      <c r="F45" s="140" t="str">
        <f>VLOOKUP(B45,业态!A:G,7,0)</f>
        <v>餐饮</v>
      </c>
      <c r="G45" s="137" t="str">
        <f t="shared" si="1"/>
        <v>C</v>
      </c>
      <c r="H45" s="137" t="str">
        <f>VLOOKUP(B45,'3月9日销售'!C:D,2,0)</f>
        <v>詹姆士芝士排骨</v>
      </c>
      <c r="I45" s="137"/>
      <c r="J45" s="137"/>
      <c r="L45" s="133" t="s">
        <v>2601</v>
      </c>
    </row>
    <row r="46" spans="1:18" x14ac:dyDescent="0.15">
      <c r="A46" s="137">
        <f t="shared" si="0"/>
        <v>162</v>
      </c>
      <c r="B46" s="171" t="s">
        <v>2632</v>
      </c>
      <c r="C46" s="171" t="s">
        <v>1430</v>
      </c>
      <c r="D46" s="156">
        <v>2025</v>
      </c>
      <c r="E46" s="156">
        <v>5</v>
      </c>
      <c r="F46" s="140" t="str">
        <f>VLOOKUP(B46,业态!A:G,7,0)</f>
        <v>零售购物</v>
      </c>
      <c r="G46" s="137" t="str">
        <f t="shared" si="1"/>
        <v>A</v>
      </c>
      <c r="H46" s="137" t="str">
        <f>VLOOKUP(B46,'3月9日销售'!C:D,2,0)</f>
        <v>LAMY</v>
      </c>
      <c r="I46" s="137"/>
      <c r="J46" s="137"/>
      <c r="L46" s="197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2、本日销售排名前十：ZARA：9.0万；H&amp;M：8.0万；四川海底捞餐饮有限公司：7.4万；汉巴味德：7.2万；帝豪斯：5.0万；凯撒旅游：4.6万；PANDORA：3.4万；优衣库：3.0万；外婆家：3.0万；MUJI：2.9万；</v>
      </c>
      <c r="M46" s="197"/>
      <c r="N46" s="197"/>
      <c r="O46" s="197"/>
      <c r="P46" s="197"/>
      <c r="Q46" s="197"/>
    </row>
    <row r="47" spans="1:18" x14ac:dyDescent="0.15">
      <c r="A47" s="137">
        <f t="shared" si="0"/>
        <v>297</v>
      </c>
      <c r="B47" s="171" t="s">
        <v>2636</v>
      </c>
      <c r="C47" s="171" t="s">
        <v>2637</v>
      </c>
      <c r="D47" s="156">
        <v>375</v>
      </c>
      <c r="E47" s="156">
        <v>6</v>
      </c>
      <c r="F47" s="140" t="str">
        <f>VLOOKUP(B47,业态!A:G,7,0)</f>
        <v>零售购物</v>
      </c>
      <c r="G47" s="137" t="str">
        <f t="shared" si="1"/>
        <v>C</v>
      </c>
      <c r="H47" s="137" t="str">
        <f>VLOOKUP(B47,'3月9日销售'!C:D,2,0)</f>
        <v>原创工场</v>
      </c>
      <c r="I47" s="137"/>
      <c r="J47" s="137"/>
      <c r="L47" s="197"/>
      <c r="M47" s="197"/>
      <c r="N47" s="197"/>
      <c r="O47" s="197"/>
      <c r="P47" s="197"/>
      <c r="Q47" s="197"/>
    </row>
    <row r="48" spans="1:18" x14ac:dyDescent="0.15">
      <c r="A48" s="137">
        <f t="shared" si="0"/>
        <v>38</v>
      </c>
      <c r="B48" s="171" t="s">
        <v>2648</v>
      </c>
      <c r="C48" s="171" t="s">
        <v>2649</v>
      </c>
      <c r="D48" s="156">
        <v>10326</v>
      </c>
      <c r="E48" s="156">
        <v>38</v>
      </c>
      <c r="F48" s="140" t="str">
        <f>VLOOKUP(B48,业态!A:G,7,0)</f>
        <v>餐饮</v>
      </c>
      <c r="G48" s="137" t="str">
        <f t="shared" si="1"/>
        <v>B</v>
      </c>
      <c r="H48" s="137" t="str">
        <f>VLOOKUP(B48,'3月9日销售'!C:D,2,0)</f>
        <v>熊喵来了</v>
      </c>
      <c r="I48" s="137"/>
      <c r="J48" s="137"/>
      <c r="L48" s="197"/>
      <c r="M48" s="197"/>
      <c r="N48" s="197"/>
      <c r="O48" s="197"/>
      <c r="P48" s="197"/>
      <c r="Q48" s="197"/>
    </row>
    <row r="49" spans="1:17" x14ac:dyDescent="0.15">
      <c r="A49" s="137">
        <f t="shared" si="0"/>
        <v>333</v>
      </c>
      <c r="B49" s="171" t="s">
        <v>2652</v>
      </c>
      <c r="C49" s="171" t="s">
        <v>2653</v>
      </c>
      <c r="D49" s="156">
        <v>45</v>
      </c>
      <c r="E49" s="156">
        <v>3</v>
      </c>
      <c r="F49" s="140" t="str">
        <f>VLOOKUP(B49,业态!A:G,7,0)</f>
        <v>休闲娱乐类</v>
      </c>
      <c r="G49" s="137" t="str">
        <f t="shared" si="1"/>
        <v>D</v>
      </c>
      <c r="H49" s="137" t="str">
        <f>VLOOKUP(B49,'3月9日销售'!C:D,2,0)</f>
        <v>淘乐堂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 t="shared" si="0"/>
        <v>42</v>
      </c>
      <c r="B50" s="171" t="s">
        <v>2654</v>
      </c>
      <c r="C50" s="171" t="s">
        <v>1693</v>
      </c>
      <c r="D50" s="156">
        <v>9534</v>
      </c>
      <c r="E50" s="156">
        <v>15</v>
      </c>
      <c r="F50" s="140" t="str">
        <f>VLOOKUP(B50,业态!A:G,7,0)</f>
        <v>零售购物</v>
      </c>
      <c r="G50" s="137" t="str">
        <f t="shared" si="1"/>
        <v>A</v>
      </c>
      <c r="H50" s="137" t="str">
        <f>VLOOKUP(B50,'3月9日销售'!C:D,2,0)</f>
        <v>妍丽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 t="shared" si="0"/>
        <v>172</v>
      </c>
      <c r="B51" s="171" t="s">
        <v>2973</v>
      </c>
      <c r="C51" s="171" t="s">
        <v>2656</v>
      </c>
      <c r="D51" s="156">
        <v>1844.1</v>
      </c>
      <c r="E51" s="156">
        <v>46</v>
      </c>
      <c r="F51" s="140" t="str">
        <f>VLOOKUP(B51,业态!A:G,7,0)</f>
        <v>餐饮</v>
      </c>
      <c r="G51" s="137" t="str">
        <f t="shared" si="1"/>
        <v>A</v>
      </c>
      <c r="H51" s="137" t="str">
        <f>VLOOKUP(B51,'3月9日销售'!C:D,2,0)</f>
        <v>黑爵士</v>
      </c>
      <c r="I51" s="137"/>
      <c r="J51" s="137"/>
      <c r="L51" s="133" t="s">
        <v>2948</v>
      </c>
      <c r="M51">
        <f>L20-O34*10000</f>
        <v>1676327.8200000003</v>
      </c>
    </row>
    <row r="52" spans="1:17" ht="15" thickBot="1" x14ac:dyDescent="0.2">
      <c r="A52" s="137">
        <f t="shared" si="0"/>
        <v>310</v>
      </c>
      <c r="B52" s="171" t="s">
        <v>2659</v>
      </c>
      <c r="C52" s="171" t="s">
        <v>269</v>
      </c>
      <c r="D52" s="156">
        <v>300</v>
      </c>
      <c r="E52" s="156">
        <v>2</v>
      </c>
      <c r="F52" s="140" t="str">
        <f>VLOOKUP(B52,业态!A:G,7,0)</f>
        <v>零售购物</v>
      </c>
      <c r="G52" s="137" t="str">
        <f t="shared" si="1"/>
        <v>A</v>
      </c>
      <c r="H52" s="137" t="str">
        <f>VLOOKUP(B52,'3月9日销售'!C:D,2,0)</f>
        <v>优贝施</v>
      </c>
      <c r="I52" s="137"/>
      <c r="J52" s="137"/>
      <c r="L52" s="133"/>
      <c r="M52" s="65"/>
    </row>
    <row r="53" spans="1:17" x14ac:dyDescent="0.15">
      <c r="A53" s="137">
        <f t="shared" si="0"/>
        <v>307</v>
      </c>
      <c r="B53" s="171" t="s">
        <v>2657</v>
      </c>
      <c r="C53" s="171" t="s">
        <v>2658</v>
      </c>
      <c r="D53" s="156">
        <v>320</v>
      </c>
      <c r="E53" s="156">
        <v>5</v>
      </c>
      <c r="F53" s="140" t="str">
        <f>VLOOKUP(B53,业态!A:G,7,0)</f>
        <v>零售购物</v>
      </c>
      <c r="G53" s="137" t="str">
        <f t="shared" si="1"/>
        <v>A</v>
      </c>
      <c r="H53" s="137" t="str">
        <f>VLOOKUP(B53,'3月9日销售'!C:D,2,0)</f>
        <v>开物志</v>
      </c>
      <c r="I53" s="137"/>
      <c r="J53" s="137"/>
      <c r="L53" s="133" t="s">
        <v>2950</v>
      </c>
      <c r="M53">
        <f>'3月9日销售'!G167-每日销售笔数!O34*10000</f>
        <v>281441.09999999998</v>
      </c>
    </row>
    <row r="54" spans="1:17" x14ac:dyDescent="0.15">
      <c r="A54" s="137">
        <f t="shared" si="0"/>
        <v>338</v>
      </c>
      <c r="B54" s="171" t="s">
        <v>2660</v>
      </c>
      <c r="C54" s="171" t="s">
        <v>2661</v>
      </c>
      <c r="D54" s="156">
        <v>27</v>
      </c>
      <c r="E54" s="156">
        <v>1</v>
      </c>
      <c r="F54" s="140" t="str">
        <f>VLOOKUP(B54,业态!A:G,7,0)</f>
        <v>零售购物</v>
      </c>
      <c r="G54" s="137" t="str">
        <f t="shared" si="1"/>
        <v>C</v>
      </c>
      <c r="H54" s="137" t="str">
        <f>VLOOKUP(B54,'3月9日销售'!C:D,2,0)</f>
        <v>韩束</v>
      </c>
      <c r="I54" s="137"/>
      <c r="J54" s="137"/>
      <c r="L54" s="133"/>
      <c r="M54" s="77"/>
    </row>
    <row r="55" spans="1:17" x14ac:dyDescent="0.15">
      <c r="A55" s="137">
        <f t="shared" si="0"/>
        <v>301</v>
      </c>
      <c r="B55" s="171" t="s">
        <v>2716</v>
      </c>
      <c r="C55" s="171" t="s">
        <v>2663</v>
      </c>
      <c r="D55" s="156">
        <v>349</v>
      </c>
      <c r="E55" s="156">
        <v>1</v>
      </c>
      <c r="F55" s="140" t="str">
        <f>VLOOKUP(B55,业态!A:G,7,0)</f>
        <v>零售购物</v>
      </c>
      <c r="G55" s="137" t="str">
        <f t="shared" si="1"/>
        <v>C</v>
      </c>
      <c r="H55" s="137" t="str">
        <f>VLOOKUP(B55,'3月9日销售'!C:D,2,0)</f>
        <v>歌德席勒</v>
      </c>
      <c r="I55" s="137"/>
      <c r="J55" s="137"/>
    </row>
    <row r="56" spans="1:17" x14ac:dyDescent="0.15">
      <c r="A56" s="137">
        <f t="shared" si="0"/>
        <v>144</v>
      </c>
      <c r="B56" s="171" t="s">
        <v>2674</v>
      </c>
      <c r="C56" s="171" t="s">
        <v>3213</v>
      </c>
      <c r="D56" s="156">
        <v>2506</v>
      </c>
      <c r="E56" s="156">
        <v>14</v>
      </c>
      <c r="F56" s="140" t="str">
        <f>VLOOKUP(B56,业态!A:G,7,0)</f>
        <v>餐饮</v>
      </c>
      <c r="G56" s="137" t="str">
        <f t="shared" si="1"/>
        <v>B</v>
      </c>
      <c r="H56" s="137" t="str">
        <f>VLOOKUP(B56,'3月9日销售'!C:D,2,0)</f>
        <v>雷迪肋</v>
      </c>
      <c r="I56" s="137"/>
      <c r="J56" s="137"/>
      <c r="L56" s="198" t="str">
        <f>"     5、苹果本日销售"&amp;O34&amp;P34&amp;R33&amp;"笔数"&amp;R34&amp;"笔"&amp;Q34&amp;"明细表及汇总表中的销售笔数、客单价、提袋率已剔除苹果影响"&amp;Q34</f>
        <v xml:space="preserve">     5、苹果本日销售65.0万，笔数1笔；明细表及汇总表中的销售笔数、客单价、提袋率已剔除苹果影响；</v>
      </c>
      <c r="M56" s="199"/>
      <c r="N56" s="199"/>
      <c r="O56" s="199"/>
      <c r="P56" s="199"/>
      <c r="Q56" s="199"/>
    </row>
    <row r="57" spans="1:17" x14ac:dyDescent="0.15">
      <c r="A57" s="137">
        <f t="shared" si="0"/>
        <v>173</v>
      </c>
      <c r="B57" s="171" t="s">
        <v>2698</v>
      </c>
      <c r="C57" s="171" t="s">
        <v>2699</v>
      </c>
      <c r="D57" s="156">
        <v>1801.6</v>
      </c>
      <c r="E57" s="156">
        <v>115</v>
      </c>
      <c r="F57" s="140" t="str">
        <f>VLOOKUP(B57,业态!A:G,7,0)</f>
        <v>餐饮</v>
      </c>
      <c r="G57" s="137" t="str">
        <f t="shared" si="1"/>
        <v>A</v>
      </c>
      <c r="H57" s="137" t="str">
        <f>VLOOKUP(B57,'3月9日销售'!C:D,2,0)</f>
        <v>贡茶</v>
      </c>
      <c r="I57" s="137"/>
      <c r="J57" s="137"/>
      <c r="L57" s="199"/>
      <c r="M57" s="199"/>
      <c r="N57" s="199"/>
      <c r="O57" s="199"/>
      <c r="P57" s="199"/>
      <c r="Q57" s="199"/>
    </row>
    <row r="58" spans="1:17" x14ac:dyDescent="0.15">
      <c r="A58" s="137">
        <f t="shared" si="0"/>
        <v>158</v>
      </c>
      <c r="B58" s="171" t="s">
        <v>2696</v>
      </c>
      <c r="C58" s="171" t="s">
        <v>2697</v>
      </c>
      <c r="D58" s="156">
        <v>2132</v>
      </c>
      <c r="E58" s="156">
        <v>19</v>
      </c>
      <c r="F58" s="140" t="str">
        <f>VLOOKUP(B58,业态!A:G,7,0)</f>
        <v>生活服务类</v>
      </c>
      <c r="G58" s="137" t="str">
        <f t="shared" si="1"/>
        <v>A</v>
      </c>
      <c r="H58" s="137" t="str">
        <f>VLOOKUP(B58,'3月9日销售'!C:D,2,0)</f>
        <v>曼SALON</v>
      </c>
      <c r="I58" s="137"/>
      <c r="J58" s="137"/>
      <c r="L58" s="199"/>
      <c r="M58" s="199"/>
      <c r="N58" s="199"/>
      <c r="O58" s="199"/>
      <c r="P58" s="199"/>
      <c r="Q58" s="199"/>
    </row>
    <row r="59" spans="1:17" x14ac:dyDescent="0.15">
      <c r="A59" s="137">
        <f t="shared" si="0"/>
        <v>286</v>
      </c>
      <c r="B59" s="171" t="s">
        <v>2715</v>
      </c>
      <c r="C59" s="171" t="s">
        <v>507</v>
      </c>
      <c r="D59" s="156">
        <v>464</v>
      </c>
      <c r="E59" s="156">
        <v>2</v>
      </c>
      <c r="F59" s="140" t="str">
        <f>VLOOKUP(B59,业态!A:G,7,0)</f>
        <v>零售购物</v>
      </c>
      <c r="G59" s="137" t="str">
        <f t="shared" si="1"/>
        <v>C</v>
      </c>
      <c r="H59" s="137" t="str">
        <f>VLOOKUP(B59,'3月9日销售'!C:D,2,0)</f>
        <v>阿芙香薰</v>
      </c>
      <c r="I59" s="137"/>
      <c r="J59" s="137"/>
    </row>
    <row r="60" spans="1:17" x14ac:dyDescent="0.15">
      <c r="A60" s="137">
        <f t="shared" si="0"/>
        <v>236</v>
      </c>
      <c r="B60" s="171" t="s">
        <v>2706</v>
      </c>
      <c r="C60" s="171" t="s">
        <v>2707</v>
      </c>
      <c r="D60" s="156">
        <v>985</v>
      </c>
      <c r="E60" s="156">
        <v>4</v>
      </c>
      <c r="F60" s="140" t="str">
        <f>VLOOKUP(B60,业态!A:G,7,0)</f>
        <v>零售购物</v>
      </c>
      <c r="G60" s="137" t="str">
        <f t="shared" si="1"/>
        <v>A</v>
      </c>
      <c r="H60" s="137" t="str">
        <f>VLOOKUP(B60,'3月9日销售'!C:D,2,0)</f>
        <v>卞卡</v>
      </c>
      <c r="I60" s="137"/>
      <c r="J60" s="137"/>
    </row>
    <row r="61" spans="1:17" x14ac:dyDescent="0.15">
      <c r="A61" s="137">
        <f t="shared" si="0"/>
        <v>211</v>
      </c>
      <c r="B61" s="171" t="s">
        <v>2713</v>
      </c>
      <c r="C61" s="171" t="s">
        <v>2714</v>
      </c>
      <c r="D61" s="156">
        <v>1198</v>
      </c>
      <c r="E61" s="156">
        <v>2</v>
      </c>
      <c r="F61" s="140" t="str">
        <f>VLOOKUP(B61,业态!A:G,7,0)</f>
        <v>零售购物</v>
      </c>
      <c r="G61" s="137" t="str">
        <f t="shared" si="1"/>
        <v>B</v>
      </c>
      <c r="H61" s="137" t="str">
        <f>VLOOKUP(B61,'3月9日销售'!C:D,2,0)</f>
        <v>斯凯奇</v>
      </c>
      <c r="I61" s="137"/>
      <c r="J61" s="137"/>
    </row>
    <row r="62" spans="1:17" x14ac:dyDescent="0.15">
      <c r="A62" s="137">
        <f t="shared" si="0"/>
        <v>118</v>
      </c>
      <c r="B62" s="171" t="s">
        <v>3221</v>
      </c>
      <c r="C62" s="171" t="s">
        <v>3222</v>
      </c>
      <c r="D62" s="156">
        <v>3401</v>
      </c>
      <c r="E62" s="156">
        <v>27</v>
      </c>
      <c r="F62" s="140" t="str">
        <f>VLOOKUP(B62,业态!A:G,7,0)</f>
        <v>餐饮</v>
      </c>
      <c r="G62" s="137" t="str">
        <f t="shared" si="1"/>
        <v>B</v>
      </c>
      <c r="H62" s="137" t="str">
        <f>VLOOKUP(B62,'3月9日销售'!C:D,2,0)</f>
        <v>大喜</v>
      </c>
      <c r="I62" s="137"/>
      <c r="J62" s="137"/>
    </row>
    <row r="63" spans="1:17" x14ac:dyDescent="0.15">
      <c r="A63" s="137">
        <f t="shared" si="0"/>
        <v>278</v>
      </c>
      <c r="B63" s="171" t="s">
        <v>2703</v>
      </c>
      <c r="C63" s="171" t="s">
        <v>2704</v>
      </c>
      <c r="D63" s="156">
        <v>526</v>
      </c>
      <c r="E63" s="156">
        <v>13</v>
      </c>
      <c r="F63" s="140" t="str">
        <f>VLOOKUP(B63,业态!A:G,7,0)</f>
        <v>餐饮</v>
      </c>
      <c r="G63" s="137" t="str">
        <f t="shared" si="1"/>
        <v>A</v>
      </c>
      <c r="H63" s="137" t="str">
        <f>VLOOKUP(B63,'3月9日销售'!C:D,2,0)</f>
        <v>N2STRANGEGELATO</v>
      </c>
      <c r="I63" s="137"/>
      <c r="J63" s="137"/>
    </row>
    <row r="64" spans="1:17" x14ac:dyDescent="0.15">
      <c r="A64" s="137">
        <f t="shared" si="0"/>
        <v>332</v>
      </c>
      <c r="B64" s="171" t="s">
        <v>2738</v>
      </c>
      <c r="C64" s="171" t="s">
        <v>2739</v>
      </c>
      <c r="D64" s="156">
        <v>50</v>
      </c>
      <c r="E64" s="156">
        <v>2</v>
      </c>
      <c r="F64" s="140" t="str">
        <f>VLOOKUP(B64,业态!A:G,7,0)</f>
        <v>休闲娱乐类</v>
      </c>
      <c r="G64" s="137" t="str">
        <f t="shared" si="1"/>
        <v>D</v>
      </c>
      <c r="H64" s="137" t="str">
        <f>VLOOKUP(B64,'3月9日销售'!C:D,2,0)</f>
        <v>儿童沙池、绘画</v>
      </c>
      <c r="I64" s="137"/>
      <c r="J64" s="137"/>
    </row>
    <row r="65" spans="1:10" x14ac:dyDescent="0.15">
      <c r="A65" s="137">
        <f t="shared" si="0"/>
        <v>331</v>
      </c>
      <c r="B65" s="171" t="s">
        <v>2736</v>
      </c>
      <c r="C65" s="171" t="s">
        <v>2737</v>
      </c>
      <c r="D65" s="156">
        <v>80</v>
      </c>
      <c r="E65" s="156">
        <v>4</v>
      </c>
      <c r="F65" s="140" t="str">
        <f>VLOOKUP(B65,业态!A:G,7,0)</f>
        <v>休闲娱乐类</v>
      </c>
      <c r="G65" s="137" t="str">
        <f t="shared" ref="G65:G128" si="4">LEFT(B65,1)</f>
        <v>D</v>
      </c>
      <c r="H65" s="137" t="str">
        <f>VLOOKUP(B65,'3月9日销售'!C:D,2,0)</f>
        <v>儿童钓鱼</v>
      </c>
      <c r="I65" s="137"/>
      <c r="J65" s="137"/>
    </row>
    <row r="66" spans="1:10" x14ac:dyDescent="0.15">
      <c r="A66" s="137">
        <f t="shared" ref="A66:A129" si="5">RANK(D66,D:D,0)</f>
        <v>161</v>
      </c>
      <c r="B66" s="171" t="s">
        <v>2734</v>
      </c>
      <c r="C66" s="171" t="s">
        <v>2735</v>
      </c>
      <c r="D66" s="156">
        <v>2061</v>
      </c>
      <c r="E66" s="156">
        <v>13</v>
      </c>
      <c r="F66" s="140" t="str">
        <f>VLOOKUP(B66,业态!A:G,7,0)</f>
        <v>零售购物</v>
      </c>
      <c r="G66" s="137" t="str">
        <f t="shared" si="4"/>
        <v>C</v>
      </c>
      <c r="H66" s="137" t="str">
        <f>VLOOKUP(B66,'3月9日销售'!C:D,2,0)</f>
        <v>畹町</v>
      </c>
      <c r="I66" s="137"/>
      <c r="J66" s="137"/>
    </row>
    <row r="67" spans="1:10" x14ac:dyDescent="0.15">
      <c r="A67" s="137">
        <f t="shared" si="5"/>
        <v>301</v>
      </c>
      <c r="B67" s="171" t="s">
        <v>2867</v>
      </c>
      <c r="C67" s="171" t="s">
        <v>2733</v>
      </c>
      <c r="D67" s="156">
        <v>349</v>
      </c>
      <c r="E67" s="156">
        <v>1</v>
      </c>
      <c r="F67" s="140" t="str">
        <f>VLOOKUP(B67,业态!A:G,7,0)</f>
        <v>零售购物</v>
      </c>
      <c r="G67" s="137" t="str">
        <f t="shared" si="4"/>
        <v>B</v>
      </c>
      <c r="H67" s="137" t="str">
        <f>VLOOKUP(B67,'3月9日销售'!C:D,2,0)</f>
        <v>死亡奇迹</v>
      </c>
      <c r="I67" s="137"/>
      <c r="J67" s="137"/>
    </row>
    <row r="68" spans="1:10" x14ac:dyDescent="0.15">
      <c r="A68" s="137">
        <f t="shared" si="5"/>
        <v>335</v>
      </c>
      <c r="B68" s="171" t="s">
        <v>2741</v>
      </c>
      <c r="C68" s="171" t="s">
        <v>2742</v>
      </c>
      <c r="D68" s="156">
        <v>38</v>
      </c>
      <c r="E68" s="156">
        <v>1</v>
      </c>
      <c r="F68" s="140" t="str">
        <f>VLOOKUP(B68,业态!A:G,7,0)</f>
        <v>零售购物</v>
      </c>
      <c r="G68" s="137" t="str">
        <f t="shared" si="4"/>
        <v>C</v>
      </c>
      <c r="H68" s="137" t="str">
        <f>VLOOKUP(B68,'3月9日销售'!C:D,2,0)</f>
        <v>blablabra</v>
      </c>
      <c r="I68" s="137"/>
      <c r="J68" s="137"/>
    </row>
    <row r="69" spans="1:10" x14ac:dyDescent="0.15">
      <c r="A69" s="137">
        <f t="shared" si="5"/>
        <v>114</v>
      </c>
      <c r="B69" s="171" t="s">
        <v>2743</v>
      </c>
      <c r="C69" s="171" t="s">
        <v>860</v>
      </c>
      <c r="D69" s="156">
        <v>3551</v>
      </c>
      <c r="E69" s="156">
        <v>4</v>
      </c>
      <c r="F69" s="140" t="str">
        <f>VLOOKUP(B69,业态!A:G,7,0)</f>
        <v>零售购物</v>
      </c>
      <c r="G69" s="137" t="str">
        <f t="shared" si="4"/>
        <v>A</v>
      </c>
      <c r="H69" s="137" t="str">
        <f>VLOOKUP(B69,'3月9日销售'!C:D,2,0)</f>
        <v>PLAYLOUNGE</v>
      </c>
      <c r="I69" s="137"/>
      <c r="J69" s="137"/>
    </row>
    <row r="70" spans="1:10" x14ac:dyDescent="0.15">
      <c r="A70" s="137">
        <f t="shared" si="5"/>
        <v>334</v>
      </c>
      <c r="B70" s="171" t="s">
        <v>2749</v>
      </c>
      <c r="C70" s="171" t="s">
        <v>2750</v>
      </c>
      <c r="D70" s="156">
        <v>43</v>
      </c>
      <c r="E70" s="156">
        <v>1</v>
      </c>
      <c r="F70" s="140" t="str">
        <f>VLOOKUP(B70,业态!A:G,7,0)</f>
        <v>零售购物</v>
      </c>
      <c r="G70" s="137" t="str">
        <f t="shared" si="4"/>
        <v>C</v>
      </c>
      <c r="H70" s="137" t="str">
        <f>VLOOKUP(B70,'3月9日销售'!C:D,2,0)</f>
        <v>ORGANIC+</v>
      </c>
      <c r="I70" s="137"/>
      <c r="J70" s="137"/>
    </row>
    <row r="71" spans="1:10" x14ac:dyDescent="0.15">
      <c r="A71" s="137">
        <f t="shared" si="5"/>
        <v>238</v>
      </c>
      <c r="B71" s="171" t="s">
        <v>2751</v>
      </c>
      <c r="C71" s="171" t="s">
        <v>2752</v>
      </c>
      <c r="D71" s="156">
        <v>975.1</v>
      </c>
      <c r="E71" s="156">
        <v>29</v>
      </c>
      <c r="F71" s="140" t="str">
        <f>VLOOKUP(B71,业态!A:G,7,0)</f>
        <v>餐饮</v>
      </c>
      <c r="G71" s="137" t="str">
        <f t="shared" si="4"/>
        <v>C</v>
      </c>
      <c r="H71" s="137" t="str">
        <f>VLOOKUP(B71,'3月9日销售'!C:D,2,0)</f>
        <v>梅概念</v>
      </c>
      <c r="I71" s="137"/>
      <c r="J71" s="137"/>
    </row>
    <row r="72" spans="1:10" x14ac:dyDescent="0.15">
      <c r="A72" s="137">
        <f t="shared" si="5"/>
        <v>220</v>
      </c>
      <c r="B72" s="171" t="s">
        <v>2755</v>
      </c>
      <c r="C72" s="171" t="s">
        <v>2756</v>
      </c>
      <c r="D72" s="156">
        <v>1123</v>
      </c>
      <c r="E72" s="156">
        <v>24</v>
      </c>
      <c r="F72" s="140" t="str">
        <f>VLOOKUP(B72,业态!A:G,7,0)</f>
        <v>餐饮</v>
      </c>
      <c r="G72" s="137" t="str">
        <f t="shared" si="4"/>
        <v>B</v>
      </c>
      <c r="H72" s="137" t="str">
        <f>VLOOKUP(B72,'3月9日销售'!C:D,2,0)</f>
        <v>雪冰元素</v>
      </c>
      <c r="I72" s="137"/>
      <c r="J72" s="137"/>
    </row>
    <row r="73" spans="1:10" x14ac:dyDescent="0.15">
      <c r="A73" s="137">
        <f t="shared" si="5"/>
        <v>160</v>
      </c>
      <c r="B73" s="171" t="s">
        <v>2761</v>
      </c>
      <c r="C73" s="171" t="s">
        <v>2762</v>
      </c>
      <c r="D73" s="156">
        <v>2096</v>
      </c>
      <c r="E73" s="156">
        <v>10</v>
      </c>
      <c r="F73" s="140" t="str">
        <f>VLOOKUP(B73,业态!A:G,7,0)</f>
        <v>零售购物</v>
      </c>
      <c r="G73" s="137" t="str">
        <f t="shared" si="4"/>
        <v>A</v>
      </c>
      <c r="H73" s="137" t="str">
        <f>VLOOKUP(B73,'3月9日销售'!C:D,2,0)</f>
        <v>A.R.Q.</v>
      </c>
      <c r="I73" s="137"/>
      <c r="J73" s="137"/>
    </row>
    <row r="74" spans="1:10" x14ac:dyDescent="0.15">
      <c r="A74" s="137">
        <f t="shared" si="5"/>
        <v>74</v>
      </c>
      <c r="B74" s="171" t="s">
        <v>2764</v>
      </c>
      <c r="C74" s="171" t="s">
        <v>2765</v>
      </c>
      <c r="D74" s="156">
        <v>5411</v>
      </c>
      <c r="E74" s="156">
        <v>90</v>
      </c>
      <c r="F74" s="140" t="str">
        <f>VLOOKUP(B74,业态!A:G,7,0)</f>
        <v>休闲娱乐类</v>
      </c>
      <c r="G74" s="137" t="str">
        <f t="shared" si="4"/>
        <v>A</v>
      </c>
      <c r="H74" s="137" t="str">
        <f>VLOOKUP(B74,'3月9日销售'!C:D,2,0)</f>
        <v>奇加网咖</v>
      </c>
      <c r="I74" s="137"/>
      <c r="J74" s="137"/>
    </row>
    <row r="75" spans="1:10" x14ac:dyDescent="0.15">
      <c r="A75" s="137">
        <f t="shared" si="5"/>
        <v>207</v>
      </c>
      <c r="B75" s="171" t="s">
        <v>2788</v>
      </c>
      <c r="C75" s="171" t="s">
        <v>2789</v>
      </c>
      <c r="D75" s="156">
        <v>1228.9000000000001</v>
      </c>
      <c r="E75" s="156">
        <v>26</v>
      </c>
      <c r="F75" s="140" t="str">
        <f>VLOOKUP(B75,业态!A:G,7,0)</f>
        <v>餐饮</v>
      </c>
      <c r="G75" s="137" t="str">
        <f t="shared" si="4"/>
        <v>A</v>
      </c>
      <c r="H75" s="137" t="str">
        <f>VLOOKUP(B75,'3月9日销售'!C:D,2,0)</f>
        <v>梅来梅去</v>
      </c>
      <c r="I75" s="137"/>
      <c r="J75" s="137"/>
    </row>
    <row r="76" spans="1:10" x14ac:dyDescent="0.15">
      <c r="A76" s="137">
        <f t="shared" si="5"/>
        <v>24</v>
      </c>
      <c r="B76" s="171" t="s">
        <v>2793</v>
      </c>
      <c r="C76" s="171" t="s">
        <v>2794</v>
      </c>
      <c r="D76" s="171">
        <v>14594</v>
      </c>
      <c r="E76" s="156">
        <v>83</v>
      </c>
      <c r="F76" s="140" t="str">
        <f>VLOOKUP(B76,业态!A:G,7,0)</f>
        <v>餐饮</v>
      </c>
      <c r="G76" s="137" t="str">
        <f t="shared" si="4"/>
        <v>C</v>
      </c>
      <c r="H76" s="137" t="str">
        <f>VLOOKUP(B76,'3月9日销售'!C:D,2,0)</f>
        <v>多嘴肉蟹煲</v>
      </c>
      <c r="I76" s="137"/>
      <c r="J76" s="137"/>
    </row>
    <row r="77" spans="1:10" x14ac:dyDescent="0.15">
      <c r="A77" s="137">
        <f t="shared" si="5"/>
        <v>30</v>
      </c>
      <c r="B77" s="171" t="s">
        <v>2913</v>
      </c>
      <c r="C77" s="171" t="s">
        <v>2914</v>
      </c>
      <c r="D77" s="156">
        <v>12553</v>
      </c>
      <c r="E77" s="156">
        <v>96</v>
      </c>
      <c r="F77" s="140" t="str">
        <f>VLOOKUP(B77,业态!A:G,7,0)</f>
        <v>餐饮</v>
      </c>
      <c r="G77" s="137" t="str">
        <f t="shared" si="4"/>
        <v>C</v>
      </c>
      <c r="H77" s="137" t="str">
        <f>VLOOKUP(B77,'3月9日销售'!C:D,2,0)</f>
        <v>满圆薄</v>
      </c>
      <c r="I77" s="137"/>
      <c r="J77" s="137"/>
    </row>
    <row r="78" spans="1:10" x14ac:dyDescent="0.15">
      <c r="A78" s="137">
        <f t="shared" si="5"/>
        <v>43</v>
      </c>
      <c r="B78" s="171" t="s">
        <v>2804</v>
      </c>
      <c r="C78" s="171" t="s">
        <v>2805</v>
      </c>
      <c r="D78" s="156">
        <v>9414</v>
      </c>
      <c r="E78" s="156">
        <v>68</v>
      </c>
      <c r="F78" s="140" t="str">
        <f>VLOOKUP(B78,业态!A:G,7,0)</f>
        <v>餐饮</v>
      </c>
      <c r="G78" s="137" t="str">
        <f t="shared" si="4"/>
        <v>C</v>
      </c>
      <c r="H78" s="137" t="str">
        <f>VLOOKUP(B78,'3月9日销售'!C:D,2,0)</f>
        <v>I HOLIC</v>
      </c>
      <c r="I78" s="137"/>
      <c r="J78" s="137"/>
    </row>
    <row r="79" spans="1:10" x14ac:dyDescent="0.15">
      <c r="A79" s="137">
        <f t="shared" si="5"/>
        <v>239</v>
      </c>
      <c r="B79" s="171" t="s">
        <v>2807</v>
      </c>
      <c r="C79" s="171" t="s">
        <v>2808</v>
      </c>
      <c r="D79" s="156">
        <v>943</v>
      </c>
      <c r="E79" s="156">
        <v>3</v>
      </c>
      <c r="F79" s="140" t="str">
        <f>VLOOKUP(B79,业态!A:G,7,0)</f>
        <v>零售购物</v>
      </c>
      <c r="G79" s="137" t="str">
        <f t="shared" si="4"/>
        <v>C</v>
      </c>
      <c r="H79" s="137" t="str">
        <f>VLOOKUP(B79,'3月9日销售'!C:D,2,0)</f>
        <v>BODY STYLE</v>
      </c>
      <c r="I79" s="137"/>
      <c r="J79" s="137"/>
    </row>
    <row r="80" spans="1:10" x14ac:dyDescent="0.15">
      <c r="A80" s="137">
        <f t="shared" si="5"/>
        <v>273</v>
      </c>
      <c r="B80" s="171" t="s">
        <v>2811</v>
      </c>
      <c r="C80" s="171" t="s">
        <v>2812</v>
      </c>
      <c r="D80" s="156">
        <v>586</v>
      </c>
      <c r="E80" s="156">
        <v>1</v>
      </c>
      <c r="F80" s="140" t="str">
        <f>VLOOKUP(B80,业态!A:G,7,0)</f>
        <v>零售购物</v>
      </c>
      <c r="G80" s="137" t="str">
        <f t="shared" si="4"/>
        <v>A</v>
      </c>
      <c r="H80" s="137" t="str">
        <f>VLOOKUP(B80,'3月9日销售'!C:D,2,0)</f>
        <v>FINE</v>
      </c>
      <c r="I80" s="137"/>
      <c r="J80" s="137"/>
    </row>
    <row r="81" spans="1:10" x14ac:dyDescent="0.15">
      <c r="A81" s="137">
        <f t="shared" si="5"/>
        <v>212</v>
      </c>
      <c r="B81" s="171" t="s">
        <v>2813</v>
      </c>
      <c r="C81" s="171" t="s">
        <v>2814</v>
      </c>
      <c r="D81" s="156">
        <v>1197</v>
      </c>
      <c r="E81" s="156">
        <v>4</v>
      </c>
      <c r="F81" s="140" t="str">
        <f>VLOOKUP(B81,业态!A:G,7,0)</f>
        <v>零售购物</v>
      </c>
      <c r="G81" s="137" t="str">
        <f t="shared" si="4"/>
        <v>C</v>
      </c>
      <c r="H81" s="137" t="str">
        <f>VLOOKUP(B81,'3月9日销售'!C:D,2,0)</f>
        <v>依思Q</v>
      </c>
      <c r="I81" s="137"/>
      <c r="J81" s="137"/>
    </row>
    <row r="82" spans="1:10" x14ac:dyDescent="0.15">
      <c r="A82" s="137">
        <f t="shared" si="5"/>
        <v>285</v>
      </c>
      <c r="B82" s="171" t="s">
        <v>2820</v>
      </c>
      <c r="C82" s="171" t="s">
        <v>2821</v>
      </c>
      <c r="D82" s="156">
        <v>480</v>
      </c>
      <c r="E82" s="156">
        <v>2</v>
      </c>
      <c r="F82" s="140" t="str">
        <f>VLOOKUP(B82,业态!A:G,7,0)</f>
        <v>零售购物</v>
      </c>
      <c r="G82" s="137" t="str">
        <f t="shared" si="4"/>
        <v>C</v>
      </c>
      <c r="H82" s="137" t="str">
        <f>VLOOKUP(B82,'3月9日销售'!C:D,2,0)</f>
        <v>羽西</v>
      </c>
      <c r="I82" s="137"/>
      <c r="J82" s="137"/>
    </row>
    <row r="83" spans="1:10" x14ac:dyDescent="0.15">
      <c r="A83" s="137">
        <f t="shared" si="5"/>
        <v>325</v>
      </c>
      <c r="B83" s="171" t="s">
        <v>2818</v>
      </c>
      <c r="C83" s="171" t="s">
        <v>2819</v>
      </c>
      <c r="D83" s="156">
        <v>175</v>
      </c>
      <c r="E83" s="156">
        <v>1</v>
      </c>
      <c r="F83" s="140" t="str">
        <f>VLOOKUP(B83,业态!A:G,7,0)</f>
        <v>零售购物</v>
      </c>
      <c r="G83" s="137" t="str">
        <f t="shared" si="4"/>
        <v>C</v>
      </c>
      <c r="H83" s="137" t="str">
        <f>VLOOKUP(B83,'3月9日销售'!C:D,2,0)</f>
        <v>薇姿/理肤泉</v>
      </c>
    </row>
    <row r="84" spans="1:10" x14ac:dyDescent="0.15">
      <c r="A84" s="137">
        <f t="shared" si="5"/>
        <v>193</v>
      </c>
      <c r="B84" s="171" t="s">
        <v>2822</v>
      </c>
      <c r="C84" s="171" t="s">
        <v>1545</v>
      </c>
      <c r="D84" s="156">
        <v>1398</v>
      </c>
      <c r="E84" s="156">
        <v>2</v>
      </c>
      <c r="F84" s="140" t="str">
        <f>VLOOKUP(B84,业态!A:G,7,0)</f>
        <v>零售购物</v>
      </c>
      <c r="G84" s="137" t="str">
        <f t="shared" si="4"/>
        <v>C</v>
      </c>
      <c r="H84" s="137" t="str">
        <f>VLOOKUP(B84,'3月9日销售'!C:D,2,0)</f>
        <v>OYEA</v>
      </c>
    </row>
    <row r="85" spans="1:10" x14ac:dyDescent="0.15">
      <c r="A85" s="137">
        <f t="shared" si="5"/>
        <v>52</v>
      </c>
      <c r="B85" s="171" t="s">
        <v>2826</v>
      </c>
      <c r="C85" s="171" t="s">
        <v>2827</v>
      </c>
      <c r="D85" s="156">
        <v>7114</v>
      </c>
      <c r="E85" s="156">
        <v>31</v>
      </c>
      <c r="F85" s="140" t="str">
        <f>VLOOKUP(B85,业态!A:G,7,0)</f>
        <v>餐饮</v>
      </c>
      <c r="G85" s="137" t="str">
        <f t="shared" si="4"/>
        <v>A</v>
      </c>
      <c r="H85" s="137" t="str">
        <f>VLOOKUP(B85,'3月9日销售'!C:D,2,0)</f>
        <v>黄记煌</v>
      </c>
    </row>
    <row r="86" spans="1:10" x14ac:dyDescent="0.15">
      <c r="A86" s="137">
        <f t="shared" si="5"/>
        <v>328</v>
      </c>
      <c r="B86" s="171" t="s">
        <v>2829</v>
      </c>
      <c r="C86" s="171" t="s">
        <v>749</v>
      </c>
      <c r="D86" s="156">
        <v>129</v>
      </c>
      <c r="E86" s="156">
        <v>2</v>
      </c>
      <c r="F86" s="140" t="str">
        <f>VLOOKUP(B86,业态!A:G,7,0)</f>
        <v>零售购物</v>
      </c>
      <c r="G86" s="137" t="str">
        <f t="shared" si="4"/>
        <v>C</v>
      </c>
      <c r="H86" s="137" t="str">
        <f>VLOOKUP(B86,'3月9日销售'!C:D,2,0)</f>
        <v>PHOEBE</v>
      </c>
    </row>
    <row r="87" spans="1:10" x14ac:dyDescent="0.15">
      <c r="A87" s="137">
        <f t="shared" si="5"/>
        <v>300</v>
      </c>
      <c r="B87" s="171" t="s">
        <v>2833</v>
      </c>
      <c r="C87" s="171" t="s">
        <v>2834</v>
      </c>
      <c r="D87" s="156">
        <v>360</v>
      </c>
      <c r="E87" s="156">
        <v>23</v>
      </c>
      <c r="F87" s="140" t="str">
        <f>VLOOKUP(B87,业态!A:G,7,0)</f>
        <v>餐饮</v>
      </c>
      <c r="G87" s="137" t="str">
        <f t="shared" si="4"/>
        <v>B</v>
      </c>
      <c r="H87" s="137" t="str">
        <f>VLOOKUP(B87,'3月9日销售'!C:D,2,0)</f>
        <v>優果压缩包</v>
      </c>
    </row>
    <row r="88" spans="1:10" x14ac:dyDescent="0.15">
      <c r="A88" s="137">
        <f t="shared" si="5"/>
        <v>210</v>
      </c>
      <c r="B88" s="171" t="s">
        <v>2891</v>
      </c>
      <c r="C88" s="171" t="s">
        <v>2835</v>
      </c>
      <c r="D88" s="156">
        <v>1205.2</v>
      </c>
      <c r="E88" s="156">
        <v>29</v>
      </c>
      <c r="F88" s="140" t="str">
        <f>VLOOKUP(B88,业态!A:G,7,0)</f>
        <v>餐饮</v>
      </c>
      <c r="G88" s="137" t="str">
        <f t="shared" si="4"/>
        <v>C</v>
      </c>
      <c r="H88" s="137" t="str">
        <f>VLOOKUP(B88,'3月9日销售'!C:D,2,0)</f>
        <v>下雪的村庄</v>
      </c>
    </row>
    <row r="89" spans="1:10" x14ac:dyDescent="0.15">
      <c r="A89" s="137">
        <f t="shared" si="5"/>
        <v>274</v>
      </c>
      <c r="B89" s="171" t="s">
        <v>2837</v>
      </c>
      <c r="C89" s="171" t="s">
        <v>2838</v>
      </c>
      <c r="D89" s="156">
        <v>567</v>
      </c>
      <c r="E89" s="156">
        <v>4</v>
      </c>
      <c r="F89" s="140" t="str">
        <f>VLOOKUP(B89,业态!A:G,7,0)</f>
        <v>零售购物</v>
      </c>
      <c r="G89" s="137" t="str">
        <f t="shared" si="4"/>
        <v>A</v>
      </c>
      <c r="H89" s="137" t="str">
        <f>VLOOKUP(B89,'3月9日销售'!C:D,2,0)</f>
        <v>招财猫</v>
      </c>
    </row>
    <row r="90" spans="1:10" x14ac:dyDescent="0.15">
      <c r="A90" s="137">
        <f t="shared" si="5"/>
        <v>289</v>
      </c>
      <c r="B90" s="171" t="s">
        <v>2841</v>
      </c>
      <c r="C90" s="171" t="s">
        <v>2842</v>
      </c>
      <c r="D90" s="156">
        <v>428</v>
      </c>
      <c r="E90" s="156">
        <v>2</v>
      </c>
      <c r="F90" s="140" t="str">
        <f>VLOOKUP(B90,业态!A:G,7,0)</f>
        <v>零售购物</v>
      </c>
      <c r="G90" s="137" t="str">
        <f t="shared" si="4"/>
        <v>C</v>
      </c>
      <c r="H90" s="137" t="str">
        <f>VLOOKUP(B90,'3月9日销售'!C:D,2,0)</f>
        <v>汤斯敦</v>
      </c>
    </row>
    <row r="91" spans="1:10" x14ac:dyDescent="0.15">
      <c r="A91" s="137">
        <f t="shared" si="5"/>
        <v>308</v>
      </c>
      <c r="B91" s="171" t="s">
        <v>2847</v>
      </c>
      <c r="C91" s="171" t="s">
        <v>2848</v>
      </c>
      <c r="D91" s="156">
        <v>318</v>
      </c>
      <c r="E91" s="156">
        <v>1</v>
      </c>
      <c r="F91" s="140" t="str">
        <f>VLOOKUP(B91,业态!A:G,7,0)</f>
        <v>零售购物</v>
      </c>
      <c r="G91" s="137" t="str">
        <f t="shared" si="4"/>
        <v>C</v>
      </c>
      <c r="H91" s="137" t="str">
        <f>VLOOKUP(B91,'3月9日销售'!C:D,2,0)</f>
        <v>NICE CLAUP</v>
      </c>
    </row>
    <row r="92" spans="1:10" x14ac:dyDescent="0.15">
      <c r="A92" s="137">
        <f t="shared" si="5"/>
        <v>222</v>
      </c>
      <c r="B92" s="171" t="s">
        <v>2851</v>
      </c>
      <c r="C92" s="171" t="s">
        <v>2852</v>
      </c>
      <c r="D92" s="156">
        <v>1115</v>
      </c>
      <c r="E92" s="156">
        <v>9</v>
      </c>
      <c r="F92" s="140" t="str">
        <f>VLOOKUP(B92,业态!A:G,7,0)</f>
        <v>零售购物</v>
      </c>
      <c r="G92" s="137" t="str">
        <f t="shared" si="4"/>
        <v>C</v>
      </c>
      <c r="H92" s="137" t="str">
        <f>VLOOKUP(B92,'3月9日销售'!C:D,2,0)</f>
        <v>MY MIX</v>
      </c>
    </row>
    <row r="93" spans="1:10" x14ac:dyDescent="0.15">
      <c r="A93" s="137">
        <f t="shared" si="5"/>
        <v>253</v>
      </c>
      <c r="B93" s="171" t="s">
        <v>2853</v>
      </c>
      <c r="C93" s="171" t="s">
        <v>2854</v>
      </c>
      <c r="D93" s="156">
        <v>805</v>
      </c>
      <c r="E93" s="156">
        <v>2</v>
      </c>
      <c r="F93" s="140" t="str">
        <f>VLOOKUP(B93,业态!A:G,7,0)</f>
        <v>零售购物</v>
      </c>
      <c r="G93" s="137" t="str">
        <f t="shared" si="4"/>
        <v>C</v>
      </c>
      <c r="H93" s="137" t="str">
        <f>VLOOKUP(B93,'3月9日销售'!C:D,2,0)</f>
        <v>MIROCO</v>
      </c>
    </row>
    <row r="94" spans="1:10" x14ac:dyDescent="0.15">
      <c r="A94" s="137">
        <f t="shared" si="5"/>
        <v>224</v>
      </c>
      <c r="B94" s="171" t="s">
        <v>2859</v>
      </c>
      <c r="C94" s="171" t="s">
        <v>2860</v>
      </c>
      <c r="D94" s="156">
        <v>1094</v>
      </c>
      <c r="E94" s="156">
        <v>9</v>
      </c>
      <c r="F94" s="140" t="str">
        <f>VLOOKUP(B94,业态!A:G,7,0)</f>
        <v>零售购物</v>
      </c>
      <c r="G94" s="137" t="str">
        <f t="shared" si="4"/>
        <v>A</v>
      </c>
      <c r="H94" s="137" t="str">
        <f>VLOOKUP(B94,'3月9日销售'!C:D,2,0)</f>
        <v>eau FLORA</v>
      </c>
    </row>
    <row r="95" spans="1:10" x14ac:dyDescent="0.15">
      <c r="A95" s="137">
        <f t="shared" si="5"/>
        <v>95</v>
      </c>
      <c r="B95" s="171" t="s">
        <v>2870</v>
      </c>
      <c r="C95" s="171" t="s">
        <v>2871</v>
      </c>
      <c r="D95" s="156">
        <v>4213</v>
      </c>
      <c r="E95" s="156">
        <v>155</v>
      </c>
      <c r="F95" s="140" t="str">
        <f>VLOOKUP(B95,业态!A:G,7,0)</f>
        <v>零售购物</v>
      </c>
      <c r="G95" s="137" t="str">
        <f t="shared" si="4"/>
        <v>C</v>
      </c>
      <c r="H95" s="137" t="str">
        <f>VLOOKUP(B95,'3月9日销售'!C:D,2,0)</f>
        <v>名创优品</v>
      </c>
    </row>
    <row r="96" spans="1:10" x14ac:dyDescent="0.15">
      <c r="A96" s="137">
        <f t="shared" si="5"/>
        <v>8</v>
      </c>
      <c r="B96" s="171" t="s">
        <v>2873</v>
      </c>
      <c r="C96" s="171" t="s">
        <v>2874</v>
      </c>
      <c r="D96" s="156">
        <v>33676</v>
      </c>
      <c r="E96" s="156">
        <v>14</v>
      </c>
      <c r="F96" s="140" t="str">
        <f>VLOOKUP(B96,业态!A:G,7,0)</f>
        <v>零售购物</v>
      </c>
      <c r="G96" s="137" t="str">
        <f t="shared" si="4"/>
        <v>A</v>
      </c>
      <c r="H96" s="137" t="str">
        <f>VLOOKUP(B96,'3月9日销售'!C:D,2,0)</f>
        <v>PANDORA</v>
      </c>
    </row>
    <row r="97" spans="1:8" x14ac:dyDescent="0.15">
      <c r="A97" s="137">
        <f t="shared" si="5"/>
        <v>136</v>
      </c>
      <c r="B97" s="171" t="s">
        <v>2875</v>
      </c>
      <c r="C97" s="171" t="s">
        <v>2876</v>
      </c>
      <c r="D97" s="156">
        <v>2855</v>
      </c>
      <c r="E97" s="156">
        <v>2</v>
      </c>
      <c r="F97" s="140" t="str">
        <f>VLOOKUP(B97,业态!A:G,7,0)</f>
        <v>零售购物</v>
      </c>
      <c r="G97" s="137" t="str">
        <f t="shared" si="4"/>
        <v>B</v>
      </c>
      <c r="H97" s="137" t="str">
        <f>VLOOKUP(B97,'3月9日销售'!C:D,2,0)</f>
        <v>丹尼尔惠灵顿</v>
      </c>
    </row>
    <row r="98" spans="1:8" x14ac:dyDescent="0.15">
      <c r="A98" s="137">
        <f t="shared" si="5"/>
        <v>260</v>
      </c>
      <c r="B98" s="171" t="s">
        <v>2877</v>
      </c>
      <c r="C98" s="171" t="s">
        <v>2878</v>
      </c>
      <c r="D98" s="156">
        <v>744</v>
      </c>
      <c r="E98" s="156">
        <v>6</v>
      </c>
      <c r="F98" s="140" t="str">
        <f>VLOOKUP(B98,业态!A:G,7,0)</f>
        <v>零售购物</v>
      </c>
      <c r="G98" s="137" t="str">
        <f t="shared" si="4"/>
        <v>A</v>
      </c>
      <c r="H98" s="137" t="str">
        <f>VLOOKUP(B98,'3月9日销售'!C:D,2,0)</f>
        <v>Vape Master</v>
      </c>
    </row>
    <row r="99" spans="1:8" x14ac:dyDescent="0.15">
      <c r="A99" s="137">
        <f t="shared" si="5"/>
        <v>201</v>
      </c>
      <c r="B99" s="171" t="s">
        <v>2887</v>
      </c>
      <c r="C99" s="171" t="s">
        <v>2886</v>
      </c>
      <c r="D99" s="156">
        <v>1307</v>
      </c>
      <c r="E99" s="156">
        <v>4</v>
      </c>
      <c r="F99" s="140" t="str">
        <f>VLOOKUP(B99,业态!A:G,7,0)</f>
        <v>生活服务类</v>
      </c>
      <c r="G99" s="137" t="str">
        <f t="shared" si="4"/>
        <v>C</v>
      </c>
      <c r="H99" s="137" t="str">
        <f>VLOOKUP(B99,'3月9日销售'!C:D,2,0)</f>
        <v>沙林形象</v>
      </c>
    </row>
    <row r="100" spans="1:8" x14ac:dyDescent="0.15">
      <c r="A100" s="137">
        <f t="shared" si="5"/>
        <v>276</v>
      </c>
      <c r="B100" s="171" t="s">
        <v>2889</v>
      </c>
      <c r="C100" s="171" t="s">
        <v>2890</v>
      </c>
      <c r="D100" s="156">
        <v>559.70000000000005</v>
      </c>
      <c r="E100" s="156">
        <v>24</v>
      </c>
      <c r="F100" s="140" t="str">
        <f>VLOOKUP(B100,业态!A:G,7,0)</f>
        <v>餐饮</v>
      </c>
      <c r="G100" s="137" t="str">
        <f t="shared" si="4"/>
        <v>C</v>
      </c>
      <c r="H100" s="137" t="str">
        <f>VLOOKUP(B100,'3月9日销售'!C:D,2,0)</f>
        <v>贝尼泰迪</v>
      </c>
    </row>
    <row r="101" spans="1:8" x14ac:dyDescent="0.15">
      <c r="A101" s="137">
        <f t="shared" si="5"/>
        <v>215</v>
      </c>
      <c r="B101" s="171" t="s">
        <v>2883</v>
      </c>
      <c r="C101" s="171" t="s">
        <v>2884</v>
      </c>
      <c r="D101" s="156">
        <v>1187</v>
      </c>
      <c r="E101" s="156">
        <v>6</v>
      </c>
      <c r="F101" s="140" t="str">
        <f>VLOOKUP(B101,业态!A:G,7,0)</f>
        <v>零售购物</v>
      </c>
      <c r="G101" s="137" t="str">
        <f t="shared" si="4"/>
        <v>C</v>
      </c>
      <c r="H101" s="137" t="str">
        <f>VLOOKUP(B101,'3月9日销售'!C:D,2,0)</f>
        <v>爱斯即膜</v>
      </c>
    </row>
    <row r="102" spans="1:8" x14ac:dyDescent="0.15">
      <c r="A102" s="137">
        <f t="shared" si="5"/>
        <v>98</v>
      </c>
      <c r="B102" s="171" t="s">
        <v>2881</v>
      </c>
      <c r="C102" s="171" t="s">
        <v>2558</v>
      </c>
      <c r="D102" s="156">
        <v>3978</v>
      </c>
      <c r="E102" s="156">
        <v>3</v>
      </c>
      <c r="F102" s="140" t="str">
        <f>VLOOKUP(B102,业态!A:G,7,0)</f>
        <v>零售购物</v>
      </c>
      <c r="G102" s="137" t="str">
        <f t="shared" si="4"/>
        <v>A</v>
      </c>
      <c r="H102" s="137" t="str">
        <f>VLOOKUP(B102,'3月9日销售'!C:D,2,0)</f>
        <v>J.D.V</v>
      </c>
    </row>
    <row r="103" spans="1:8" x14ac:dyDescent="0.15">
      <c r="A103" s="137">
        <f t="shared" si="5"/>
        <v>187</v>
      </c>
      <c r="B103" s="156" t="s">
        <v>2897</v>
      </c>
      <c r="C103" s="171" t="s">
        <v>2898</v>
      </c>
      <c r="D103" s="156">
        <v>1507</v>
      </c>
      <c r="E103" s="156">
        <v>28</v>
      </c>
      <c r="F103" s="140" t="str">
        <f>VLOOKUP(B103,业态!A:G,7,0)</f>
        <v>餐饮</v>
      </c>
      <c r="G103" s="137" t="str">
        <f t="shared" si="4"/>
        <v>C</v>
      </c>
      <c r="H103" s="137" t="str">
        <f>VLOOKUP(B103,'3月9日销售'!C:D,2,0)</f>
        <v>芗芗面馆</v>
      </c>
    </row>
    <row r="104" spans="1:8" x14ac:dyDescent="0.15">
      <c r="A104" s="137">
        <f t="shared" si="5"/>
        <v>317</v>
      </c>
      <c r="B104" s="171" t="s">
        <v>2904</v>
      </c>
      <c r="C104" s="171" t="s">
        <v>268</v>
      </c>
      <c r="D104" s="156">
        <v>265</v>
      </c>
      <c r="E104" s="156">
        <v>1</v>
      </c>
      <c r="F104" s="140" t="str">
        <f>VLOOKUP(B104,业态!A:G,7,0)</f>
        <v>零售购物</v>
      </c>
      <c r="G104" s="137" t="str">
        <f t="shared" si="4"/>
        <v>A</v>
      </c>
      <c r="H104" s="137" t="str">
        <f>VLOOKUP(B104,'3月9日销售'!C:D,2,0)</f>
        <v>梦塔基</v>
      </c>
    </row>
    <row r="105" spans="1:8" x14ac:dyDescent="0.15">
      <c r="A105" s="137">
        <f t="shared" si="5"/>
        <v>249</v>
      </c>
      <c r="B105" s="171" t="s">
        <v>2907</v>
      </c>
      <c r="C105" s="171" t="s">
        <v>2908</v>
      </c>
      <c r="D105" s="156">
        <v>819</v>
      </c>
      <c r="E105" s="156">
        <v>1</v>
      </c>
      <c r="F105" s="140" t="str">
        <f>VLOOKUP(B105,业态!A:G,7,0)</f>
        <v>零售购物</v>
      </c>
      <c r="G105" s="137" t="str">
        <f t="shared" si="4"/>
        <v>B</v>
      </c>
      <c r="H105" s="137" t="str">
        <f>VLOOKUP(B105,'3月9日销售'!C:D,2,0)</f>
        <v>NEW BALANCE</v>
      </c>
    </row>
    <row r="106" spans="1:8" x14ac:dyDescent="0.15">
      <c r="A106" s="137">
        <f t="shared" si="5"/>
        <v>327</v>
      </c>
      <c r="B106" s="171" t="s">
        <v>2923</v>
      </c>
      <c r="C106" s="171" t="s">
        <v>2924</v>
      </c>
      <c r="D106" s="156">
        <v>167</v>
      </c>
      <c r="E106" s="156">
        <v>8</v>
      </c>
      <c r="F106" s="140" t="str">
        <f>VLOOKUP(B106,业态!A:G,7,0)</f>
        <v>零售购物</v>
      </c>
      <c r="G106" s="137" t="str">
        <f t="shared" si="4"/>
        <v>C</v>
      </c>
      <c r="H106" s="137" t="str">
        <f>VLOOKUP(B106,'3月9日销售'!C:D,2,0)</f>
        <v>迪普菲琳</v>
      </c>
    </row>
    <row r="107" spans="1:8" x14ac:dyDescent="0.15">
      <c r="A107" s="137">
        <f t="shared" si="5"/>
        <v>195</v>
      </c>
      <c r="B107" s="171" t="s">
        <v>2928</v>
      </c>
      <c r="C107" s="171" t="s">
        <v>2929</v>
      </c>
      <c r="D107" s="156">
        <v>1392</v>
      </c>
      <c r="E107" s="156">
        <v>1</v>
      </c>
      <c r="F107" s="140" t="str">
        <f>VLOOKUP(B107,业态!A:G,7,0)</f>
        <v>零售购物</v>
      </c>
      <c r="G107" s="137" t="str">
        <f t="shared" si="4"/>
        <v>A</v>
      </c>
      <c r="H107" s="137" t="str">
        <f>VLOOKUP(B107,'3月9日销售'!C:D,2,0)</f>
        <v>TOP BEAUTY</v>
      </c>
    </row>
    <row r="108" spans="1:8" x14ac:dyDescent="0.15">
      <c r="A108" s="137">
        <f t="shared" si="5"/>
        <v>270</v>
      </c>
      <c r="B108" s="171" t="s">
        <v>2679</v>
      </c>
      <c r="C108" s="171" t="s">
        <v>2680</v>
      </c>
      <c r="D108" s="156">
        <v>660</v>
      </c>
      <c r="E108" s="156">
        <v>1</v>
      </c>
      <c r="F108" s="140" t="str">
        <f>VLOOKUP(B108,业态!A:G,7,0)</f>
        <v>零售购物</v>
      </c>
      <c r="G108" s="137" t="str">
        <f t="shared" si="4"/>
        <v>A</v>
      </c>
      <c r="H108" s="137" t="str">
        <f>VLOOKUP(B108,'3月9日销售'!C:D,2,0)</f>
        <v>TOUS</v>
      </c>
    </row>
    <row r="109" spans="1:8" x14ac:dyDescent="0.15">
      <c r="A109" s="137">
        <f t="shared" si="5"/>
        <v>100</v>
      </c>
      <c r="B109" s="171" t="s">
        <v>2932</v>
      </c>
      <c r="C109" s="171" t="s">
        <v>2933</v>
      </c>
      <c r="D109" s="156">
        <v>3971</v>
      </c>
      <c r="E109" s="156">
        <v>3</v>
      </c>
      <c r="F109" s="140" t="str">
        <f>VLOOKUP(B109,业态!A:G,7,0)</f>
        <v>零售购物</v>
      </c>
      <c r="G109" s="137" t="str">
        <f t="shared" si="4"/>
        <v>C</v>
      </c>
      <c r="H109" s="137" t="str">
        <f>VLOOKUP(B109,'3月9日销售'!C:D,2,0)</f>
        <v>倜傥</v>
      </c>
    </row>
    <row r="110" spans="1:8" x14ac:dyDescent="0.15">
      <c r="A110" s="137">
        <f t="shared" si="5"/>
        <v>67</v>
      </c>
      <c r="B110" s="171" t="s">
        <v>2941</v>
      </c>
      <c r="C110" s="171" t="s">
        <v>2942</v>
      </c>
      <c r="D110" s="156">
        <v>5643</v>
      </c>
      <c r="E110" s="156">
        <v>30</v>
      </c>
      <c r="F110" s="140" t="str">
        <f>VLOOKUP(B110,业态!A:G,7,0)</f>
        <v>餐饮</v>
      </c>
      <c r="G110" s="137" t="str">
        <f t="shared" si="4"/>
        <v>A</v>
      </c>
      <c r="H110" s="137" t="str">
        <f>VLOOKUP(B110,'3月9日销售'!C:D,2,0)</f>
        <v>Bacius</v>
      </c>
    </row>
    <row r="111" spans="1:8" x14ac:dyDescent="0.15">
      <c r="A111" s="137">
        <f t="shared" si="5"/>
        <v>304</v>
      </c>
      <c r="B111" s="171" t="s">
        <v>2943</v>
      </c>
      <c r="C111" s="171" t="s">
        <v>2944</v>
      </c>
      <c r="D111" s="156">
        <v>339</v>
      </c>
      <c r="E111" s="156">
        <v>4</v>
      </c>
      <c r="F111" s="140" t="str">
        <f>VLOOKUP(B111,业态!A:G,7,0)</f>
        <v>休闲娱乐类</v>
      </c>
      <c r="G111" s="137" t="str">
        <f t="shared" si="4"/>
        <v>B</v>
      </c>
      <c r="H111" s="137" t="str">
        <f>VLOOKUP(B111,'3月9日销售'!C:D,2,0)</f>
        <v>死神的迷宫</v>
      </c>
    </row>
    <row r="112" spans="1:8" x14ac:dyDescent="0.15">
      <c r="A112" s="137">
        <f t="shared" si="5"/>
        <v>279</v>
      </c>
      <c r="B112" s="171" t="s">
        <v>2976</v>
      </c>
      <c r="C112" s="171" t="s">
        <v>2977</v>
      </c>
      <c r="D112" s="156">
        <v>525.29999999999995</v>
      </c>
      <c r="E112" s="156">
        <v>4</v>
      </c>
      <c r="F112" s="140" t="str">
        <f>VLOOKUP(B112,业态!A:G,7,0)</f>
        <v>零售购物</v>
      </c>
      <c r="G112" s="137" t="str">
        <f t="shared" si="4"/>
        <v>C</v>
      </c>
      <c r="H112" s="137" t="str">
        <f>VLOOKUP(B112,'3月9日销售'!C:D,2,0)</f>
        <v>3 CONCEPT EYES</v>
      </c>
    </row>
    <row r="113" spans="1:8" x14ac:dyDescent="0.15">
      <c r="A113" s="137">
        <f t="shared" si="5"/>
        <v>330</v>
      </c>
      <c r="B113" s="171" t="s">
        <v>1009</v>
      </c>
      <c r="C113" s="171" t="s">
        <v>1010</v>
      </c>
      <c r="D113" s="156">
        <v>98</v>
      </c>
      <c r="E113" s="156">
        <v>1</v>
      </c>
      <c r="F113" s="140" t="str">
        <f>VLOOKUP(B113,业态!A:G,7,0)</f>
        <v>零售购物</v>
      </c>
      <c r="G113" s="137" t="str">
        <f t="shared" si="4"/>
        <v>A</v>
      </c>
      <c r="H113" s="137" t="str">
        <f>VLOOKUP(B113,'3月9日销售'!C:D,2,0)</f>
        <v>office</v>
      </c>
    </row>
    <row r="114" spans="1:8" x14ac:dyDescent="0.15">
      <c r="A114" s="137">
        <f t="shared" si="5"/>
        <v>168</v>
      </c>
      <c r="B114" s="171" t="s">
        <v>3009</v>
      </c>
      <c r="C114" s="171" t="s">
        <v>3010</v>
      </c>
      <c r="D114" s="156">
        <v>1933</v>
      </c>
      <c r="E114" s="156">
        <v>2</v>
      </c>
      <c r="F114" s="140" t="str">
        <f>VLOOKUP(B114,业态!A:G,7,0)</f>
        <v>餐饮</v>
      </c>
      <c r="G114" s="137" t="str">
        <f t="shared" si="4"/>
        <v>B</v>
      </c>
      <c r="H114" s="137" t="str">
        <f>VLOOKUP(B114,'3月9日销售'!C:D,2,0)</f>
        <v>咖ka龙虾</v>
      </c>
    </row>
    <row r="115" spans="1:8" x14ac:dyDescent="0.15">
      <c r="A115" s="137">
        <f t="shared" si="5"/>
        <v>269</v>
      </c>
      <c r="B115" s="171" t="s">
        <v>3004</v>
      </c>
      <c r="C115" s="171" t="s">
        <v>3005</v>
      </c>
      <c r="D115" s="156">
        <v>660.4</v>
      </c>
      <c r="E115" s="156">
        <v>10</v>
      </c>
      <c r="F115" s="140" t="str">
        <f>VLOOKUP(B115,业态!A:G,7,0)</f>
        <v>零售购物</v>
      </c>
      <c r="G115" s="137" t="str">
        <f t="shared" si="4"/>
        <v>A</v>
      </c>
      <c r="H115" s="137" t="str">
        <f>VLOOKUP(B115,'3月9日销售'!C:D,2,0)</f>
        <v>梦星堂</v>
      </c>
    </row>
    <row r="116" spans="1:8" x14ac:dyDescent="0.15">
      <c r="A116" s="137">
        <f t="shared" si="5"/>
        <v>275</v>
      </c>
      <c r="B116" s="171" t="s">
        <v>3011</v>
      </c>
      <c r="C116" s="171" t="s">
        <v>3012</v>
      </c>
      <c r="D116" s="156">
        <v>565.6</v>
      </c>
      <c r="E116" s="156">
        <v>32</v>
      </c>
      <c r="F116" s="140" t="str">
        <f>VLOOKUP(B116,业态!A:G,7,0)</f>
        <v>餐饮</v>
      </c>
      <c r="G116" s="137" t="str">
        <f t="shared" si="4"/>
        <v>B</v>
      </c>
      <c r="H116" s="137" t="str">
        <f>VLOOKUP(B116,'3月9日销售'!C:D,2,0)</f>
        <v>大通冰室</v>
      </c>
    </row>
    <row r="117" spans="1:8" x14ac:dyDescent="0.15">
      <c r="A117" s="137">
        <f t="shared" si="5"/>
        <v>242</v>
      </c>
      <c r="B117" s="171" t="s">
        <v>3244</v>
      </c>
      <c r="C117" s="171" t="s">
        <v>3245</v>
      </c>
      <c r="D117" s="156">
        <v>887</v>
      </c>
      <c r="E117" s="156">
        <v>21</v>
      </c>
      <c r="F117" s="140" t="str">
        <f>VLOOKUP(B117,业态!A:G,7,0)</f>
        <v>餐饮</v>
      </c>
      <c r="G117" s="137" t="str">
        <f t="shared" si="4"/>
        <v>C</v>
      </c>
      <c r="H117" s="137" t="str">
        <f>VLOOKUP(B117,'3月9日销售'!C:D,2,0)</f>
        <v>蓉李记</v>
      </c>
    </row>
    <row r="118" spans="1:8" x14ac:dyDescent="0.15">
      <c r="A118" s="137">
        <f t="shared" si="5"/>
        <v>165</v>
      </c>
      <c r="B118" s="171" t="s">
        <v>2757</v>
      </c>
      <c r="C118" s="171" t="s">
        <v>2758</v>
      </c>
      <c r="D118" s="156">
        <v>1959</v>
      </c>
      <c r="E118" s="156">
        <v>32</v>
      </c>
      <c r="F118" s="140" t="str">
        <f>VLOOKUP(B118,业态!A:G,7,0)</f>
        <v>餐饮</v>
      </c>
      <c r="G118" s="137" t="str">
        <f t="shared" si="4"/>
        <v>B</v>
      </c>
      <c r="H118" s="137" t="str">
        <f>VLOOKUP(B118,'3月9日销售'!C:D,2,0)</f>
        <v>椰语堂</v>
      </c>
    </row>
    <row r="119" spans="1:8" x14ac:dyDescent="0.15">
      <c r="A119" s="137">
        <f t="shared" si="5"/>
        <v>128</v>
      </c>
      <c r="B119" s="171" t="s">
        <v>2868</v>
      </c>
      <c r="C119" s="171" t="s">
        <v>2869</v>
      </c>
      <c r="D119" s="156">
        <v>3127</v>
      </c>
      <c r="E119" s="156">
        <v>9</v>
      </c>
      <c r="F119" s="140" t="str">
        <f>VLOOKUP(B119,业态!A:G,7,0)</f>
        <v>零售购物</v>
      </c>
      <c r="G119" s="137" t="str">
        <f t="shared" si="4"/>
        <v>C</v>
      </c>
      <c r="H119" s="137" t="str">
        <f>VLOOKUP(B119,'3月9日销售'!C:D,2,0)</f>
        <v>miomi</v>
      </c>
    </row>
    <row r="120" spans="1:8" x14ac:dyDescent="0.15">
      <c r="A120" s="137">
        <f t="shared" si="5"/>
        <v>146</v>
      </c>
      <c r="B120" s="171" t="s">
        <v>2926</v>
      </c>
      <c r="C120" s="171" t="s">
        <v>3343</v>
      </c>
      <c r="D120" s="156">
        <v>2430</v>
      </c>
      <c r="E120" s="156">
        <v>7</v>
      </c>
      <c r="F120" s="140" t="str">
        <f>VLOOKUP(B120,业态!A:G,7,0)</f>
        <v>零售购物</v>
      </c>
      <c r="G120" s="137" t="str">
        <f t="shared" si="4"/>
        <v>A</v>
      </c>
      <c r="H120" s="137" t="str">
        <f>VLOOKUP(B120,'3月9日销售'!C:D,2,0)</f>
        <v>格兰玛弗兰</v>
      </c>
    </row>
    <row r="121" spans="1:8" x14ac:dyDescent="0.15">
      <c r="A121" s="137">
        <f t="shared" si="5"/>
        <v>92</v>
      </c>
      <c r="B121" s="171" t="s">
        <v>3013</v>
      </c>
      <c r="C121" s="171" t="s">
        <v>3014</v>
      </c>
      <c r="D121" s="156">
        <v>4350</v>
      </c>
      <c r="E121" s="156">
        <v>6</v>
      </c>
      <c r="F121" s="140" t="str">
        <f>VLOOKUP(B121,业态!A:G,7,0)</f>
        <v>零售购物</v>
      </c>
      <c r="G121" s="137" t="str">
        <f t="shared" si="4"/>
        <v>C</v>
      </c>
      <c r="H121" s="137" t="str">
        <f>VLOOKUP(B121,'3月9日销售'!C:D,2,0)</f>
        <v>MAKE UP FOREVER</v>
      </c>
    </row>
    <row r="122" spans="1:8" x14ac:dyDescent="0.15">
      <c r="A122" s="137">
        <f t="shared" si="5"/>
        <v>179</v>
      </c>
      <c r="B122" s="171" t="s">
        <v>3002</v>
      </c>
      <c r="C122" s="171" t="s">
        <v>3003</v>
      </c>
      <c r="D122" s="156">
        <v>1668</v>
      </c>
      <c r="E122" s="156">
        <v>2</v>
      </c>
      <c r="F122" s="140" t="str">
        <f>VLOOKUP(B122,业态!A:G,7,0)</f>
        <v>零售购物</v>
      </c>
      <c r="G122" s="137" t="str">
        <f t="shared" si="4"/>
        <v>A</v>
      </c>
      <c r="H122" s="137" t="str">
        <f>VLOOKUP(B122,'3月9日销售'!C:D,2,0)</f>
        <v>aG/AG-VIP</v>
      </c>
    </row>
    <row r="123" spans="1:8" x14ac:dyDescent="0.15">
      <c r="A123" s="137">
        <f t="shared" si="5"/>
        <v>139</v>
      </c>
      <c r="B123" s="171" t="s">
        <v>2999</v>
      </c>
      <c r="C123" s="171" t="s">
        <v>722</v>
      </c>
      <c r="D123" s="156">
        <v>2728</v>
      </c>
      <c r="E123" s="156">
        <v>3</v>
      </c>
      <c r="F123" s="140" t="str">
        <f>VLOOKUP(B123,业态!A:G,7,0)</f>
        <v>零售购物</v>
      </c>
      <c r="G123" s="137" t="str">
        <f t="shared" si="4"/>
        <v>A</v>
      </c>
      <c r="H123" s="137" t="str">
        <f>VLOOKUP(B123,'3月9日销售'!C:D,2,0)</f>
        <v>TRENDIANO</v>
      </c>
    </row>
    <row r="124" spans="1:8" x14ac:dyDescent="0.15">
      <c r="A124" s="137">
        <f t="shared" si="5"/>
        <v>164</v>
      </c>
      <c r="B124" s="171" t="s">
        <v>573</v>
      </c>
      <c r="C124" s="171" t="s">
        <v>722</v>
      </c>
      <c r="D124" s="156">
        <v>1961</v>
      </c>
      <c r="E124" s="156">
        <v>5</v>
      </c>
      <c r="F124" s="140" t="str">
        <f>VLOOKUP(B124,业态!A:G,7,0)</f>
        <v>零售购物</v>
      </c>
      <c r="G124" s="137" t="str">
        <f t="shared" si="4"/>
        <v>C</v>
      </c>
      <c r="H124" s="137" t="str">
        <f>VLOOKUP(B124,'3月9日销售'!C:D,2,0)</f>
        <v>欧时力</v>
      </c>
    </row>
    <row r="125" spans="1:8" x14ac:dyDescent="0.15">
      <c r="A125" s="137">
        <f t="shared" si="5"/>
        <v>313</v>
      </c>
      <c r="B125" s="171" t="s">
        <v>3007</v>
      </c>
      <c r="C125" s="171" t="s">
        <v>3247</v>
      </c>
      <c r="D125" s="156">
        <v>288</v>
      </c>
      <c r="E125" s="156">
        <v>1</v>
      </c>
      <c r="F125" s="140" t="str">
        <f>VLOOKUP(B125,业态!A:G,7,0)</f>
        <v>休闲娱乐类</v>
      </c>
      <c r="G125" s="137" t="str">
        <f t="shared" si="4"/>
        <v>B</v>
      </c>
      <c r="H125" s="137" t="str">
        <f>VLOOKUP(B125,'3月9日销售'!C:D,2,0)</f>
        <v>未来世界</v>
      </c>
    </row>
    <row r="126" spans="1:8" x14ac:dyDescent="0.15">
      <c r="A126" s="137">
        <f t="shared" si="5"/>
        <v>73</v>
      </c>
      <c r="B126" s="171" t="s">
        <v>209</v>
      </c>
      <c r="C126" s="171" t="s">
        <v>165</v>
      </c>
      <c r="D126" s="156">
        <v>5420</v>
      </c>
      <c r="E126" s="156">
        <v>1</v>
      </c>
      <c r="F126" s="140" t="str">
        <f>VLOOKUP(B126,业态!A:G,7,0)</f>
        <v>零售购物</v>
      </c>
      <c r="G126" s="137" t="str">
        <f t="shared" si="4"/>
        <v>C</v>
      </c>
      <c r="H126" s="137" t="str">
        <f>VLOOKUP(B126,'3月9日销售'!C:D,2,0)</f>
        <v>I DO</v>
      </c>
    </row>
    <row r="127" spans="1:8" x14ac:dyDescent="0.15">
      <c r="A127" s="137">
        <f t="shared" si="5"/>
        <v>321</v>
      </c>
      <c r="B127" s="171" t="s">
        <v>3000</v>
      </c>
      <c r="C127" s="171" t="s">
        <v>3001</v>
      </c>
      <c r="D127" s="156">
        <v>234</v>
      </c>
      <c r="E127" s="156">
        <v>7</v>
      </c>
      <c r="F127" s="140" t="str">
        <f>VLOOKUP(B127,业态!A:G,7,0)</f>
        <v>零售购物</v>
      </c>
      <c r="G127" s="137" t="str">
        <f t="shared" si="4"/>
        <v>A</v>
      </c>
      <c r="H127" s="137" t="str">
        <f>VLOOKUP(B127,'3月9日销售'!C:D,2,0)</f>
        <v>BESELF</v>
      </c>
    </row>
    <row r="128" spans="1:8" x14ac:dyDescent="0.15">
      <c r="A128" s="137">
        <f t="shared" si="5"/>
        <v>198</v>
      </c>
      <c r="B128" s="171" t="s">
        <v>2918</v>
      </c>
      <c r="C128" s="171" t="s">
        <v>2919</v>
      </c>
      <c r="D128" s="156">
        <v>1369.8</v>
      </c>
      <c r="E128" s="156">
        <v>53</v>
      </c>
      <c r="F128" s="140" t="str">
        <f>VLOOKUP(B128,业态!A:G,7,0)</f>
        <v>餐饮</v>
      </c>
      <c r="G128" s="137" t="str">
        <f t="shared" si="4"/>
        <v>C</v>
      </c>
      <c r="H128" s="137" t="str">
        <f>VLOOKUP(B128,'3月9日销售'!C:D,2,0)</f>
        <v>多那之</v>
      </c>
    </row>
    <row r="129" spans="1:8" x14ac:dyDescent="0.15">
      <c r="A129" s="137">
        <f t="shared" si="5"/>
        <v>319</v>
      </c>
      <c r="B129" s="171" t="s">
        <v>910</v>
      </c>
      <c r="C129" s="171" t="s">
        <v>911</v>
      </c>
      <c r="D129" s="156">
        <v>256</v>
      </c>
      <c r="E129" s="156">
        <v>3</v>
      </c>
      <c r="F129" s="140" t="str">
        <f>VLOOKUP(B129,业态!A:G,7,0)</f>
        <v>零售购物</v>
      </c>
      <c r="G129" s="137" t="str">
        <f t="shared" ref="G129:G192" si="6">LEFT(B129,1)</f>
        <v>D</v>
      </c>
      <c r="H129" s="137" t="str">
        <f>VLOOKUP(B129,'3月9日销售'!C:D,2,0)</f>
        <v>BALABALA</v>
      </c>
    </row>
    <row r="130" spans="1:8" x14ac:dyDescent="0.15">
      <c r="A130" s="137">
        <f t="shared" ref="A130:A193" si="7">RANK(D130,D:D,0)</f>
        <v>323</v>
      </c>
      <c r="B130" s="171" t="s">
        <v>3027</v>
      </c>
      <c r="C130" s="171" t="s">
        <v>3028</v>
      </c>
      <c r="D130" s="156">
        <v>200</v>
      </c>
      <c r="E130" s="156">
        <v>4</v>
      </c>
      <c r="F130" s="140" t="str">
        <f>VLOOKUP(B130,业态!A:G,7,0)</f>
        <v>生活服务类</v>
      </c>
      <c r="G130" s="137" t="str">
        <f t="shared" si="6"/>
        <v>C</v>
      </c>
      <c r="H130" s="137" t="str">
        <f>VLOOKUP(B130,'3月9日销售'!C:D,2,0)</f>
        <v>INCOCO</v>
      </c>
    </row>
    <row r="131" spans="1:8" x14ac:dyDescent="0.15">
      <c r="A131" s="137">
        <f t="shared" si="7"/>
        <v>291</v>
      </c>
      <c r="B131" s="171" t="s">
        <v>2644</v>
      </c>
      <c r="C131" s="171" t="s">
        <v>2645</v>
      </c>
      <c r="D131" s="156">
        <v>408.14</v>
      </c>
      <c r="E131" s="156">
        <v>15</v>
      </c>
      <c r="F131" s="140" t="str">
        <f>VLOOKUP(B131,业态!A:G,7,0)</f>
        <v>零售购物</v>
      </c>
      <c r="G131" s="137" t="str">
        <f t="shared" si="6"/>
        <v>D</v>
      </c>
      <c r="H131" s="137" t="str">
        <f>VLOOKUP(B131,'3月9日销售'!C:D,2,0)</f>
        <v>趣相世界</v>
      </c>
    </row>
    <row r="132" spans="1:8" x14ac:dyDescent="0.15">
      <c r="A132" s="137">
        <f t="shared" si="7"/>
        <v>75</v>
      </c>
      <c r="B132" s="171" t="s">
        <v>3234</v>
      </c>
      <c r="C132" s="171" t="s">
        <v>3235</v>
      </c>
      <c r="D132" s="156">
        <v>5403</v>
      </c>
      <c r="E132" s="156">
        <v>8</v>
      </c>
      <c r="F132" s="140" t="str">
        <f>VLOOKUP(B132,业态!A:G,7,0)</f>
        <v>零售购物</v>
      </c>
      <c r="G132" s="137" t="str">
        <f t="shared" si="6"/>
        <v>C</v>
      </c>
      <c r="H132" s="137" t="str">
        <f>VLOOKUP(B132,'3月9日销售'!C:D,2,0)</f>
        <v>Baizhuo</v>
      </c>
    </row>
    <row r="133" spans="1:8" x14ac:dyDescent="0.15">
      <c r="A133" s="137">
        <f t="shared" si="7"/>
        <v>19</v>
      </c>
      <c r="B133" s="171" t="s">
        <v>0</v>
      </c>
      <c r="C133" s="171" t="s">
        <v>1</v>
      </c>
      <c r="D133" s="156">
        <v>18108</v>
      </c>
      <c r="E133" s="156">
        <v>205</v>
      </c>
      <c r="F133" s="140" t="str">
        <f>VLOOKUP(B133,业态!A:G,7,0)</f>
        <v>零售购物</v>
      </c>
      <c r="G133" s="137" t="str">
        <f t="shared" si="6"/>
        <v>A</v>
      </c>
      <c r="H133" s="137" t="str">
        <f>VLOOKUP(B133,'3月9日销售'!C:D,2,0)</f>
        <v>WATSONS</v>
      </c>
    </row>
    <row r="134" spans="1:8" x14ac:dyDescent="0.15">
      <c r="A134" s="137">
        <f t="shared" si="7"/>
        <v>90</v>
      </c>
      <c r="B134" s="171" t="s">
        <v>3187</v>
      </c>
      <c r="C134" s="171" t="s">
        <v>3188</v>
      </c>
      <c r="D134" s="156">
        <v>4400</v>
      </c>
      <c r="E134" s="156">
        <v>1</v>
      </c>
      <c r="F134" s="140" t="str">
        <f>VLOOKUP(B134,业态!A:G,7,0)</f>
        <v>零售购物</v>
      </c>
      <c r="G134" s="137" t="str">
        <f t="shared" si="6"/>
        <v>C</v>
      </c>
      <c r="H134" s="137" t="str">
        <f>VLOOKUP(B134,'3月9日销售'!C:D,2,0)</f>
        <v>潮宏基</v>
      </c>
    </row>
    <row r="135" spans="1:8" x14ac:dyDescent="0.15">
      <c r="A135" s="137">
        <f t="shared" si="7"/>
        <v>336</v>
      </c>
      <c r="B135" s="171" t="s">
        <v>3189</v>
      </c>
      <c r="C135" s="171" t="s">
        <v>3216</v>
      </c>
      <c r="D135" s="156">
        <v>36</v>
      </c>
      <c r="E135" s="156">
        <v>1</v>
      </c>
      <c r="F135" s="140" t="str">
        <f>VLOOKUP(B135,业态!A:G,7,0)</f>
        <v>零售购物</v>
      </c>
      <c r="G135" s="137" t="str">
        <f t="shared" si="6"/>
        <v>C</v>
      </c>
      <c r="H135" s="137" t="str">
        <f>VLOOKUP(B135,'3月9日销售'!C:D,2,0)</f>
        <v>WAKE UP</v>
      </c>
    </row>
    <row r="136" spans="1:8" x14ac:dyDescent="0.15">
      <c r="A136" s="137">
        <f t="shared" si="7"/>
        <v>255</v>
      </c>
      <c r="B136" s="171" t="s">
        <v>2728</v>
      </c>
      <c r="C136" s="171" t="s">
        <v>2729</v>
      </c>
      <c r="D136" s="156">
        <v>795</v>
      </c>
      <c r="E136" s="156">
        <v>7</v>
      </c>
      <c r="F136" s="140" t="str">
        <f>VLOOKUP(B136,业态!A:G,7,0)</f>
        <v>零售购物</v>
      </c>
      <c r="G136" s="137" t="str">
        <f t="shared" si="6"/>
        <v>C</v>
      </c>
      <c r="H136" s="137" t="str">
        <f>VLOOKUP(B136,'3月9日销售'!C:D,2,0)</f>
        <v>恋玫莎</v>
      </c>
    </row>
    <row r="137" spans="1:8" x14ac:dyDescent="0.15">
      <c r="A137" s="137">
        <f t="shared" si="7"/>
        <v>14</v>
      </c>
      <c r="B137" s="171" t="s">
        <v>2539</v>
      </c>
      <c r="C137" s="171" t="s">
        <v>79</v>
      </c>
      <c r="D137" s="156">
        <v>25174</v>
      </c>
      <c r="E137" s="156">
        <v>35</v>
      </c>
      <c r="F137" s="140" t="str">
        <f>VLOOKUP(B137,业态!A:G,7,0)</f>
        <v>零售购物</v>
      </c>
      <c r="G137" s="137" t="str">
        <f t="shared" si="6"/>
        <v>B</v>
      </c>
      <c r="H137" s="137" t="str">
        <f>VLOOKUP(B137,'3月9日销售'!C:D,2,0)</f>
        <v>ADIDAS</v>
      </c>
    </row>
    <row r="138" spans="1:8" x14ac:dyDescent="0.15">
      <c r="A138" s="137">
        <f t="shared" si="7"/>
        <v>32</v>
      </c>
      <c r="B138" s="171" t="s">
        <v>2629</v>
      </c>
      <c r="C138" s="171" t="s">
        <v>2630</v>
      </c>
      <c r="D138" s="156">
        <v>12160</v>
      </c>
      <c r="E138" s="156">
        <v>20</v>
      </c>
      <c r="F138" s="140" t="str">
        <f>VLOOKUP(B138,业态!A:G,7,0)</f>
        <v>零售购物</v>
      </c>
      <c r="G138" s="137" t="str">
        <f t="shared" si="6"/>
        <v>A</v>
      </c>
      <c r="H138" s="137" t="str">
        <f>VLOOKUP(B138,'3月9日销售'!C:D,2,0)</f>
        <v>M.A.C.</v>
      </c>
    </row>
    <row r="139" spans="1:8" x14ac:dyDescent="0.15">
      <c r="A139" s="137">
        <f t="shared" si="7"/>
        <v>316</v>
      </c>
      <c r="B139" s="171" t="s">
        <v>3248</v>
      </c>
      <c r="C139" s="171" t="s">
        <v>3274</v>
      </c>
      <c r="D139" s="156">
        <v>275</v>
      </c>
      <c r="E139" s="156">
        <v>11</v>
      </c>
      <c r="F139" s="140" t="str">
        <f>VLOOKUP(B139,业态!A:G,7,0)</f>
        <v>休闲娱乐类</v>
      </c>
      <c r="G139" s="137" t="str">
        <f t="shared" si="6"/>
        <v>D</v>
      </c>
      <c r="H139" s="137" t="str">
        <f>VLOOKUP(B139,'3月9日销售'!C:D,2,0)</f>
        <v xml:space="preserve">全民射击 </v>
      </c>
    </row>
    <row r="140" spans="1:8" x14ac:dyDescent="0.15">
      <c r="A140" s="137">
        <f t="shared" si="7"/>
        <v>2</v>
      </c>
      <c r="B140" s="171" t="s">
        <v>14</v>
      </c>
      <c r="C140" s="171" t="s">
        <v>15</v>
      </c>
      <c r="D140" s="156">
        <v>90000</v>
      </c>
      <c r="E140" s="156">
        <v>257</v>
      </c>
      <c r="F140" s="140" t="str">
        <f>VLOOKUP(B140,业态!A:G,7,0)</f>
        <v>零售购物</v>
      </c>
      <c r="G140" s="137" t="str">
        <f t="shared" si="6"/>
        <v>A</v>
      </c>
      <c r="H140" s="137" t="str">
        <f>VLOOKUP(B140,'3月9日销售'!C:D,2,0)</f>
        <v>ZARA</v>
      </c>
    </row>
    <row r="141" spans="1:8" x14ac:dyDescent="0.15">
      <c r="A141" s="137">
        <f t="shared" si="7"/>
        <v>72</v>
      </c>
      <c r="B141" s="171" t="s">
        <v>582</v>
      </c>
      <c r="C141" s="171" t="s">
        <v>96</v>
      </c>
      <c r="D141" s="156">
        <v>5437.8</v>
      </c>
      <c r="E141" s="156">
        <v>11</v>
      </c>
      <c r="F141" s="140" t="str">
        <f>VLOOKUP(B141,业态!A:G,7,0)</f>
        <v>零售购物</v>
      </c>
      <c r="G141" s="137" t="str">
        <f t="shared" si="6"/>
        <v>C</v>
      </c>
      <c r="H141" s="137" t="str">
        <f>VLOOKUP(B141,'3月9日销售'!C:D,2,0)</f>
        <v>热风</v>
      </c>
    </row>
    <row r="142" spans="1:8" x14ac:dyDescent="0.15">
      <c r="A142" s="137">
        <f t="shared" si="7"/>
        <v>18</v>
      </c>
      <c r="B142" s="171" t="s">
        <v>16</v>
      </c>
      <c r="C142" s="171" t="s">
        <v>17</v>
      </c>
      <c r="D142" s="156">
        <v>18940</v>
      </c>
      <c r="E142" s="156">
        <v>76</v>
      </c>
      <c r="F142" s="140" t="str">
        <f>VLOOKUP(B142,业态!A:G,7,0)</f>
        <v>零售购物</v>
      </c>
      <c r="G142" s="137" t="str">
        <f t="shared" si="6"/>
        <v>A</v>
      </c>
      <c r="H142" s="137" t="str">
        <f>VLOOKUP(B142,'3月9日销售'!C:D,2,0)</f>
        <v>BERSHKA</v>
      </c>
    </row>
    <row r="143" spans="1:8" x14ac:dyDescent="0.15">
      <c r="A143" s="137">
        <f t="shared" si="7"/>
        <v>21</v>
      </c>
      <c r="B143" s="171" t="s">
        <v>8</v>
      </c>
      <c r="C143" s="171" t="s">
        <v>9</v>
      </c>
      <c r="D143" s="156">
        <v>16193</v>
      </c>
      <c r="E143" s="156">
        <v>65</v>
      </c>
      <c r="F143" s="140" t="str">
        <f>VLOOKUP(B143,业态!A:G,7,0)</f>
        <v>零售购物</v>
      </c>
      <c r="G143" s="137" t="str">
        <f t="shared" si="6"/>
        <v>A</v>
      </c>
      <c r="H143" s="137" t="str">
        <f>VLOOKUP(B143,'3月9日销售'!C:D,2,0)</f>
        <v>PULL AND BEAR</v>
      </c>
    </row>
    <row r="144" spans="1:8" x14ac:dyDescent="0.15">
      <c r="A144" s="137">
        <f t="shared" si="7"/>
        <v>4</v>
      </c>
      <c r="B144" s="171" t="s">
        <v>46</v>
      </c>
      <c r="C144" s="171" t="s">
        <v>47</v>
      </c>
      <c r="D144" s="156">
        <v>73632</v>
      </c>
      <c r="E144" s="156">
        <v>271</v>
      </c>
      <c r="F144" s="140" t="str">
        <f>VLOOKUP(B144,业态!A:G,7,0)</f>
        <v>餐饮</v>
      </c>
      <c r="G144" s="137" t="str">
        <f t="shared" si="6"/>
        <v>A</v>
      </c>
      <c r="H144" s="137" t="str">
        <f>VLOOKUP(B144,'3月9日销售'!C:D,2,0)</f>
        <v>四川海底捞餐饮有限公司</v>
      </c>
    </row>
    <row r="145" spans="1:8" x14ac:dyDescent="0.15">
      <c r="A145" s="137">
        <f t="shared" si="7"/>
        <v>45</v>
      </c>
      <c r="B145" s="171" t="s">
        <v>125</v>
      </c>
      <c r="C145" s="171" t="s">
        <v>126</v>
      </c>
      <c r="D145" s="156">
        <v>9129.1</v>
      </c>
      <c r="E145" s="156">
        <v>37</v>
      </c>
      <c r="F145" s="140" t="str">
        <f>VLOOKUP(B145,业态!A:G,7,0)</f>
        <v>餐饮</v>
      </c>
      <c r="G145" s="137" t="str">
        <f t="shared" si="6"/>
        <v>C</v>
      </c>
      <c r="H145" s="137" t="str">
        <f>VLOOKUP(B145,'3月9日销售'!C:D,2,0)</f>
        <v>将太无二</v>
      </c>
    </row>
    <row r="146" spans="1:8" x14ac:dyDescent="0.15">
      <c r="A146" s="137">
        <f t="shared" si="7"/>
        <v>86</v>
      </c>
      <c r="B146" s="171" t="s">
        <v>143</v>
      </c>
      <c r="C146" s="171" t="s">
        <v>144</v>
      </c>
      <c r="D146" s="156">
        <v>4560</v>
      </c>
      <c r="E146" s="156">
        <v>420</v>
      </c>
      <c r="F146" s="140" t="str">
        <f>VLOOKUP(B146,业态!A:G,7,0)</f>
        <v>休闲娱乐类</v>
      </c>
      <c r="G146" s="137" t="str">
        <f t="shared" si="6"/>
        <v>D</v>
      </c>
      <c r="H146" s="137" t="str">
        <f>VLOOKUP(B146,'3月9日销售'!C:D,2,0)</f>
        <v>嘉斯猫</v>
      </c>
    </row>
    <row r="147" spans="1:8" x14ac:dyDescent="0.15">
      <c r="A147" s="137">
        <f t="shared" si="7"/>
        <v>64</v>
      </c>
      <c r="B147" s="171" t="s">
        <v>137</v>
      </c>
      <c r="C147" s="171" t="s">
        <v>138</v>
      </c>
      <c r="D147" s="156">
        <v>5754.5</v>
      </c>
      <c r="E147" s="156">
        <v>487</v>
      </c>
      <c r="F147" s="140" t="str">
        <f>VLOOKUP(B147,业态!A:G,7,0)</f>
        <v>餐饮</v>
      </c>
      <c r="G147" s="137" t="str">
        <f t="shared" si="6"/>
        <v>D</v>
      </c>
      <c r="H147" s="137" t="str">
        <f>VLOOKUP(B147,'3月9日销售'!C:D,2,0)</f>
        <v>肯德基</v>
      </c>
    </row>
    <row r="148" spans="1:8" x14ac:dyDescent="0.15">
      <c r="A148" s="137">
        <f t="shared" si="7"/>
        <v>88</v>
      </c>
      <c r="B148" s="171" t="s">
        <v>93</v>
      </c>
      <c r="C148" s="171" t="s">
        <v>94</v>
      </c>
      <c r="D148" s="156">
        <v>4448.5</v>
      </c>
      <c r="E148" s="156">
        <v>67</v>
      </c>
      <c r="F148" s="140" t="str">
        <f>VLOOKUP(B148,业态!A:G,7,0)</f>
        <v>餐饮</v>
      </c>
      <c r="G148" s="137" t="str">
        <f t="shared" si="6"/>
        <v>B</v>
      </c>
      <c r="H148" s="137" t="str">
        <f>VLOOKUP(B148,'3月9日销售'!C:D,2,0)</f>
        <v>呷哺呷哺</v>
      </c>
    </row>
    <row r="149" spans="1:8" x14ac:dyDescent="0.15">
      <c r="A149" s="137">
        <f t="shared" si="7"/>
        <v>293</v>
      </c>
      <c r="B149" s="171" t="s">
        <v>1350</v>
      </c>
      <c r="C149" s="171" t="s">
        <v>22</v>
      </c>
      <c r="D149" s="156">
        <v>399</v>
      </c>
      <c r="E149" s="156">
        <v>1</v>
      </c>
      <c r="F149" s="140" t="str">
        <f>VLOOKUP(B149,业态!A:G,7,0)</f>
        <v>零售购物</v>
      </c>
      <c r="G149" s="137" t="str">
        <f t="shared" si="6"/>
        <v>A</v>
      </c>
      <c r="H149" s="137" t="str">
        <f>VLOOKUP(B149,'3月9日销售'!C:D,2,0)</f>
        <v>OCHIRLY</v>
      </c>
    </row>
    <row r="150" spans="1:8" x14ac:dyDescent="0.15">
      <c r="A150" s="137">
        <f t="shared" si="7"/>
        <v>180</v>
      </c>
      <c r="B150" s="171" t="s">
        <v>276</v>
      </c>
      <c r="C150" s="171" t="s">
        <v>277</v>
      </c>
      <c r="D150" s="156">
        <v>1645</v>
      </c>
      <c r="E150" s="156">
        <v>36</v>
      </c>
      <c r="F150" s="140" t="str">
        <f>VLOOKUP(B150,业态!A:G,7,0)</f>
        <v>餐饮</v>
      </c>
      <c r="G150" s="137" t="str">
        <f t="shared" si="6"/>
        <v>A</v>
      </c>
      <c r="H150" s="137" t="str">
        <f>VLOOKUP(B150,'3月9日销售'!C:D,2,0)</f>
        <v>pacific coffee</v>
      </c>
    </row>
    <row r="151" spans="1:8" x14ac:dyDescent="0.15">
      <c r="A151" s="137">
        <f t="shared" si="7"/>
        <v>33</v>
      </c>
      <c r="B151" s="171" t="s">
        <v>361</v>
      </c>
      <c r="C151" s="171" t="s">
        <v>362</v>
      </c>
      <c r="D151" s="156">
        <v>11312</v>
      </c>
      <c r="E151" s="156">
        <v>379</v>
      </c>
      <c r="F151" s="140" t="str">
        <f>VLOOKUP(B151,业态!A:G,7,0)</f>
        <v>餐饮</v>
      </c>
      <c r="G151" s="137" t="str">
        <f t="shared" si="6"/>
        <v>D</v>
      </c>
      <c r="H151" s="137" t="str">
        <f>VLOOKUP(B151,'3月9日销售'!C:D,2,0)</f>
        <v>汉堡王</v>
      </c>
    </row>
    <row r="152" spans="1:8" x14ac:dyDescent="0.15">
      <c r="A152" s="137">
        <f t="shared" si="7"/>
        <v>117</v>
      </c>
      <c r="B152" s="171" t="s">
        <v>377</v>
      </c>
      <c r="C152" s="171" t="s">
        <v>378</v>
      </c>
      <c r="D152" s="156">
        <v>3450.76</v>
      </c>
      <c r="E152" s="156">
        <v>19</v>
      </c>
      <c r="F152" s="140" t="str">
        <f>VLOOKUP(B152,业态!A:G,7,0)</f>
        <v>餐饮</v>
      </c>
      <c r="G152" s="137" t="str">
        <f t="shared" si="6"/>
        <v>A</v>
      </c>
      <c r="H152" s="137" t="str">
        <f>VLOOKUP(B152,'3月9日销售'!C:D,2,0)</f>
        <v>滇草香</v>
      </c>
    </row>
    <row r="153" spans="1:8" x14ac:dyDescent="0.15">
      <c r="A153" s="137">
        <f t="shared" si="7"/>
        <v>25</v>
      </c>
      <c r="B153" s="171" t="s">
        <v>407</v>
      </c>
      <c r="C153" s="171" t="s">
        <v>408</v>
      </c>
      <c r="D153" s="156">
        <v>14285</v>
      </c>
      <c r="E153" s="156">
        <v>7</v>
      </c>
      <c r="F153" s="140" t="str">
        <f>VLOOKUP(B153,业态!A:G,7,0)</f>
        <v>零售购物</v>
      </c>
      <c r="G153" s="137" t="str">
        <f t="shared" si="6"/>
        <v>A</v>
      </c>
      <c r="H153" s="137" t="str">
        <f>VLOOKUP(B153,'3月9日销售'!C:D,2,0)</f>
        <v>MO&amp;CO</v>
      </c>
    </row>
    <row r="154" spans="1:8" x14ac:dyDescent="0.15">
      <c r="A154" s="137">
        <f t="shared" si="7"/>
        <v>44</v>
      </c>
      <c r="B154" s="171" t="s">
        <v>1522</v>
      </c>
      <c r="C154" s="171" t="s">
        <v>60</v>
      </c>
      <c r="D154" s="156">
        <v>9404.5</v>
      </c>
      <c r="E154" s="156">
        <v>31</v>
      </c>
      <c r="F154" s="140" t="str">
        <f>VLOOKUP(B154,业态!A:G,7,0)</f>
        <v>零售购物</v>
      </c>
      <c r="G154" s="137" t="str">
        <f t="shared" si="6"/>
        <v>B</v>
      </c>
      <c r="H154" s="137" t="str">
        <f>VLOOKUP(B154,'3月9日销售'!C:D,2,0)</f>
        <v>WHO A U</v>
      </c>
    </row>
    <row r="155" spans="1:8" x14ac:dyDescent="0.15">
      <c r="A155" s="137">
        <f t="shared" si="7"/>
        <v>230</v>
      </c>
      <c r="B155" s="171" t="s">
        <v>2685</v>
      </c>
      <c r="C155" s="171" t="s">
        <v>505</v>
      </c>
      <c r="D155" s="156">
        <v>1052</v>
      </c>
      <c r="E155" s="156">
        <v>10</v>
      </c>
      <c r="F155" s="140" t="str">
        <f>VLOOKUP(B155,业态!A:G,7,0)</f>
        <v>零售购物</v>
      </c>
      <c r="G155" s="137" t="str">
        <f t="shared" si="6"/>
        <v>C</v>
      </c>
      <c r="H155" s="137" t="str">
        <f>VLOOKUP(B155,'3月9日销售'!C:D,2,0)</f>
        <v>BANILACO</v>
      </c>
    </row>
    <row r="156" spans="1:8" x14ac:dyDescent="0.15">
      <c r="A156" s="137">
        <f t="shared" si="7"/>
        <v>280</v>
      </c>
      <c r="B156" s="171" t="s">
        <v>518</v>
      </c>
      <c r="C156" s="171" t="s">
        <v>519</v>
      </c>
      <c r="D156" s="156">
        <v>509</v>
      </c>
      <c r="E156" s="156">
        <v>1</v>
      </c>
      <c r="F156" s="140" t="str">
        <f>VLOOKUP(B156,业态!A:G,7,0)</f>
        <v>零售购物</v>
      </c>
      <c r="G156" s="137" t="str">
        <f t="shared" si="6"/>
        <v>A</v>
      </c>
      <c r="H156" s="137" t="str">
        <f>VLOOKUP(B156,'3月9日销售'!C:D,2,0)</f>
        <v>neon</v>
      </c>
    </row>
    <row r="157" spans="1:8" x14ac:dyDescent="0.15">
      <c r="A157" s="137">
        <f t="shared" si="7"/>
        <v>217</v>
      </c>
      <c r="B157" s="171" t="s">
        <v>539</v>
      </c>
      <c r="C157" s="171" t="s">
        <v>3215</v>
      </c>
      <c r="D157" s="156">
        <v>1141</v>
      </c>
      <c r="E157" s="156">
        <v>4</v>
      </c>
      <c r="F157" s="140" t="str">
        <f>VLOOKUP(B157,业态!A:G,7,0)</f>
        <v>零售购物</v>
      </c>
      <c r="G157" s="137" t="str">
        <f t="shared" si="6"/>
        <v>C</v>
      </c>
      <c r="H157" s="137" t="str">
        <f>VLOOKUP(B157,'3月9日销售'!C:D,2,0)</f>
        <v>IMI'S</v>
      </c>
    </row>
    <row r="158" spans="1:8" x14ac:dyDescent="0.15">
      <c r="A158" s="137">
        <f t="shared" si="7"/>
        <v>109</v>
      </c>
      <c r="B158" s="171" t="s">
        <v>628</v>
      </c>
      <c r="C158" s="171" t="s">
        <v>107</v>
      </c>
      <c r="D158" s="156">
        <v>3730</v>
      </c>
      <c r="E158" s="156">
        <v>84</v>
      </c>
      <c r="F158" s="140" t="str">
        <f>VLOOKUP(B158,业态!A:G,7,0)</f>
        <v>餐饮</v>
      </c>
      <c r="G158" s="137" t="str">
        <f t="shared" si="6"/>
        <v>C</v>
      </c>
      <c r="H158" s="137" t="str">
        <f>VLOOKUP(B158,'3月9日销售'!C:D,2,0)</f>
        <v>Costa</v>
      </c>
    </row>
    <row r="159" spans="1:8" x14ac:dyDescent="0.15">
      <c r="A159" s="137">
        <f t="shared" si="7"/>
        <v>37</v>
      </c>
      <c r="B159" s="171" t="s">
        <v>651</v>
      </c>
      <c r="C159" s="171" t="s">
        <v>652</v>
      </c>
      <c r="D159" s="156">
        <v>10404</v>
      </c>
      <c r="E159" s="156">
        <v>62</v>
      </c>
      <c r="F159" s="140" t="str">
        <f>VLOOKUP(B159,业态!A:G,7,0)</f>
        <v>餐饮</v>
      </c>
      <c r="G159" s="137" t="str">
        <f t="shared" si="6"/>
        <v>C</v>
      </c>
      <c r="H159" s="137" t="str">
        <f>VLOOKUP(B159,'3月9日销售'!C:D,2,0)</f>
        <v>江边城外</v>
      </c>
    </row>
    <row r="160" spans="1:8" x14ac:dyDescent="0.15">
      <c r="A160" s="137">
        <f t="shared" si="7"/>
        <v>237</v>
      </c>
      <c r="B160" s="171" t="s">
        <v>721</v>
      </c>
      <c r="C160" s="171" t="s">
        <v>574</v>
      </c>
      <c r="D160" s="156">
        <v>979</v>
      </c>
      <c r="E160" s="156">
        <v>3</v>
      </c>
      <c r="F160" s="140" t="str">
        <f>VLOOKUP(B160,业态!A:G,7,0)</f>
        <v>零售购物</v>
      </c>
      <c r="G160" s="137" t="str">
        <f t="shared" si="6"/>
        <v>C</v>
      </c>
      <c r="H160" s="137" t="str">
        <f>VLOOKUP(B160,'3月9日销售'!C:D,2,0)</f>
        <v>TRENDIANO</v>
      </c>
    </row>
    <row r="161" spans="1:8" x14ac:dyDescent="0.15">
      <c r="A161" s="137">
        <f t="shared" si="7"/>
        <v>133</v>
      </c>
      <c r="B161" s="171" t="s">
        <v>768</v>
      </c>
      <c r="C161" s="171" t="s">
        <v>769</v>
      </c>
      <c r="D161" s="156">
        <v>2930</v>
      </c>
      <c r="E161" s="156">
        <v>14</v>
      </c>
      <c r="F161" s="140" t="str">
        <f>VLOOKUP(B161,业态!A:G,7,0)</f>
        <v>餐饮</v>
      </c>
      <c r="G161" s="137" t="str">
        <f t="shared" si="6"/>
        <v>A</v>
      </c>
      <c r="H161" s="137" t="str">
        <f>VLOOKUP(B161,'3月9日销售'!C:D,2,0)</f>
        <v>鹿港小镇</v>
      </c>
    </row>
    <row r="162" spans="1:8" x14ac:dyDescent="0.15">
      <c r="A162" s="137">
        <f t="shared" si="7"/>
        <v>13</v>
      </c>
      <c r="B162" s="171" t="s">
        <v>913</v>
      </c>
      <c r="C162" s="171" t="s">
        <v>914</v>
      </c>
      <c r="D162" s="156">
        <v>26472</v>
      </c>
      <c r="E162" s="156">
        <v>75</v>
      </c>
      <c r="F162" s="140" t="str">
        <f>VLOOKUP(B162,业态!A:G,7,0)</f>
        <v>零售购物</v>
      </c>
      <c r="G162" s="137" t="str">
        <f t="shared" si="6"/>
        <v>C</v>
      </c>
      <c r="H162" s="137" t="str">
        <f>VLOOKUP(B162,'3月9日销售'!C:D,2,0)</f>
        <v>Wass</v>
      </c>
    </row>
    <row r="163" spans="1:8" x14ac:dyDescent="0.15">
      <c r="A163" s="137">
        <f t="shared" si="7"/>
        <v>251</v>
      </c>
      <c r="B163" s="171" t="s">
        <v>2666</v>
      </c>
      <c r="C163" s="171" t="s">
        <v>1340</v>
      </c>
      <c r="D163" s="156">
        <v>808.4</v>
      </c>
      <c r="E163" s="156">
        <v>4</v>
      </c>
      <c r="F163" s="140" t="str">
        <f>VLOOKUP(B163,业态!A:G,7,0)</f>
        <v>零售购物</v>
      </c>
      <c r="G163" s="137" t="str">
        <f t="shared" si="6"/>
        <v>A</v>
      </c>
      <c r="H163" s="137" t="str">
        <f>VLOOKUP(B163,'3月9日销售'!C:D,2,0)</f>
        <v>BODYPOPS</v>
      </c>
    </row>
    <row r="164" spans="1:8" x14ac:dyDescent="0.15">
      <c r="A164" s="137">
        <f t="shared" si="7"/>
        <v>288</v>
      </c>
      <c r="B164" s="171" t="s">
        <v>580</v>
      </c>
      <c r="C164" s="171" t="s">
        <v>207</v>
      </c>
      <c r="D164" s="156">
        <v>448</v>
      </c>
      <c r="E164" s="156">
        <v>1</v>
      </c>
      <c r="F164" s="140" t="str">
        <f>VLOOKUP(B164,业态!A:G,7,0)</f>
        <v>零售购物</v>
      </c>
      <c r="G164" s="137" t="str">
        <f t="shared" si="6"/>
        <v>C</v>
      </c>
      <c r="H164" s="137" t="str">
        <f>VLOOKUP(B164,'3月9日销售'!C:D,2,0)</f>
        <v>MIND BRIDGE</v>
      </c>
    </row>
    <row r="165" spans="1:8" x14ac:dyDescent="0.15">
      <c r="A165" s="137">
        <f t="shared" si="7"/>
        <v>93</v>
      </c>
      <c r="B165" s="171" t="s">
        <v>2487</v>
      </c>
      <c r="C165" s="171" t="s">
        <v>2488</v>
      </c>
      <c r="D165" s="156">
        <v>4310</v>
      </c>
      <c r="E165" s="156">
        <v>2</v>
      </c>
      <c r="F165" s="140" t="str">
        <f>VLOOKUP(B165,业态!A:G,7,0)</f>
        <v>零售购物</v>
      </c>
      <c r="G165" s="137" t="str">
        <f t="shared" si="6"/>
        <v>B</v>
      </c>
      <c r="H165" s="137" t="str">
        <f>VLOOKUP(B165,'3月9日销售'!C:D,2,0)</f>
        <v>the class</v>
      </c>
    </row>
    <row r="166" spans="1:8" x14ac:dyDescent="0.15">
      <c r="A166" s="137">
        <f t="shared" si="7"/>
        <v>87</v>
      </c>
      <c r="B166" s="171" t="s">
        <v>831</v>
      </c>
      <c r="C166" s="171" t="s">
        <v>71</v>
      </c>
      <c r="D166" s="156">
        <v>4487</v>
      </c>
      <c r="E166" s="156">
        <v>18</v>
      </c>
      <c r="F166" s="140" t="str">
        <f>VLOOKUP(B166,业态!A:G,7,0)</f>
        <v>零售购物</v>
      </c>
      <c r="G166" s="137" t="str">
        <f t="shared" si="6"/>
        <v>A</v>
      </c>
      <c r="H166" s="137" t="str">
        <f>VLOOKUP(B166,'3月9日销售'!C:D,2,0)</f>
        <v>La chapelle</v>
      </c>
    </row>
    <row r="167" spans="1:8" x14ac:dyDescent="0.15">
      <c r="A167" s="137">
        <f t="shared" si="7"/>
        <v>301</v>
      </c>
      <c r="B167" s="171" t="s">
        <v>581</v>
      </c>
      <c r="C167" s="171" t="s">
        <v>227</v>
      </c>
      <c r="D167" s="156">
        <v>349</v>
      </c>
      <c r="E167" s="156">
        <v>1</v>
      </c>
      <c r="F167" s="140" t="str">
        <f>VLOOKUP(B167,业态!A:G,7,0)</f>
        <v>零售购物</v>
      </c>
      <c r="G167" s="137" t="str">
        <f t="shared" si="6"/>
        <v>C</v>
      </c>
      <c r="H167" s="137" t="str">
        <f>VLOOKUP(B167,'3月9日销售'!C:D,2,0)</f>
        <v>E-LAND</v>
      </c>
    </row>
    <row r="168" spans="1:8" x14ac:dyDescent="0.15">
      <c r="A168" s="137">
        <f t="shared" si="7"/>
        <v>252</v>
      </c>
      <c r="B168" s="171" t="s">
        <v>583</v>
      </c>
      <c r="C168" s="171" t="s">
        <v>584</v>
      </c>
      <c r="D168" s="156">
        <v>807.3</v>
      </c>
      <c r="E168" s="156">
        <v>2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VLOOKUP(B168,'3月9日销售'!C:D,2,0)</f>
        <v>Teenieweenie</v>
      </c>
    </row>
    <row r="169" spans="1:8" x14ac:dyDescent="0.15">
      <c r="A169" s="137">
        <f t="shared" si="7"/>
        <v>246</v>
      </c>
      <c r="B169" s="171" t="s">
        <v>585</v>
      </c>
      <c r="C169" s="171" t="s">
        <v>586</v>
      </c>
      <c r="D169" s="156">
        <v>849</v>
      </c>
      <c r="E169" s="156">
        <v>9</v>
      </c>
      <c r="F169" s="140" t="str">
        <f>VLOOKUP(B169,业态!A:G,7,0)</f>
        <v>零售购物</v>
      </c>
      <c r="G169" s="137" t="str">
        <f t="shared" si="6"/>
        <v>C</v>
      </c>
      <c r="H169" s="137" t="str">
        <f>VLOOKUP(B169,'3月9日销售'!C:D,2,0)</f>
        <v>basic house</v>
      </c>
    </row>
    <row r="170" spans="1:8" x14ac:dyDescent="0.15">
      <c r="A170" s="137">
        <f t="shared" si="7"/>
        <v>171</v>
      </c>
      <c r="B170" s="171" t="s">
        <v>2670</v>
      </c>
      <c r="C170" s="171" t="s">
        <v>2671</v>
      </c>
      <c r="D170" s="156">
        <v>1869.6</v>
      </c>
      <c r="E170" s="156">
        <v>5</v>
      </c>
      <c r="F170" s="140" t="str">
        <f>VLOOKUP(B170,业态!A:G,7,0)</f>
        <v>零售购物</v>
      </c>
      <c r="G170" s="137" t="str">
        <f t="shared" si="6"/>
        <v>B</v>
      </c>
      <c r="H170" s="137" t="str">
        <f>VLOOKUP(B170,'3月9日销售'!C:D,2,0)</f>
        <v>K SWISS</v>
      </c>
    </row>
    <row r="171" spans="1:8" x14ac:dyDescent="0.15">
      <c r="A171" s="137">
        <f t="shared" si="7"/>
        <v>22</v>
      </c>
      <c r="B171" s="171" t="s">
        <v>61</v>
      </c>
      <c r="C171" s="171" t="s">
        <v>62</v>
      </c>
      <c r="D171" s="156">
        <v>14960.2</v>
      </c>
      <c r="E171" s="156">
        <v>90</v>
      </c>
      <c r="F171" s="140" t="str">
        <f>VLOOKUP(B171,业态!A:G,7,0)</f>
        <v>零售购物</v>
      </c>
      <c r="G171" s="137" t="str">
        <f t="shared" si="6"/>
        <v>B</v>
      </c>
      <c r="H171" s="137" t="str">
        <f>VLOOKUP(B171,'3月9日销售'!C:D,2,0)</f>
        <v>C&amp;A</v>
      </c>
    </row>
    <row r="172" spans="1:8" x14ac:dyDescent="0.15">
      <c r="A172" s="137">
        <f t="shared" si="7"/>
        <v>106</v>
      </c>
      <c r="B172" s="171" t="s">
        <v>2720</v>
      </c>
      <c r="C172" s="171" t="s">
        <v>134</v>
      </c>
      <c r="D172" s="156">
        <v>3837</v>
      </c>
      <c r="E172" s="156">
        <v>75</v>
      </c>
      <c r="F172" s="140" t="str">
        <f>VLOOKUP(B172,业态!A:G,7,0)</f>
        <v>餐饮</v>
      </c>
      <c r="G172" s="137" t="str">
        <f t="shared" si="6"/>
        <v>A</v>
      </c>
      <c r="H172" s="137" t="str">
        <f>VLOOKUP(B172,'3月9日销售'!C:D,2,0)</f>
        <v>满记甜品</v>
      </c>
    </row>
    <row r="173" spans="1:8" x14ac:dyDescent="0.15">
      <c r="A173" s="137">
        <f t="shared" si="7"/>
        <v>94</v>
      </c>
      <c r="B173" s="171" t="s">
        <v>133</v>
      </c>
      <c r="C173" s="171" t="s">
        <v>134</v>
      </c>
      <c r="D173" s="156">
        <v>4221.1000000000004</v>
      </c>
      <c r="E173" s="156">
        <v>88</v>
      </c>
      <c r="F173" s="140" t="str">
        <f>VLOOKUP(B173,业态!A:G,7,0)</f>
        <v>餐饮</v>
      </c>
      <c r="G173" s="137" t="str">
        <f t="shared" si="6"/>
        <v>C</v>
      </c>
      <c r="H173" s="137" t="str">
        <f>VLOOKUP(B173,'3月9日销售'!C:D,2,0)</f>
        <v>满记甜品</v>
      </c>
    </row>
    <row r="174" spans="1:8" x14ac:dyDescent="0.15">
      <c r="A174" s="137">
        <f t="shared" si="7"/>
        <v>175</v>
      </c>
      <c r="B174" s="171" t="s">
        <v>832</v>
      </c>
      <c r="C174" s="171" t="s">
        <v>132</v>
      </c>
      <c r="D174" s="156">
        <v>1769</v>
      </c>
      <c r="E174" s="156">
        <v>12</v>
      </c>
      <c r="F174" s="140" t="str">
        <f>VLOOKUP(B174,业态!A:G,7,0)</f>
        <v>零售购物</v>
      </c>
      <c r="G174" s="137" t="str">
        <f t="shared" si="6"/>
        <v>C</v>
      </c>
      <c r="H174" s="137" t="str">
        <f>VLOOKUP(B174,'3月9日销售'!C:D,2,0)</f>
        <v>阿吉豆</v>
      </c>
    </row>
    <row r="175" spans="1:8" x14ac:dyDescent="0.15">
      <c r="A175" s="137">
        <f t="shared" si="7"/>
        <v>3</v>
      </c>
      <c r="B175" s="171" t="s">
        <v>135</v>
      </c>
      <c r="C175" s="171" t="s">
        <v>136</v>
      </c>
      <c r="D175" s="156">
        <v>80000</v>
      </c>
      <c r="E175" s="156">
        <v>533</v>
      </c>
      <c r="F175" s="140" t="str">
        <f>VLOOKUP(B175,业态!A:G,7,0)</f>
        <v>零售购物</v>
      </c>
      <c r="G175" s="137" t="str">
        <f t="shared" si="6"/>
        <v>C</v>
      </c>
      <c r="H175" s="137" t="str">
        <f>VLOOKUP(B175,'3月9日销售'!C:D,2,0)</f>
        <v>H&amp;M</v>
      </c>
    </row>
    <row r="176" spans="1:8" x14ac:dyDescent="0.15">
      <c r="A176" s="137">
        <f t="shared" si="7"/>
        <v>34</v>
      </c>
      <c r="B176" s="172" t="s">
        <v>108</v>
      </c>
      <c r="C176" s="172" t="s">
        <v>109</v>
      </c>
      <c r="D176" s="172">
        <v>11041.8</v>
      </c>
      <c r="E176" s="156">
        <v>17</v>
      </c>
      <c r="F176" s="140" t="str">
        <f>VLOOKUP(B176,业态!A:G,7,0)</f>
        <v>零售购物</v>
      </c>
      <c r="G176" s="137" t="str">
        <f t="shared" si="6"/>
        <v>C</v>
      </c>
      <c r="H176" s="137" t="str">
        <f>VLOOKUP(B176,'3月9日销售'!C:D,2,0)</f>
        <v>i.t</v>
      </c>
    </row>
    <row r="177" spans="1:8" x14ac:dyDescent="0.15">
      <c r="A177" s="137">
        <f t="shared" si="7"/>
        <v>40</v>
      </c>
      <c r="B177" s="171" t="s">
        <v>898</v>
      </c>
      <c r="C177" s="171" t="s">
        <v>7</v>
      </c>
      <c r="D177" s="156">
        <v>10102</v>
      </c>
      <c r="E177" s="156">
        <v>8</v>
      </c>
      <c r="F177" s="140" t="str">
        <f>VLOOKUP(B177,业态!A:G,7,0)</f>
        <v>零售购物</v>
      </c>
      <c r="G177" s="137" t="str">
        <f t="shared" si="6"/>
        <v>C</v>
      </c>
      <c r="H177" s="137" t="str">
        <f>VLOOKUP(B177,'3月9日销售'!C:D,2,0)</f>
        <v>MOUSSY</v>
      </c>
    </row>
    <row r="178" spans="1:8" x14ac:dyDescent="0.15">
      <c r="A178" s="137">
        <f t="shared" si="7"/>
        <v>167</v>
      </c>
      <c r="B178" s="171" t="s">
        <v>899</v>
      </c>
      <c r="C178" s="171" t="s">
        <v>900</v>
      </c>
      <c r="D178" s="156">
        <v>1946</v>
      </c>
      <c r="E178" s="156">
        <v>3</v>
      </c>
      <c r="F178" s="140" t="str">
        <f>VLOOKUP(B178,业态!A:G,7,0)</f>
        <v>零售购物</v>
      </c>
      <c r="G178" s="137" t="str">
        <f t="shared" si="6"/>
        <v>C</v>
      </c>
      <c r="H178" s="137" t="str">
        <f>VLOOKUP(B178,'3月9日销售'!C:D,2,0)</f>
        <v>SLY</v>
      </c>
    </row>
    <row r="179" spans="1:8" x14ac:dyDescent="0.15">
      <c r="A179" s="137">
        <f t="shared" si="7"/>
        <v>108</v>
      </c>
      <c r="B179" s="171" t="s">
        <v>230</v>
      </c>
      <c r="C179" s="171" t="s">
        <v>231</v>
      </c>
      <c r="D179" s="156">
        <v>3751.3</v>
      </c>
      <c r="E179" s="156">
        <v>69</v>
      </c>
      <c r="F179" s="140" t="str">
        <f>VLOOKUP(B179,业态!A:G,7,0)</f>
        <v>餐饮</v>
      </c>
      <c r="G179" s="137" t="str">
        <f t="shared" si="6"/>
        <v>B</v>
      </c>
      <c r="H179" s="137" t="str">
        <f>VLOOKUP(B179,'3月9日销售'!C:D,2,0)</f>
        <v>哈根达斯</v>
      </c>
    </row>
    <row r="180" spans="1:8" x14ac:dyDescent="0.15">
      <c r="A180" s="137">
        <f t="shared" si="7"/>
        <v>31</v>
      </c>
      <c r="B180" s="171" t="s">
        <v>234</v>
      </c>
      <c r="C180" s="171" t="s">
        <v>235</v>
      </c>
      <c r="D180" s="156">
        <v>12426.6</v>
      </c>
      <c r="E180" s="156">
        <v>52</v>
      </c>
      <c r="F180" s="140" t="str">
        <f>VLOOKUP(B180,业态!A:G,7,0)</f>
        <v>零售购物</v>
      </c>
      <c r="G180" s="137" t="str">
        <f t="shared" si="6"/>
        <v>D</v>
      </c>
      <c r="H180" s="137" t="str">
        <f>VLOOKUP(B180,'3月9日销售'!C:D,2,0)</f>
        <v>GAP</v>
      </c>
    </row>
    <row r="181" spans="1:8" x14ac:dyDescent="0.15">
      <c r="A181" s="137">
        <f t="shared" si="7"/>
        <v>89</v>
      </c>
      <c r="B181" s="171" t="s">
        <v>569</v>
      </c>
      <c r="C181" s="171" t="s">
        <v>4</v>
      </c>
      <c r="D181" s="156">
        <v>4415</v>
      </c>
      <c r="E181" s="156">
        <v>4</v>
      </c>
      <c r="F181" s="140" t="str">
        <f>VLOOKUP(B181,业态!A:G,7,0)</f>
        <v>零售购物</v>
      </c>
      <c r="G181" s="137" t="str">
        <f t="shared" si="6"/>
        <v>C</v>
      </c>
      <c r="H181" s="137" t="str">
        <f>VLOOKUP(B181,'3月9日销售'!C:D,2,0)</f>
        <v>GUESS</v>
      </c>
    </row>
    <row r="182" spans="1:8" x14ac:dyDescent="0.15">
      <c r="A182" s="137">
        <f t="shared" si="7"/>
        <v>49</v>
      </c>
      <c r="B182" s="171" t="s">
        <v>270</v>
      </c>
      <c r="C182" s="171" t="s">
        <v>3207</v>
      </c>
      <c r="D182" s="156">
        <v>8374</v>
      </c>
      <c r="E182" s="156">
        <v>14</v>
      </c>
      <c r="F182" s="140" t="str">
        <f>VLOOKUP(B182,业态!A:G,7,0)</f>
        <v>零售购物</v>
      </c>
      <c r="G182" s="137" t="str">
        <f t="shared" si="6"/>
        <v>A</v>
      </c>
      <c r="H182" s="137" t="str">
        <f>VLOOKUP(B182,'3月9日销售'!C:D,2,0)</f>
        <v>CHARLES</v>
      </c>
    </row>
    <row r="183" spans="1:8" x14ac:dyDescent="0.15">
      <c r="A183" s="137">
        <f t="shared" si="7"/>
        <v>12</v>
      </c>
      <c r="B183" s="171" t="s">
        <v>2712</v>
      </c>
      <c r="C183" s="171" t="s">
        <v>317</v>
      </c>
      <c r="D183" s="156">
        <v>29276</v>
      </c>
      <c r="E183" s="156">
        <v>18</v>
      </c>
      <c r="F183" s="140" t="str">
        <f>VLOOKUP(B183,业态!A:G,7,0)</f>
        <v>零售购物</v>
      </c>
      <c r="G183" s="137" t="str">
        <f t="shared" si="6"/>
        <v>B</v>
      </c>
      <c r="H183" s="137" t="str">
        <f>VLOOKUP(B183,'3月9日销售'!C:D,2,0)</f>
        <v>FOSS</v>
      </c>
    </row>
    <row r="184" spans="1:8" x14ac:dyDescent="0.15">
      <c r="A184" s="137">
        <f t="shared" si="7"/>
        <v>138</v>
      </c>
      <c r="B184" s="171" t="s">
        <v>348</v>
      </c>
      <c r="C184" s="171" t="s">
        <v>349</v>
      </c>
      <c r="D184" s="156">
        <v>2796</v>
      </c>
      <c r="E184" s="156">
        <v>60</v>
      </c>
      <c r="F184" s="140" t="str">
        <f>VLOOKUP(B184,业态!A:G,7,0)</f>
        <v>餐饮</v>
      </c>
      <c r="G184" s="137" t="str">
        <f t="shared" si="6"/>
        <v>D</v>
      </c>
      <c r="H184" s="137" t="str">
        <f>VLOOKUP(B184,'3月9日销售'!C:D,2,0)</f>
        <v>憨豆咖啡</v>
      </c>
    </row>
    <row r="185" spans="1:8" x14ac:dyDescent="0.15">
      <c r="A185" s="137">
        <f t="shared" si="7"/>
        <v>91</v>
      </c>
      <c r="B185" s="171" t="s">
        <v>421</v>
      </c>
      <c r="C185" s="171" t="s">
        <v>422</v>
      </c>
      <c r="D185" s="156">
        <v>4366</v>
      </c>
      <c r="E185" s="156">
        <v>3</v>
      </c>
      <c r="F185" s="140" t="str">
        <f>VLOOKUP(B185,业态!A:G,7,0)</f>
        <v>零售购物</v>
      </c>
      <c r="G185" s="137" t="str">
        <f t="shared" si="6"/>
        <v>C</v>
      </c>
      <c r="H185" s="137" t="str">
        <f>VLOOKUP(B185,'3月9日销售'!C:D,2,0)</f>
        <v>snidel</v>
      </c>
    </row>
    <row r="186" spans="1:8" x14ac:dyDescent="0.15">
      <c r="A186" s="137">
        <f t="shared" si="7"/>
        <v>326</v>
      </c>
      <c r="B186" s="171" t="s">
        <v>432</v>
      </c>
      <c r="C186" s="171" t="s">
        <v>433</v>
      </c>
      <c r="D186" s="156">
        <v>169</v>
      </c>
      <c r="E186" s="156">
        <v>1</v>
      </c>
      <c r="F186" s="140" t="str">
        <f>VLOOKUP(B186,业态!A:G,7,0)</f>
        <v>零售购物</v>
      </c>
      <c r="G186" s="137" t="str">
        <f t="shared" si="6"/>
        <v>C</v>
      </c>
      <c r="H186" s="137" t="str">
        <f>VLOOKUP(B186,'3月9日销售'!C:D,2,0)</f>
        <v>E-HYPHEN</v>
      </c>
    </row>
    <row r="187" spans="1:8" x14ac:dyDescent="0.15">
      <c r="A187" s="137">
        <f t="shared" si="7"/>
        <v>241</v>
      </c>
      <c r="B187" s="171" t="s">
        <v>447</v>
      </c>
      <c r="C187" s="171" t="s">
        <v>448</v>
      </c>
      <c r="D187" s="156">
        <v>929</v>
      </c>
      <c r="E187" s="156">
        <v>2</v>
      </c>
      <c r="F187" s="140" t="str">
        <f>VLOOKUP(B187,业态!A:G,7,0)</f>
        <v>零售购物</v>
      </c>
      <c r="G187" s="137" t="str">
        <f t="shared" si="6"/>
        <v>C</v>
      </c>
      <c r="H187" s="137" t="str">
        <f>VLOOKUP(B187,'3月9日销售'!C:D,2,0)</f>
        <v>Earth Music&amp;Ecology</v>
      </c>
    </row>
    <row r="188" spans="1:8" x14ac:dyDescent="0.15">
      <c r="A188" s="137">
        <f t="shared" si="7"/>
        <v>15</v>
      </c>
      <c r="B188" s="171" t="s">
        <v>445</v>
      </c>
      <c r="C188" s="171" t="s">
        <v>446</v>
      </c>
      <c r="D188" s="156">
        <v>23516.5</v>
      </c>
      <c r="E188" s="156">
        <v>87</v>
      </c>
      <c r="F188" s="140" t="str">
        <f>VLOOKUP(B188,业态!A:G,7,0)</f>
        <v>零售购物</v>
      </c>
      <c r="G188" s="137" t="str">
        <f t="shared" si="6"/>
        <v>C</v>
      </c>
      <c r="H188" s="137" t="str">
        <f>VLOOKUP(B188,'3月9日销售'!C:D,2,0)</f>
        <v>innidfree</v>
      </c>
    </row>
    <row r="189" spans="1:8" x14ac:dyDescent="0.15">
      <c r="A189" s="137">
        <f t="shared" si="7"/>
        <v>265</v>
      </c>
      <c r="B189" s="171" t="s">
        <v>477</v>
      </c>
      <c r="C189" s="171" t="s">
        <v>478</v>
      </c>
      <c r="D189" s="156">
        <v>706</v>
      </c>
      <c r="E189" s="156">
        <v>3</v>
      </c>
      <c r="F189" s="140" t="str">
        <f>VLOOKUP(B189,业态!A:G,7,0)</f>
        <v>零售购物</v>
      </c>
      <c r="G189" s="137" t="str">
        <f t="shared" si="6"/>
        <v>C</v>
      </c>
      <c r="H189" s="137" t="str">
        <f>VLOOKUP(B189,'3月9日销售'!C:D,2,0)</f>
        <v>CROCS</v>
      </c>
    </row>
    <row r="190" spans="1:8" x14ac:dyDescent="0.15">
      <c r="A190" s="137">
        <f t="shared" si="7"/>
        <v>9</v>
      </c>
      <c r="B190" s="171" t="s">
        <v>483</v>
      </c>
      <c r="C190" s="171" t="s">
        <v>952</v>
      </c>
      <c r="D190" s="156">
        <v>30144</v>
      </c>
      <c r="E190" s="156">
        <v>219</v>
      </c>
      <c r="F190" s="140" t="str">
        <f>VLOOKUP(B190,业态!A:G,7,0)</f>
        <v>零售购物</v>
      </c>
      <c r="G190" s="137" t="str">
        <f t="shared" si="6"/>
        <v>C</v>
      </c>
      <c r="H190" s="137" t="str">
        <f>VLOOKUP(B190,'3月9日销售'!C:D,2,0)</f>
        <v>UNIQLO</v>
      </c>
    </row>
    <row r="191" spans="1:8" x14ac:dyDescent="0.15">
      <c r="A191" s="137">
        <f t="shared" si="7"/>
        <v>27</v>
      </c>
      <c r="B191" s="171" t="s">
        <v>500</v>
      </c>
      <c r="C191" s="171" t="s">
        <v>501</v>
      </c>
      <c r="D191" s="156">
        <v>13267.14</v>
      </c>
      <c r="E191" s="156">
        <v>70</v>
      </c>
      <c r="F191" s="140" t="str">
        <f>VLOOKUP(B191,业态!A:G,7,0)</f>
        <v>零售购物</v>
      </c>
      <c r="G191" s="137" t="str">
        <f t="shared" si="6"/>
        <v>D</v>
      </c>
      <c r="H191" s="137" t="str">
        <f>VLOOKUP(B191,'3月9日销售'!C:D,2,0)</f>
        <v>toysrus</v>
      </c>
    </row>
    <row r="192" spans="1:8" x14ac:dyDescent="0.15">
      <c r="A192" s="137">
        <f t="shared" si="7"/>
        <v>227</v>
      </c>
      <c r="B192" s="171" t="s">
        <v>2760</v>
      </c>
      <c r="C192" s="171" t="s">
        <v>546</v>
      </c>
      <c r="D192" s="156">
        <v>1075</v>
      </c>
      <c r="E192" s="156">
        <v>12</v>
      </c>
      <c r="F192" s="140" t="str">
        <f>VLOOKUP(B192,业态!A:G,7,0)</f>
        <v>零售购物</v>
      </c>
      <c r="G192" s="137" t="str">
        <f t="shared" si="6"/>
        <v>C</v>
      </c>
      <c r="H192" s="137" t="str">
        <f>VLOOKUP(B192,'3月9日销售'!C:D,2,0)</f>
        <v>SKIN FOOD</v>
      </c>
    </row>
    <row r="193" spans="1:10" x14ac:dyDescent="0.15">
      <c r="A193" s="137">
        <f t="shared" si="7"/>
        <v>199</v>
      </c>
      <c r="B193" s="171" t="s">
        <v>549</v>
      </c>
      <c r="C193" s="171" t="s">
        <v>550</v>
      </c>
      <c r="D193" s="156">
        <v>1312</v>
      </c>
      <c r="E193" s="156">
        <v>3</v>
      </c>
      <c r="F193" s="140" t="str">
        <f>VLOOKUP(B193,业态!A:G,7,0)</f>
        <v>零售购物</v>
      </c>
      <c r="G193" s="137" t="str">
        <f t="shared" ref="G193:G255" si="8">LEFT(B193,1)</f>
        <v>D</v>
      </c>
      <c r="H193" s="137" t="str">
        <f>VLOOKUP(B193,'3月9日销售'!C:D,2,0)</f>
        <v>MOTHER CARE</v>
      </c>
    </row>
    <row r="194" spans="1:10" x14ac:dyDescent="0.15">
      <c r="A194" s="137">
        <f t="shared" ref="A194:A257" si="9">RANK(D194,D:D,0)</f>
        <v>277</v>
      </c>
      <c r="B194" s="156" t="s">
        <v>557</v>
      </c>
      <c r="C194" s="171" t="s">
        <v>558</v>
      </c>
      <c r="D194" s="156">
        <v>537</v>
      </c>
      <c r="E194" s="156">
        <v>1</v>
      </c>
      <c r="F194" s="140" t="str">
        <f>VLOOKUP(B194,业态!A:G,7,0)</f>
        <v>零售购物</v>
      </c>
      <c r="G194" s="137" t="str">
        <f t="shared" si="8"/>
        <v>C</v>
      </c>
      <c r="H194" s="137" t="str">
        <f>VLOOKUP(B194,'3月9日销售'!C:D,2,0)</f>
        <v>ROUGE DIAMANT</v>
      </c>
    </row>
    <row r="195" spans="1:10" x14ac:dyDescent="0.15">
      <c r="A195" s="137">
        <f t="shared" si="9"/>
        <v>214</v>
      </c>
      <c r="B195" s="171" t="s">
        <v>575</v>
      </c>
      <c r="C195" s="171" t="s">
        <v>576</v>
      </c>
      <c r="D195" s="156">
        <v>1188</v>
      </c>
      <c r="E195" s="156">
        <v>2</v>
      </c>
      <c r="F195" s="140" t="str">
        <f>VLOOKUP(B195,业态!A:G,7,0)</f>
        <v>零售购物</v>
      </c>
      <c r="G195" s="137" t="str">
        <f t="shared" si="8"/>
        <v>C</v>
      </c>
      <c r="H195" s="137" t="str">
        <f>VLOOKUP(B195,'3月9日销售'!C:D,2,0)</f>
        <v>Folli follie</v>
      </c>
    </row>
    <row r="196" spans="1:10" x14ac:dyDescent="0.15">
      <c r="A196" s="137">
        <f t="shared" si="9"/>
        <v>200</v>
      </c>
      <c r="B196" s="171" t="s">
        <v>570</v>
      </c>
      <c r="C196" s="171" t="s">
        <v>571</v>
      </c>
      <c r="D196" s="156">
        <v>1310</v>
      </c>
      <c r="E196" s="156">
        <v>1</v>
      </c>
      <c r="F196" s="140" t="str">
        <f>VLOOKUP(B196,业态!A:G,7,0)</f>
        <v>零售购物</v>
      </c>
      <c r="G196" s="137" t="str">
        <f t="shared" si="8"/>
        <v>C</v>
      </c>
      <c r="H196" s="137" t="str">
        <f>VLOOKUP(B196,'3月9日销售'!C:D,2,0)</f>
        <v>SAMANTHA THAVASA PETIT CHOICE</v>
      </c>
    </row>
    <row r="197" spans="1:10" x14ac:dyDescent="0.15">
      <c r="A197" s="137">
        <f t="shared" si="9"/>
        <v>11</v>
      </c>
      <c r="B197" s="171" t="s">
        <v>660</v>
      </c>
      <c r="C197" s="171" t="s">
        <v>56</v>
      </c>
      <c r="D197" s="156">
        <v>29408</v>
      </c>
      <c r="E197" s="156">
        <v>257</v>
      </c>
      <c r="F197" s="140" t="str">
        <f>VLOOKUP(B197,业态!A:G,7,0)</f>
        <v>零售购物</v>
      </c>
      <c r="G197" s="137" t="str">
        <f t="shared" si="8"/>
        <v>A</v>
      </c>
      <c r="H197" s="137" t="str">
        <f>VLOOKUP(B197,'3月9日销售'!C:D,2,0)</f>
        <v>MUJI</v>
      </c>
    </row>
    <row r="198" spans="1:10" x14ac:dyDescent="0.15">
      <c r="A198" s="137">
        <f t="shared" si="9"/>
        <v>82</v>
      </c>
      <c r="B198" s="171" t="s">
        <v>415</v>
      </c>
      <c r="C198" s="171" t="s">
        <v>672</v>
      </c>
      <c r="D198" s="156">
        <v>4901.5</v>
      </c>
      <c r="E198" s="156">
        <v>6</v>
      </c>
      <c r="F198" s="140" t="str">
        <f>VLOOKUP(B198,业态!A:G,7,0)</f>
        <v>零售购物</v>
      </c>
      <c r="G198" s="137" t="str">
        <f t="shared" si="8"/>
        <v>B</v>
      </c>
      <c r="H198" s="137" t="str">
        <f>VLOOKUP(B198,'3月9日销售'!C:D,2,0)</f>
        <v>PALLADIUM</v>
      </c>
    </row>
    <row r="199" spans="1:10" x14ac:dyDescent="0.15">
      <c r="A199" s="137">
        <f t="shared" si="9"/>
        <v>65</v>
      </c>
      <c r="B199" s="171" t="s">
        <v>731</v>
      </c>
      <c r="C199" s="171" t="s">
        <v>67</v>
      </c>
      <c r="D199" s="156">
        <v>5703</v>
      </c>
      <c r="E199" s="156">
        <v>22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VLOOKUP(B199,'3月9日销售'!C:D,2,0)</f>
        <v>ASOBIO</v>
      </c>
    </row>
    <row r="200" spans="1:10" x14ac:dyDescent="0.15">
      <c r="A200" s="137">
        <f t="shared" si="9"/>
        <v>130</v>
      </c>
      <c r="B200" s="171" t="s">
        <v>761</v>
      </c>
      <c r="C200" s="171" t="s">
        <v>953</v>
      </c>
      <c r="D200" s="156">
        <v>3000</v>
      </c>
      <c r="E200" s="156">
        <v>12</v>
      </c>
      <c r="F200" s="140" t="str">
        <f>VLOOKUP(B200,业态!A:G,7,0)</f>
        <v>零售购物</v>
      </c>
      <c r="G200" s="137" t="str">
        <f t="shared" si="8"/>
        <v>C</v>
      </c>
      <c r="H200" s="137" t="str">
        <f>VLOOKUP(B200,'3月9日销售'!C:D,2,0)</f>
        <v>Cheap Monday</v>
      </c>
      <c r="I200" s="137"/>
      <c r="J200" s="137"/>
    </row>
    <row r="201" spans="1:10" x14ac:dyDescent="0.15">
      <c r="A201" s="137">
        <f t="shared" si="9"/>
        <v>79</v>
      </c>
      <c r="B201" s="171" t="s">
        <v>734</v>
      </c>
      <c r="C201" s="171" t="s">
        <v>735</v>
      </c>
      <c r="D201" s="156">
        <v>5000</v>
      </c>
      <c r="E201" s="156">
        <v>20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VLOOKUP(B201,'3月9日销售'!C:D,2,0)</f>
        <v>Monki</v>
      </c>
      <c r="I201" s="137"/>
      <c r="J201" s="137"/>
    </row>
    <row r="202" spans="1:10" x14ac:dyDescent="0.15">
      <c r="A202" s="137">
        <f t="shared" si="9"/>
        <v>77</v>
      </c>
      <c r="B202" s="171" t="s">
        <v>794</v>
      </c>
      <c r="C202" s="171" t="s">
        <v>795</v>
      </c>
      <c r="D202" s="156">
        <v>5144.5</v>
      </c>
      <c r="E202" s="156">
        <v>10</v>
      </c>
      <c r="F202" s="140" t="str">
        <f>VLOOKUP(B202,业态!A:G,7,0)</f>
        <v>零售购物</v>
      </c>
      <c r="G202" s="137" t="str">
        <f t="shared" si="8"/>
        <v>B</v>
      </c>
      <c r="H202" s="137" t="str">
        <f>VLOOKUP(B202,'3月9日销售'!C:D,2,0)</f>
        <v>FOLDER</v>
      </c>
      <c r="I202" s="137"/>
      <c r="J202" s="137"/>
    </row>
    <row r="203" spans="1:10" x14ac:dyDescent="0.15">
      <c r="A203" s="137">
        <f t="shared" si="9"/>
        <v>135</v>
      </c>
      <c r="B203" s="171" t="s">
        <v>810</v>
      </c>
      <c r="C203" s="171" t="s">
        <v>68</v>
      </c>
      <c r="D203" s="156">
        <v>2898</v>
      </c>
      <c r="E203" s="156">
        <v>4</v>
      </c>
      <c r="F203" s="140" t="str">
        <f>VLOOKUP(B203,业态!A:G,7,0)</f>
        <v>零售购物</v>
      </c>
      <c r="G203" s="137" t="str">
        <f t="shared" si="8"/>
        <v>A</v>
      </c>
      <c r="H203" s="137" t="str">
        <f>VLOOKUP(B203,'3月9日销售'!C:D,2,0)</f>
        <v>ROEM</v>
      </c>
      <c r="I203" s="137"/>
      <c r="J203" s="137"/>
    </row>
    <row r="204" spans="1:10" x14ac:dyDescent="0.15">
      <c r="A204" s="137">
        <f t="shared" si="9"/>
        <v>71</v>
      </c>
      <c r="B204" s="171" t="s">
        <v>11</v>
      </c>
      <c r="C204" s="171" t="s">
        <v>12</v>
      </c>
      <c r="D204" s="156">
        <v>5456</v>
      </c>
      <c r="E204" s="156">
        <v>6</v>
      </c>
      <c r="F204" s="140" t="str">
        <f>VLOOKUP(B204,业态!A:G,7,0)</f>
        <v>零售购物</v>
      </c>
      <c r="G204" s="137" t="str">
        <f t="shared" si="8"/>
        <v>A</v>
      </c>
      <c r="H204" s="137" t="str">
        <f>VLOOKUP(B204,'3月9日销售'!C:D,2,0)</f>
        <v>SELECTED</v>
      </c>
      <c r="I204" s="137"/>
      <c r="J204" s="137"/>
    </row>
    <row r="205" spans="1:10" x14ac:dyDescent="0.15">
      <c r="A205" s="137">
        <f t="shared" si="9"/>
        <v>60</v>
      </c>
      <c r="B205" s="171" t="s">
        <v>10</v>
      </c>
      <c r="C205" s="171" t="s">
        <v>942</v>
      </c>
      <c r="D205" s="156">
        <v>6068</v>
      </c>
      <c r="E205" s="156">
        <v>4</v>
      </c>
      <c r="F205" s="140" t="str">
        <f>VLOOKUP(B205,业态!A:G,7,0)</f>
        <v>零售购物</v>
      </c>
      <c r="G205" s="137" t="str">
        <f t="shared" si="8"/>
        <v>A</v>
      </c>
      <c r="H205" s="137" t="str">
        <f>VLOOKUP(B205,'3月9日销售'!C:D,2,0)</f>
        <v>VERO MODA</v>
      </c>
      <c r="I205" s="137"/>
      <c r="J205" s="137"/>
    </row>
    <row r="206" spans="1:10" x14ac:dyDescent="0.15">
      <c r="A206" s="137">
        <f t="shared" si="9"/>
        <v>154</v>
      </c>
      <c r="B206" s="171" t="s">
        <v>607</v>
      </c>
      <c r="C206" s="171" t="s">
        <v>608</v>
      </c>
      <c r="D206" s="156">
        <v>2196</v>
      </c>
      <c r="E206" s="156">
        <v>4</v>
      </c>
      <c r="F206" s="140" t="str">
        <f>VLOOKUP(B206,业态!A:G,7,0)</f>
        <v>零售购物</v>
      </c>
      <c r="G206" s="137" t="str">
        <f t="shared" si="8"/>
        <v>A</v>
      </c>
      <c r="H206" s="137" t="str">
        <f>VLOOKUP(B206,'3月9日销售'!C:D,2,0)</f>
        <v>ONLY</v>
      </c>
      <c r="I206" s="137"/>
      <c r="J206" s="137"/>
    </row>
    <row r="207" spans="1:10" x14ac:dyDescent="0.15">
      <c r="A207" s="137">
        <f t="shared" si="9"/>
        <v>155</v>
      </c>
      <c r="B207" s="171" t="s">
        <v>790</v>
      </c>
      <c r="C207" s="171" t="s">
        <v>747</v>
      </c>
      <c r="D207" s="156">
        <v>2195</v>
      </c>
      <c r="E207" s="156">
        <v>4</v>
      </c>
      <c r="F207" s="140" t="str">
        <f>VLOOKUP(B207,业态!A:G,7,0)</f>
        <v>零售购物</v>
      </c>
      <c r="G207" s="137" t="str">
        <f t="shared" si="8"/>
        <v>B</v>
      </c>
      <c r="H207" s="137" t="str">
        <f>VLOOKUP(B207,'3月9日销售'!C:D,2,0)</f>
        <v>JACK&amp;JONES</v>
      </c>
      <c r="I207" s="137"/>
      <c r="J207" s="137"/>
    </row>
    <row r="208" spans="1:10" x14ac:dyDescent="0.15">
      <c r="A208" s="137">
        <f t="shared" si="9"/>
        <v>339</v>
      </c>
      <c r="B208" s="171" t="s">
        <v>803</v>
      </c>
      <c r="C208" s="171" t="s">
        <v>804</v>
      </c>
      <c r="D208" s="156">
        <v>20</v>
      </c>
      <c r="E208" s="156">
        <v>1</v>
      </c>
      <c r="F208" s="140" t="str">
        <f>VLOOKUP(B208,业态!A:G,7,0)</f>
        <v>休闲娱乐类</v>
      </c>
      <c r="G208" s="137" t="str">
        <f t="shared" si="8"/>
        <v>D</v>
      </c>
      <c r="H208" s="137" t="str">
        <f>VLOOKUP(B208,'3月9日销售'!C:D,2,0)</f>
        <v>旋转木马</v>
      </c>
      <c r="I208" s="137"/>
      <c r="J208" s="137"/>
    </row>
    <row r="209" spans="1:10" x14ac:dyDescent="0.15">
      <c r="A209" s="137">
        <f t="shared" si="9"/>
        <v>170</v>
      </c>
      <c r="B209" s="171" t="s">
        <v>65</v>
      </c>
      <c r="C209" s="171" t="s">
        <v>66</v>
      </c>
      <c r="D209" s="156">
        <v>1883</v>
      </c>
      <c r="E209" s="156">
        <v>5</v>
      </c>
      <c r="F209" s="140" t="str">
        <f>VLOOKUP(B209,业态!A:G,7,0)</f>
        <v>零售购物</v>
      </c>
      <c r="G209" s="137" t="str">
        <f t="shared" si="8"/>
        <v>B</v>
      </c>
      <c r="H209" s="137" t="str">
        <f>VLOOKUP(B209,'3月9日销售'!C:D,2,0)</f>
        <v>ESPRIT</v>
      </c>
      <c r="I209" s="137"/>
      <c r="J209" s="137"/>
    </row>
    <row r="210" spans="1:10" x14ac:dyDescent="0.15">
      <c r="A210" s="137">
        <f t="shared" si="9"/>
        <v>192</v>
      </c>
      <c r="B210" s="171" t="s">
        <v>2540</v>
      </c>
      <c r="C210" s="171" t="s">
        <v>2541</v>
      </c>
      <c r="D210" s="156">
        <v>1402</v>
      </c>
      <c r="E210" s="156">
        <v>3</v>
      </c>
      <c r="F210" s="140" t="str">
        <f>VLOOKUP(B210,业态!A:G,7,0)</f>
        <v>零售购物</v>
      </c>
      <c r="G210" s="137" t="str">
        <f t="shared" si="8"/>
        <v>B</v>
      </c>
      <c r="H210" s="137" t="str">
        <f>VLOOKUP(B210,'3月9日销售'!C:D,2,0)</f>
        <v>JAKET</v>
      </c>
      <c r="I210" s="137"/>
      <c r="J210" s="137"/>
    </row>
    <row r="211" spans="1:10" x14ac:dyDescent="0.15">
      <c r="A211" s="137">
        <f t="shared" si="9"/>
        <v>103</v>
      </c>
      <c r="B211" s="171" t="s">
        <v>50</v>
      </c>
      <c r="C211" s="171" t="s">
        <v>3210</v>
      </c>
      <c r="D211" s="156">
        <v>3907</v>
      </c>
      <c r="E211" s="156">
        <v>24</v>
      </c>
      <c r="F211" s="140" t="str">
        <f>VLOOKUP(B211,业态!A:G,7,0)</f>
        <v>餐饮</v>
      </c>
      <c r="G211" s="137" t="str">
        <f t="shared" si="8"/>
        <v>A</v>
      </c>
      <c r="H211" s="137" t="str">
        <f>VLOOKUP(B211,'3月9日销售'!C:D,2,0)</f>
        <v>加乐比意式休闲餐厅</v>
      </c>
      <c r="I211" s="137"/>
      <c r="J211" s="137"/>
    </row>
    <row r="212" spans="1:10" x14ac:dyDescent="0.15">
      <c r="A212" s="137">
        <f t="shared" si="9"/>
        <v>28</v>
      </c>
      <c r="B212" s="171" t="s">
        <v>2507</v>
      </c>
      <c r="C212" s="171" t="s">
        <v>55</v>
      </c>
      <c r="D212" s="156">
        <v>13079</v>
      </c>
      <c r="E212" s="156">
        <v>276</v>
      </c>
      <c r="F212" s="140" t="str">
        <f>VLOOKUP(B212,业态!A:G,7,0)</f>
        <v>餐饮</v>
      </c>
      <c r="G212" s="137" t="str">
        <f t="shared" si="8"/>
        <v>B</v>
      </c>
      <c r="H212" s="137" t="str">
        <f>VLOOKUP(B212,'3月9日销售'!C:D,2,0)</f>
        <v>星巴克</v>
      </c>
      <c r="I212" s="137"/>
      <c r="J212" s="137"/>
    </row>
    <row r="213" spans="1:10" x14ac:dyDescent="0.15">
      <c r="A213" s="137">
        <f t="shared" si="9"/>
        <v>83</v>
      </c>
      <c r="B213" s="171" t="s">
        <v>91</v>
      </c>
      <c r="C213" s="171" t="s">
        <v>92</v>
      </c>
      <c r="D213" s="156">
        <v>4643</v>
      </c>
      <c r="E213" s="156">
        <v>128</v>
      </c>
      <c r="F213" s="140" t="str">
        <f>VLOOKUP(B213,业态!A:G,7,0)</f>
        <v>餐饮</v>
      </c>
      <c r="G213" s="137" t="str">
        <f t="shared" si="8"/>
        <v>B</v>
      </c>
      <c r="H213" s="137" t="str">
        <f>VLOOKUP(B213,'3月9日销售'!C:D,2,0)</f>
        <v>味千拉面</v>
      </c>
      <c r="I213" s="137"/>
      <c r="J213" s="137"/>
    </row>
    <row r="214" spans="1:10" x14ac:dyDescent="0.15">
      <c r="A214" s="137">
        <f t="shared" si="9"/>
        <v>36</v>
      </c>
      <c r="B214" s="171" t="s">
        <v>89</v>
      </c>
      <c r="C214" s="171" t="s">
        <v>90</v>
      </c>
      <c r="D214" s="156">
        <v>10451</v>
      </c>
      <c r="E214" s="156">
        <v>484</v>
      </c>
      <c r="F214" s="140" t="str">
        <f>VLOOKUP(B214,业态!A:G,7,0)</f>
        <v>餐饮</v>
      </c>
      <c r="G214" s="137" t="str">
        <f t="shared" si="8"/>
        <v>B</v>
      </c>
      <c r="H214" s="137" t="str">
        <f>VLOOKUP(B214,'3月9日销售'!C:D,2,0)</f>
        <v>麦当劳</v>
      </c>
      <c r="I214" s="137"/>
      <c r="J214" s="137"/>
    </row>
    <row r="215" spans="1:10" x14ac:dyDescent="0.15">
      <c r="A215" s="137">
        <f t="shared" si="9"/>
        <v>185</v>
      </c>
      <c r="B215" s="171" t="s">
        <v>2708</v>
      </c>
      <c r="C215" s="171" t="s">
        <v>2709</v>
      </c>
      <c r="D215" s="156">
        <v>1592</v>
      </c>
      <c r="E215" s="156">
        <v>55</v>
      </c>
      <c r="F215" s="140" t="str">
        <f>VLOOKUP(B215,业态!A:G,7,0)</f>
        <v>餐饮</v>
      </c>
      <c r="G215" s="137" t="str">
        <f t="shared" si="8"/>
        <v>A</v>
      </c>
      <c r="H215" s="137" t="str">
        <f>VLOOKUP(B215,'3月9日销售'!C:D,2,0)</f>
        <v>比安卡</v>
      </c>
      <c r="I215" s="137"/>
      <c r="J215" s="137"/>
    </row>
    <row r="216" spans="1:10" x14ac:dyDescent="0.15">
      <c r="A216" s="137">
        <f t="shared" si="9"/>
        <v>142</v>
      </c>
      <c r="B216" s="171" t="s">
        <v>110</v>
      </c>
      <c r="C216" s="171" t="s">
        <v>111</v>
      </c>
      <c r="D216" s="156">
        <v>2582</v>
      </c>
      <c r="E216" s="156">
        <v>82</v>
      </c>
      <c r="F216" s="140" t="str">
        <f>VLOOKUP(B216,业态!A:G,7,0)</f>
        <v>餐饮</v>
      </c>
      <c r="G216" s="137" t="str">
        <f t="shared" si="8"/>
        <v>C</v>
      </c>
      <c r="H216" s="137" t="str">
        <f>VLOOKUP(B216,'3月9日销售'!C:D,2,0)</f>
        <v>Dunkin’Donuts</v>
      </c>
      <c r="I216" s="137"/>
      <c r="J216" s="137"/>
    </row>
    <row r="217" spans="1:10" x14ac:dyDescent="0.15">
      <c r="A217" s="137">
        <f t="shared" si="9"/>
        <v>310</v>
      </c>
      <c r="B217" s="171" t="s">
        <v>149</v>
      </c>
      <c r="C217" s="171" t="s">
        <v>150</v>
      </c>
      <c r="D217" s="156">
        <v>300</v>
      </c>
      <c r="E217" s="156">
        <v>2</v>
      </c>
      <c r="F217" s="140" t="str">
        <f>VLOOKUP(B217,业态!A:G,7,0)</f>
        <v>生活服务类</v>
      </c>
      <c r="G217" s="137" t="str">
        <f t="shared" si="8"/>
        <v>D</v>
      </c>
      <c r="H217" s="137" t="str">
        <f>VLOOKUP(B217,'3月9日销售'!C:D,2,0)</f>
        <v>大秦手机美容</v>
      </c>
      <c r="I217" s="137"/>
      <c r="J217" s="137"/>
    </row>
    <row r="218" spans="1:10" x14ac:dyDescent="0.15">
      <c r="A218" s="137">
        <f t="shared" si="9"/>
        <v>57</v>
      </c>
      <c r="B218" s="172" t="s">
        <v>2260</v>
      </c>
      <c r="C218" s="172" t="s">
        <v>82</v>
      </c>
      <c r="D218" s="172">
        <v>6544</v>
      </c>
      <c r="E218" s="156">
        <v>38</v>
      </c>
      <c r="F218" s="140" t="str">
        <f>VLOOKUP(B218,业态!A:G,7,0)</f>
        <v>餐饮</v>
      </c>
      <c r="G218" s="137" t="str">
        <f t="shared" si="8"/>
        <v>B</v>
      </c>
      <c r="H218" s="137" t="str">
        <f>VLOOKUP(B218,'3月9日销售'!C:D,2,0)</f>
        <v>鱼酷烤全鱼</v>
      </c>
      <c r="I218" s="137"/>
      <c r="J218" s="137"/>
    </row>
    <row r="219" spans="1:10" x14ac:dyDescent="0.15">
      <c r="A219" s="137">
        <f t="shared" si="9"/>
        <v>51</v>
      </c>
      <c r="B219" s="171" t="s">
        <v>57</v>
      </c>
      <c r="C219" s="171" t="s">
        <v>58</v>
      </c>
      <c r="D219" s="156">
        <v>7856</v>
      </c>
      <c r="E219" s="156">
        <v>15</v>
      </c>
      <c r="F219" s="140" t="str">
        <f>VLOOKUP(B219,业态!A:G,7,0)</f>
        <v>零售购物</v>
      </c>
      <c r="G219" s="137" t="str">
        <f t="shared" si="8"/>
        <v>B</v>
      </c>
      <c r="H219" s="137" t="str">
        <f>VLOOKUP(B219,'3月9日销售'!C:D,2,0)</f>
        <v>JINS</v>
      </c>
      <c r="I219" s="137"/>
      <c r="J219" s="137"/>
    </row>
    <row r="220" spans="1:10" x14ac:dyDescent="0.15">
      <c r="A220" s="137">
        <f t="shared" si="9"/>
        <v>193</v>
      </c>
      <c r="B220" s="171" t="s">
        <v>87</v>
      </c>
      <c r="C220" s="171" t="s">
        <v>88</v>
      </c>
      <c r="D220" s="156">
        <v>1398</v>
      </c>
      <c r="E220" s="156">
        <v>54</v>
      </c>
      <c r="F220" s="140" t="str">
        <f>VLOOKUP(B220,业态!A:G,7,0)</f>
        <v>餐饮</v>
      </c>
      <c r="G220" s="137" t="str">
        <f t="shared" si="8"/>
        <v>B</v>
      </c>
      <c r="H220" s="137" t="str">
        <f>VLOOKUP(B220,'3月9日销售'!C:D,2,0)</f>
        <v>赛百味</v>
      </c>
      <c r="I220" s="137"/>
      <c r="J220" s="137"/>
    </row>
    <row r="221" spans="1:10" x14ac:dyDescent="0.15">
      <c r="A221" s="137">
        <f t="shared" si="9"/>
        <v>17</v>
      </c>
      <c r="B221" s="171" t="s">
        <v>169</v>
      </c>
      <c r="C221" s="171" t="s">
        <v>170</v>
      </c>
      <c r="D221" s="156">
        <v>19885.2</v>
      </c>
      <c r="E221" s="156">
        <v>119</v>
      </c>
      <c r="F221" s="140" t="str">
        <f>VLOOKUP(B221,业态!A:G,7,0)</f>
        <v>餐饮</v>
      </c>
      <c r="G221" s="137" t="str">
        <f t="shared" si="8"/>
        <v>B</v>
      </c>
      <c r="H221" s="137" t="str">
        <f>VLOOKUP(B221,'3月9日销售'!C:D,2,0)</f>
        <v>韩盛</v>
      </c>
      <c r="I221" s="137"/>
      <c r="J221" s="137"/>
    </row>
    <row r="222" spans="1:10" x14ac:dyDescent="0.15">
      <c r="A222" s="137">
        <f t="shared" si="9"/>
        <v>16</v>
      </c>
      <c r="B222" s="171" t="s">
        <v>140</v>
      </c>
      <c r="C222" s="171" t="s">
        <v>141</v>
      </c>
      <c r="D222" s="156">
        <v>21000</v>
      </c>
      <c r="E222" s="156">
        <v>140</v>
      </c>
      <c r="F222" s="140" t="str">
        <f>VLOOKUP(B222,业态!A:G,7,0)</f>
        <v>休闲娱乐类</v>
      </c>
      <c r="G222" s="137" t="str">
        <f t="shared" si="8"/>
        <v>D</v>
      </c>
      <c r="H222" s="137" t="str">
        <f>VLOOKUP(B222,'3月9日销售'!C:D,2,0)</f>
        <v>音乐虫KTV</v>
      </c>
      <c r="I222" s="137"/>
      <c r="J222" s="137"/>
    </row>
    <row r="223" spans="1:10" x14ac:dyDescent="0.15">
      <c r="A223" s="137">
        <f t="shared" si="9"/>
        <v>178</v>
      </c>
      <c r="B223" s="171" t="s">
        <v>80</v>
      </c>
      <c r="C223" s="171" t="s">
        <v>81</v>
      </c>
      <c r="D223" s="156">
        <v>1670</v>
      </c>
      <c r="E223" s="156">
        <v>26</v>
      </c>
      <c r="F223" s="140" t="str">
        <f>VLOOKUP(B223,业态!A:G,7,0)</f>
        <v>餐饮</v>
      </c>
      <c r="G223" s="137" t="str">
        <f t="shared" si="8"/>
        <v>B</v>
      </c>
      <c r="H223" s="137" t="str">
        <f>VLOOKUP(B223,'3月9日销售'!C:D,2,0)</f>
        <v>一年三班</v>
      </c>
      <c r="I223" s="137"/>
      <c r="J223" s="137"/>
    </row>
    <row r="224" spans="1:10" x14ac:dyDescent="0.15">
      <c r="A224" s="137">
        <f t="shared" si="9"/>
        <v>243</v>
      </c>
      <c r="B224" s="171" t="s">
        <v>85</v>
      </c>
      <c r="C224" s="171" t="s">
        <v>86</v>
      </c>
      <c r="D224" s="156">
        <v>886</v>
      </c>
      <c r="E224" s="156">
        <v>7</v>
      </c>
      <c r="F224" s="140" t="str">
        <f>VLOOKUP(B224,业态!A:G,7,0)</f>
        <v>生活服务类</v>
      </c>
      <c r="G224" s="137" t="str">
        <f t="shared" si="8"/>
        <v>B</v>
      </c>
      <c r="H224" s="137" t="str">
        <f>VLOOKUP(B224,'3月9日销售'!C:D,2,0)</f>
        <v>嘉人</v>
      </c>
      <c r="I224" s="137"/>
      <c r="J224" s="137"/>
    </row>
    <row r="225" spans="1:10" x14ac:dyDescent="0.15">
      <c r="A225" s="137">
        <f t="shared" si="9"/>
        <v>310</v>
      </c>
      <c r="B225" s="171" t="s">
        <v>232</v>
      </c>
      <c r="C225" s="171" t="s">
        <v>3252</v>
      </c>
      <c r="D225" s="156">
        <v>300</v>
      </c>
      <c r="E225" s="156">
        <v>2</v>
      </c>
      <c r="F225" s="140" t="str">
        <f>VLOOKUP(B225,业态!A:G,7,0)</f>
        <v>生活服务类</v>
      </c>
      <c r="G225" s="137" t="str">
        <f t="shared" si="8"/>
        <v>D</v>
      </c>
      <c r="H225" s="137" t="str">
        <f>VLOOKUP(B225,'3月9日销售'!C:D,2,0)</f>
        <v>APPLE服务店</v>
      </c>
      <c r="I225" s="137"/>
      <c r="J225" s="137"/>
    </row>
    <row r="226" spans="1:10" x14ac:dyDescent="0.15">
      <c r="A226" s="137">
        <f t="shared" si="9"/>
        <v>137</v>
      </c>
      <c r="B226" s="171" t="s">
        <v>237</v>
      </c>
      <c r="C226" s="171" t="s">
        <v>95</v>
      </c>
      <c r="D226" s="156">
        <v>2854.8</v>
      </c>
      <c r="E226" s="156">
        <v>46</v>
      </c>
      <c r="F226" s="140" t="str">
        <f>VLOOKUP(B226,业态!A:G,7,0)</f>
        <v>生活服务类</v>
      </c>
      <c r="G226" s="137" t="str">
        <f t="shared" si="8"/>
        <v>B</v>
      </c>
      <c r="H226" s="137" t="str">
        <f>VLOOKUP(B226,'3月9日销售'!C:D,2,0)</f>
        <v>福奈特</v>
      </c>
      <c r="I226" s="137"/>
      <c r="J226" s="137"/>
    </row>
    <row r="227" spans="1:10" x14ac:dyDescent="0.15">
      <c r="A227" s="137">
        <f t="shared" si="9"/>
        <v>127</v>
      </c>
      <c r="B227" s="171" t="s">
        <v>568</v>
      </c>
      <c r="C227" s="171" t="s">
        <v>265</v>
      </c>
      <c r="D227" s="156">
        <v>3193</v>
      </c>
      <c r="E227" s="156">
        <v>2</v>
      </c>
      <c r="F227" s="140" t="str">
        <f>VLOOKUP(B227,业态!A:G,7,0)</f>
        <v>零售购物</v>
      </c>
      <c r="G227" s="137" t="str">
        <f t="shared" si="8"/>
        <v>B</v>
      </c>
      <c r="H227" s="137" t="str">
        <f>VLOOKUP(B227,'3月9日销售'!C:D,2,0)</f>
        <v>PEACE BIRD</v>
      </c>
      <c r="I227" s="137"/>
      <c r="J227" s="137"/>
    </row>
    <row r="228" spans="1:10" x14ac:dyDescent="0.15">
      <c r="A228" s="137">
        <f t="shared" si="9"/>
        <v>174</v>
      </c>
      <c r="B228" s="171" t="s">
        <v>455</v>
      </c>
      <c r="C228" s="171" t="s">
        <v>268</v>
      </c>
      <c r="D228" s="156">
        <v>1801</v>
      </c>
      <c r="E228" s="156">
        <v>3</v>
      </c>
      <c r="F228" s="140" t="str">
        <f>VLOOKUP(B228,业态!A:G,7,0)</f>
        <v>零售购物</v>
      </c>
      <c r="G228" s="137" t="str">
        <f t="shared" si="8"/>
        <v>C</v>
      </c>
      <c r="H228" s="137" t="str">
        <f>VLOOKUP(B228,'3月9日销售'!C:D,2,0)</f>
        <v>梦塔基</v>
      </c>
      <c r="I228" s="137"/>
      <c r="J228" s="137"/>
    </row>
    <row r="229" spans="1:10" x14ac:dyDescent="0.15">
      <c r="A229" s="137">
        <f t="shared" si="9"/>
        <v>6</v>
      </c>
      <c r="B229" s="171" t="s">
        <v>2567</v>
      </c>
      <c r="C229" s="171" t="s">
        <v>44</v>
      </c>
      <c r="D229" s="172">
        <v>49744</v>
      </c>
      <c r="E229" s="156">
        <v>12</v>
      </c>
      <c r="F229" s="140" t="str">
        <f>VLOOKUP(B229,业态!A:G,7,0)</f>
        <v>零售购物</v>
      </c>
      <c r="G229" s="137" t="str">
        <f t="shared" si="8"/>
        <v>A</v>
      </c>
      <c r="H229" s="137" t="str">
        <f>VLOOKUP(B229,'3月9日销售'!C:D,2,0)</f>
        <v>帝豪斯</v>
      </c>
      <c r="I229" s="137"/>
      <c r="J229" s="137"/>
    </row>
    <row r="230" spans="1:10" x14ac:dyDescent="0.15">
      <c r="A230" s="137">
        <f t="shared" si="9"/>
        <v>58</v>
      </c>
      <c r="B230" s="171" t="s">
        <v>272</v>
      </c>
      <c r="C230" s="171" t="s">
        <v>273</v>
      </c>
      <c r="D230" s="156">
        <v>6346</v>
      </c>
      <c r="E230" s="156">
        <v>22</v>
      </c>
      <c r="F230" s="140" t="str">
        <f>VLOOKUP(B230,业态!A:G,7,0)</f>
        <v>餐饮</v>
      </c>
      <c r="G230" s="137" t="str">
        <f t="shared" si="8"/>
        <v>B</v>
      </c>
      <c r="H230" s="137" t="str">
        <f>VLOOKUP(B230,'3月9日销售'!C:D,2,0)</f>
        <v>8787小火锅</v>
      </c>
      <c r="I230" s="137"/>
      <c r="J230" s="137"/>
    </row>
    <row r="231" spans="1:10" x14ac:dyDescent="0.15">
      <c r="A231" s="137">
        <f t="shared" si="9"/>
        <v>85</v>
      </c>
      <c r="B231" s="171" t="s">
        <v>2611</v>
      </c>
      <c r="C231" s="171" t="s">
        <v>5</v>
      </c>
      <c r="D231" s="156">
        <v>4567</v>
      </c>
      <c r="E231" s="156">
        <v>4</v>
      </c>
      <c r="F231" s="140" t="str">
        <f>VLOOKUP(B231,业态!A:G,7,0)</f>
        <v>零售购物</v>
      </c>
      <c r="G231" s="137" t="str">
        <f t="shared" si="8"/>
        <v>A</v>
      </c>
      <c r="H231" s="137" t="str">
        <f>VLOOKUP(B231,'3月9日销售'!C:D,2,0)</f>
        <v>CPU</v>
      </c>
      <c r="I231" s="137"/>
      <c r="J231" s="137"/>
    </row>
    <row r="232" spans="1:10" x14ac:dyDescent="0.15">
      <c r="A232" s="137">
        <f t="shared" si="9"/>
        <v>254</v>
      </c>
      <c r="B232" s="171" t="s">
        <v>1841</v>
      </c>
      <c r="C232" s="171" t="s">
        <v>288</v>
      </c>
      <c r="D232" s="156">
        <v>800</v>
      </c>
      <c r="E232" s="156">
        <v>4</v>
      </c>
      <c r="F232" s="140" t="str">
        <f>VLOOKUP(B232,业态!A:G,7,0)</f>
        <v>生活服务类</v>
      </c>
      <c r="G232" s="137" t="str">
        <f t="shared" si="8"/>
        <v>C</v>
      </c>
      <c r="H232" s="137" t="str">
        <f>VLOOKUP(B232,'3月9日销售'!C:D,2,0)</f>
        <v>靓甲坊</v>
      </c>
      <c r="I232" s="137"/>
      <c r="J232" s="137"/>
    </row>
    <row r="233" spans="1:10" x14ac:dyDescent="0.15">
      <c r="A233" s="137">
        <f t="shared" si="9"/>
        <v>119</v>
      </c>
      <c r="B233" s="171" t="s">
        <v>290</v>
      </c>
      <c r="C233" s="171" t="s">
        <v>291</v>
      </c>
      <c r="D233" s="156">
        <v>3393.6</v>
      </c>
      <c r="E233" s="156">
        <v>32</v>
      </c>
      <c r="F233" s="140" t="str">
        <f>VLOOKUP(B233,业态!A:G,7,0)</f>
        <v>餐饮</v>
      </c>
      <c r="G233" s="137" t="str">
        <f t="shared" si="8"/>
        <v>C</v>
      </c>
      <c r="H233" s="137" t="str">
        <f>VLOOKUP(B233,'3月9日销售'!C:D,2,0)</f>
        <v>欢乐牧场</v>
      </c>
      <c r="I233" s="137"/>
      <c r="J233" s="137"/>
    </row>
    <row r="234" spans="1:10" x14ac:dyDescent="0.15">
      <c r="A234" s="137">
        <f t="shared" si="9"/>
        <v>59</v>
      </c>
      <c r="B234" s="171" t="s">
        <v>292</v>
      </c>
      <c r="C234" s="171" t="s">
        <v>767</v>
      </c>
      <c r="D234" s="156">
        <v>6172</v>
      </c>
      <c r="E234" s="156">
        <v>8</v>
      </c>
      <c r="F234" s="140" t="str">
        <f>VLOOKUP(B234,业态!A:G,7,0)</f>
        <v>零售购物</v>
      </c>
      <c r="G234" s="137" t="str">
        <f t="shared" si="8"/>
        <v>C</v>
      </c>
      <c r="H234" s="137" t="str">
        <f>VLOOKUP(B234,'3月9日销售'!C:D,2,0)</f>
        <v>集盒P</v>
      </c>
      <c r="I234" s="137"/>
      <c r="J234" s="137"/>
    </row>
    <row r="235" spans="1:10" x14ac:dyDescent="0.15">
      <c r="A235" s="137">
        <f t="shared" si="9"/>
        <v>111</v>
      </c>
      <c r="B235" s="171" t="s">
        <v>323</v>
      </c>
      <c r="C235" s="171" t="s">
        <v>324</v>
      </c>
      <c r="D235" s="156">
        <v>3624.4</v>
      </c>
      <c r="E235" s="156">
        <v>73</v>
      </c>
      <c r="F235" s="140" t="str">
        <f>VLOOKUP(B235,业态!A:G,7,0)</f>
        <v>餐饮</v>
      </c>
      <c r="G235" s="137" t="str">
        <f t="shared" si="8"/>
        <v>B</v>
      </c>
      <c r="H235" s="137" t="str">
        <f>VLOOKUP(B235,'3月9日销售'!C:D,2,0)</f>
        <v>无名小子重庆鸡公煲</v>
      </c>
      <c r="I235" s="137"/>
      <c r="J235" s="137"/>
    </row>
    <row r="236" spans="1:10" x14ac:dyDescent="0.15">
      <c r="A236" s="137">
        <f t="shared" si="9"/>
        <v>248</v>
      </c>
      <c r="B236" s="171" t="s">
        <v>325</v>
      </c>
      <c r="C236" s="171" t="s">
        <v>326</v>
      </c>
      <c r="D236" s="156">
        <v>835</v>
      </c>
      <c r="E236" s="156">
        <v>5</v>
      </c>
      <c r="F236" s="140" t="str">
        <f>VLOOKUP(B236,业态!A:G,7,0)</f>
        <v>零售购物</v>
      </c>
      <c r="G236" s="137" t="str">
        <f t="shared" si="8"/>
        <v>C</v>
      </c>
      <c r="H236" s="137" t="str">
        <f>VLOOKUP(B236,'3月9日销售'!C:D,2,0)</f>
        <v>糖果马车</v>
      </c>
      <c r="I236" s="137"/>
      <c r="J236" s="137"/>
    </row>
    <row r="237" spans="1:10" x14ac:dyDescent="0.15">
      <c r="A237" s="137">
        <f t="shared" si="9"/>
        <v>110</v>
      </c>
      <c r="B237" s="171" t="s">
        <v>2633</v>
      </c>
      <c r="C237" s="171" t="s">
        <v>117</v>
      </c>
      <c r="D237" s="156">
        <v>3656</v>
      </c>
      <c r="E237" s="156">
        <v>4</v>
      </c>
      <c r="F237" s="140" t="str">
        <f>VLOOKUP(B237,业态!A:G,7,0)</f>
        <v>零售购物</v>
      </c>
      <c r="G237" s="137" t="str">
        <f t="shared" si="8"/>
        <v>A</v>
      </c>
      <c r="H237" s="137" t="str">
        <f>VLOOKUP(B237,'3月9日销售'!C:D,2,0)</f>
        <v>JNBY</v>
      </c>
      <c r="I237" s="137"/>
      <c r="J237" s="137"/>
    </row>
    <row r="238" spans="1:10" x14ac:dyDescent="0.15">
      <c r="A238" s="137">
        <f t="shared" si="9"/>
        <v>46</v>
      </c>
      <c r="B238" s="171" t="s">
        <v>330</v>
      </c>
      <c r="C238" s="171" t="s">
        <v>331</v>
      </c>
      <c r="D238" s="156">
        <v>8968</v>
      </c>
      <c r="E238" s="156">
        <v>51</v>
      </c>
      <c r="F238" s="140" t="str">
        <f>VLOOKUP(B238,业态!A:G,7,0)</f>
        <v>生活服务类</v>
      </c>
      <c r="G238" s="137" t="str">
        <f t="shared" si="8"/>
        <v>A</v>
      </c>
      <c r="H238" s="137" t="str">
        <f>VLOOKUP(B238,'3月9日销售'!C:D,2,0)</f>
        <v>阿三造型</v>
      </c>
      <c r="I238" s="137"/>
      <c r="J238" s="137"/>
    </row>
    <row r="239" spans="1:10" x14ac:dyDescent="0.15">
      <c r="A239" s="137">
        <f t="shared" si="9"/>
        <v>99</v>
      </c>
      <c r="B239" s="171" t="s">
        <v>2947</v>
      </c>
      <c r="C239" s="171" t="s">
        <v>116</v>
      </c>
      <c r="D239" s="156">
        <v>3974</v>
      </c>
      <c r="E239" s="156">
        <v>3</v>
      </c>
      <c r="F239" s="140" t="str">
        <f>VLOOKUP(B239,业态!A:G,7,0)</f>
        <v>零售购物</v>
      </c>
      <c r="G239" s="137" t="str">
        <f t="shared" si="8"/>
        <v>A</v>
      </c>
      <c r="H239" s="137" t="str">
        <f>VLOOKUP(B239,'3月9日销售'!C:D,2,0)</f>
        <v>速写</v>
      </c>
      <c r="I239" s="137"/>
      <c r="J239" s="137"/>
    </row>
    <row r="240" spans="1:10" x14ac:dyDescent="0.15">
      <c r="A240" s="137">
        <f t="shared" si="9"/>
        <v>306</v>
      </c>
      <c r="B240" s="171" t="s">
        <v>2763</v>
      </c>
      <c r="C240" s="171" t="s">
        <v>345</v>
      </c>
      <c r="D240" s="156">
        <v>322</v>
      </c>
      <c r="E240" s="156">
        <v>14</v>
      </c>
      <c r="F240" s="140" t="str">
        <f>VLOOKUP(B240,业态!A:G,7,0)</f>
        <v>餐饮</v>
      </c>
      <c r="G240" s="137" t="str">
        <f t="shared" si="8"/>
        <v>B</v>
      </c>
      <c r="H240" s="137" t="str">
        <f>VLOOKUP(B240,'3月9日销售'!C:D,2,0)</f>
        <v>DOG STAR</v>
      </c>
      <c r="I240" s="137"/>
      <c r="J240" s="137"/>
    </row>
    <row r="241" spans="1:10" x14ac:dyDescent="0.15">
      <c r="A241" s="137">
        <f t="shared" si="9"/>
        <v>48</v>
      </c>
      <c r="B241" s="171" t="s">
        <v>346</v>
      </c>
      <c r="C241" s="171" t="s">
        <v>347</v>
      </c>
      <c r="D241" s="156">
        <v>8805</v>
      </c>
      <c r="E241" s="156">
        <v>29</v>
      </c>
      <c r="F241" s="140" t="str">
        <f>VLOOKUP(B241,业态!A:G,7,0)</f>
        <v>零售购物</v>
      </c>
      <c r="G241" s="137" t="str">
        <f t="shared" si="8"/>
        <v>D</v>
      </c>
      <c r="H241" s="137" t="str">
        <f>VLOOKUP(B241,'3月9日销售'!C:D,2,0)</f>
        <v>盛视眼镜</v>
      </c>
      <c r="I241" s="137"/>
      <c r="J241" s="137"/>
    </row>
    <row r="242" spans="1:10" x14ac:dyDescent="0.15">
      <c r="A242" s="137">
        <f t="shared" si="9"/>
        <v>144</v>
      </c>
      <c r="B242" s="171" t="s">
        <v>359</v>
      </c>
      <c r="C242" s="171" t="s">
        <v>360</v>
      </c>
      <c r="D242" s="156">
        <v>2506</v>
      </c>
      <c r="E242" s="156">
        <v>5</v>
      </c>
      <c r="F242" s="140" t="str">
        <f>VLOOKUP(B242,业态!A:G,7,0)</f>
        <v>零售购物</v>
      </c>
      <c r="G242" s="137" t="str">
        <f t="shared" si="8"/>
        <v>C</v>
      </c>
      <c r="H242" s="137" t="str">
        <f>VLOOKUP(B242,'3月9日销售'!C:D,2,0)</f>
        <v>W-CLOSET</v>
      </c>
      <c r="I242" s="137"/>
      <c r="J242" s="137"/>
    </row>
    <row r="243" spans="1:10" x14ac:dyDescent="0.15">
      <c r="A243" s="137">
        <f t="shared" si="9"/>
        <v>256</v>
      </c>
      <c r="B243" s="171" t="s">
        <v>2655</v>
      </c>
      <c r="C243" s="171" t="s">
        <v>3208</v>
      </c>
      <c r="D243" s="156">
        <v>787</v>
      </c>
      <c r="E243" s="156">
        <v>34</v>
      </c>
      <c r="F243" s="140" t="str">
        <f>VLOOKUP(B243,业态!A:G,7,0)</f>
        <v>餐饮</v>
      </c>
      <c r="G243" s="137" t="str">
        <f t="shared" si="8"/>
        <v>A</v>
      </c>
      <c r="H243" s="137" t="str">
        <f>VLOOKUP(B243,'3月9日销售'!C:D,2,0)</f>
        <v>mo mo brother</v>
      </c>
      <c r="I243" s="137"/>
      <c r="J243" s="137"/>
    </row>
    <row r="244" spans="1:10" x14ac:dyDescent="0.15">
      <c r="A244" s="137">
        <f t="shared" si="9"/>
        <v>104</v>
      </c>
      <c r="B244" s="171" t="s">
        <v>368</v>
      </c>
      <c r="C244" s="171" t="s">
        <v>641</v>
      </c>
      <c r="D244" s="156">
        <v>3873</v>
      </c>
      <c r="E244" s="156">
        <v>27</v>
      </c>
      <c r="F244" s="140" t="str">
        <f>VLOOKUP(B244,业态!A:G,7,0)</f>
        <v>餐饮</v>
      </c>
      <c r="G244" s="137" t="str">
        <f t="shared" si="8"/>
        <v>C</v>
      </c>
      <c r="H244" s="137" t="str">
        <f>VLOOKUP(B244,'3月9日销售'!C:D,2,0)</f>
        <v>焗烤大师</v>
      </c>
      <c r="I244" s="137"/>
      <c r="J244" s="137"/>
    </row>
    <row r="245" spans="1:10" x14ac:dyDescent="0.15">
      <c r="A245" s="137">
        <f t="shared" si="9"/>
        <v>96</v>
      </c>
      <c r="B245" s="171" t="s">
        <v>387</v>
      </c>
      <c r="C245" s="171" t="s">
        <v>388</v>
      </c>
      <c r="D245" s="156">
        <v>4137</v>
      </c>
      <c r="E245" s="156">
        <v>26</v>
      </c>
      <c r="F245" s="140" t="str">
        <f>VLOOKUP(B245,业态!A:G,7,0)</f>
        <v>餐饮</v>
      </c>
      <c r="G245" s="137" t="str">
        <f t="shared" si="8"/>
        <v>A</v>
      </c>
      <c r="H245" s="137" t="str">
        <f>VLOOKUP(B245,'3月9日销售'!C:D,2,0)</f>
        <v>菩提树</v>
      </c>
      <c r="I245" s="137"/>
      <c r="J245" s="137"/>
    </row>
    <row r="246" spans="1:10" x14ac:dyDescent="0.15">
      <c r="A246" s="137">
        <f t="shared" si="9"/>
        <v>233</v>
      </c>
      <c r="B246" s="171" t="s">
        <v>398</v>
      </c>
      <c r="C246" s="171" t="s">
        <v>399</v>
      </c>
      <c r="D246" s="156">
        <v>998</v>
      </c>
      <c r="E246" s="156">
        <v>1</v>
      </c>
      <c r="F246" s="140" t="str">
        <f>VLOOKUP(B246,业态!A:G,7,0)</f>
        <v>零售购物</v>
      </c>
      <c r="G246" s="137" t="str">
        <f t="shared" si="8"/>
        <v>B</v>
      </c>
      <c r="H246" s="137" t="str">
        <f>VLOOKUP(B246,'3月9日销售'!C:D,2,0)</f>
        <v>HI.PANDA</v>
      </c>
      <c r="I246" s="137"/>
      <c r="J246" s="137"/>
    </row>
    <row r="247" spans="1:10" x14ac:dyDescent="0.15">
      <c r="A247" s="137">
        <f t="shared" si="9"/>
        <v>324</v>
      </c>
      <c r="B247" s="171" t="s">
        <v>409</v>
      </c>
      <c r="C247" s="171" t="s">
        <v>410</v>
      </c>
      <c r="D247" s="156">
        <v>189.8</v>
      </c>
      <c r="E247" s="156">
        <v>3</v>
      </c>
      <c r="F247" s="140" t="str">
        <f>VLOOKUP(B247,业态!A:G,7,0)</f>
        <v>休闲娱乐类</v>
      </c>
      <c r="G247" s="137" t="str">
        <f t="shared" si="8"/>
        <v>D</v>
      </c>
      <c r="H247" s="137" t="str">
        <f>VLOOKUP(B247,'3月9日销售'!C:D,2,0)</f>
        <v>蒲蒲兰绘本馆</v>
      </c>
      <c r="I247" s="137"/>
      <c r="J247" s="137"/>
    </row>
    <row r="248" spans="1:10" x14ac:dyDescent="0.15">
      <c r="A248" s="137">
        <f t="shared" si="9"/>
        <v>292</v>
      </c>
      <c r="B248" s="171" t="s">
        <v>400</v>
      </c>
      <c r="C248" s="171" t="s">
        <v>3135</v>
      </c>
      <c r="D248" s="156">
        <v>403.65</v>
      </c>
      <c r="E248" s="156">
        <v>49</v>
      </c>
      <c r="F248" s="140" t="str">
        <f>VLOOKUP(B248,业态!A:G,7,0)</f>
        <v>休闲娱乐类</v>
      </c>
      <c r="G248" s="137" t="str">
        <f t="shared" si="8"/>
        <v>C</v>
      </c>
      <c r="H248" s="137" t="str">
        <f>VLOOKUP(B248,'3月9日销售'!C:D,2,0)</f>
        <v>奥林冰场</v>
      </c>
      <c r="I248" s="137"/>
      <c r="J248" s="137"/>
    </row>
    <row r="249" spans="1:10" x14ac:dyDescent="0.15">
      <c r="A249" s="137">
        <f t="shared" si="9"/>
        <v>151</v>
      </c>
      <c r="B249" s="171" t="s">
        <v>258</v>
      </c>
      <c r="C249" s="171" t="s">
        <v>36</v>
      </c>
      <c r="D249" s="156">
        <v>2297</v>
      </c>
      <c r="E249" s="156">
        <v>6</v>
      </c>
      <c r="F249" s="140" t="str">
        <f>VLOOKUP(B249,业态!A:G,7,0)</f>
        <v>零售购物</v>
      </c>
      <c r="G249" s="137" t="str">
        <f t="shared" si="8"/>
        <v>A</v>
      </c>
      <c r="H249" s="137" t="str">
        <f>VLOOKUP(B249,'3月9日销售'!C:D,2,0)</f>
        <v>木九十</v>
      </c>
      <c r="I249" s="137"/>
      <c r="J249" s="137"/>
    </row>
    <row r="250" spans="1:10" x14ac:dyDescent="0.15">
      <c r="A250" s="137">
        <f t="shared" si="9"/>
        <v>250</v>
      </c>
      <c r="B250" s="171" t="s">
        <v>404</v>
      </c>
      <c r="C250" s="171" t="s">
        <v>405</v>
      </c>
      <c r="D250" s="156">
        <v>809</v>
      </c>
      <c r="E250" s="156">
        <v>3</v>
      </c>
      <c r="F250" s="140" t="str">
        <f>VLOOKUP(B250,业态!A:G,7,0)</f>
        <v>零售购物</v>
      </c>
      <c r="G250" s="137" t="str">
        <f t="shared" si="8"/>
        <v>A</v>
      </c>
      <c r="H250" s="137" t="str">
        <f>VLOOKUP(B250,'3月9日销售'!C:D,2,0)</f>
        <v>夏娃诱惑</v>
      </c>
      <c r="I250" s="137"/>
      <c r="J250" s="137"/>
    </row>
    <row r="251" spans="1:10" x14ac:dyDescent="0.15">
      <c r="A251" s="137">
        <f t="shared" si="9"/>
        <v>159</v>
      </c>
      <c r="B251" s="171" t="s">
        <v>542</v>
      </c>
      <c r="C251" s="171" t="s">
        <v>416</v>
      </c>
      <c r="D251" s="156">
        <v>2114</v>
      </c>
      <c r="E251" s="156">
        <v>5</v>
      </c>
      <c r="F251" s="140" t="str">
        <f>VLOOKUP(B251,业态!A:G,7,0)</f>
        <v>零售购物</v>
      </c>
      <c r="G251" s="137" t="str">
        <f t="shared" si="8"/>
        <v>B</v>
      </c>
      <c r="H251" s="137" t="str">
        <f>VLOOKUP(B251,'3月9日销售'!C:D,2,0)</f>
        <v>converse</v>
      </c>
      <c r="I251" s="137"/>
      <c r="J251" s="137"/>
    </row>
    <row r="252" spans="1:10" x14ac:dyDescent="0.15">
      <c r="A252" s="137">
        <f t="shared" si="9"/>
        <v>120</v>
      </c>
      <c r="B252" s="171" t="s">
        <v>428</v>
      </c>
      <c r="C252" s="171" t="s">
        <v>429</v>
      </c>
      <c r="D252" s="156">
        <v>3391</v>
      </c>
      <c r="E252" s="156">
        <v>7</v>
      </c>
      <c r="F252" s="140" t="str">
        <f>VLOOKUP(B252,业态!A:G,7,0)</f>
        <v>零售购物</v>
      </c>
      <c r="G252" s="137" t="str">
        <f t="shared" si="8"/>
        <v>B</v>
      </c>
      <c r="H252" s="137" t="str">
        <f>VLOOKUP(B252,'3月9日销售'!C:D,2,0)</f>
        <v>PANCOAT</v>
      </c>
      <c r="I252" s="137"/>
      <c r="J252" s="137"/>
    </row>
    <row r="253" spans="1:10" x14ac:dyDescent="0.15">
      <c r="A253" s="137">
        <f t="shared" si="9"/>
        <v>186</v>
      </c>
      <c r="B253" s="171" t="s">
        <v>2710</v>
      </c>
      <c r="C253" s="171" t="s">
        <v>2711</v>
      </c>
      <c r="D253" s="156">
        <v>1576</v>
      </c>
      <c r="E253" s="156">
        <v>2</v>
      </c>
      <c r="F253" s="140" t="str">
        <f>VLOOKUP(B253,业态!A:G,7,0)</f>
        <v>零售购物</v>
      </c>
      <c r="G253" s="137" t="str">
        <f t="shared" si="8"/>
        <v>B</v>
      </c>
      <c r="H253" s="137" t="str">
        <f>VLOOKUP(B253,'3月9日销售'!C:D,2,0)</f>
        <v>ONITSUKA TIGER</v>
      </c>
      <c r="I253" s="137"/>
      <c r="J253" s="137"/>
    </row>
    <row r="254" spans="1:10" x14ac:dyDescent="0.15">
      <c r="A254" s="137">
        <f t="shared" si="9"/>
        <v>294</v>
      </c>
      <c r="B254" s="171" t="s">
        <v>442</v>
      </c>
      <c r="C254" s="171" t="s">
        <v>443</v>
      </c>
      <c r="D254" s="156">
        <v>395</v>
      </c>
      <c r="E254" s="156">
        <v>1</v>
      </c>
      <c r="F254" s="140" t="str">
        <f>VLOOKUP(B254,业态!A:G,7,0)</f>
        <v>零售购物</v>
      </c>
      <c r="G254" s="137" t="str">
        <f t="shared" si="8"/>
        <v>B</v>
      </c>
      <c r="H254" s="137" t="str">
        <f>VLOOKUP(B254,'3月9日销售'!C:D,2,0)</f>
        <v>paul frank</v>
      </c>
      <c r="I254" s="137"/>
      <c r="J254" s="137"/>
    </row>
    <row r="255" spans="1:10" x14ac:dyDescent="0.15">
      <c r="A255" s="137">
        <f t="shared" si="9"/>
        <v>299</v>
      </c>
      <c r="B255" s="171" t="s">
        <v>449</v>
      </c>
      <c r="C255" s="171" t="s">
        <v>450</v>
      </c>
      <c r="D255" s="156">
        <v>364</v>
      </c>
      <c r="E255" s="156">
        <v>4</v>
      </c>
      <c r="F255" s="140" t="str">
        <f>VLOOKUP(B255,业态!A:G,7,0)</f>
        <v>零售购物</v>
      </c>
      <c r="G255" s="137" t="str">
        <f t="shared" si="8"/>
        <v>D</v>
      </c>
      <c r="H255" s="137" t="str">
        <f>VLOOKUP(B255,'3月9日销售'!C:D,2,0)</f>
        <v>爱法贝</v>
      </c>
      <c r="I255" s="137"/>
      <c r="J255" s="137"/>
    </row>
    <row r="256" spans="1:10" x14ac:dyDescent="0.15">
      <c r="A256" s="137">
        <f t="shared" si="9"/>
        <v>225</v>
      </c>
      <c r="B256" s="171" t="s">
        <v>436</v>
      </c>
      <c r="C256" s="171" t="s">
        <v>437</v>
      </c>
      <c r="D256" s="156">
        <v>1090</v>
      </c>
      <c r="E256" s="156">
        <v>10</v>
      </c>
      <c r="F256" s="140" t="str">
        <f>VLOOKUP(B256,业态!A:G,7,0)</f>
        <v>休闲娱乐类</v>
      </c>
      <c r="G256" s="137" t="str">
        <f t="shared" ref="G256:G292" si="10">LEFT(B256,1)</f>
        <v>D</v>
      </c>
      <c r="H256" s="137" t="str">
        <f>VLOOKUP(B256,'3月9日销售'!C:D,2,0)</f>
        <v>谷子陶艺工作室</v>
      </c>
      <c r="I256" s="137"/>
      <c r="J256" s="137"/>
    </row>
    <row r="257" spans="1:10" x14ac:dyDescent="0.15">
      <c r="A257" s="137">
        <f t="shared" si="9"/>
        <v>124</v>
      </c>
      <c r="B257" s="171" t="s">
        <v>459</v>
      </c>
      <c r="C257" s="171" t="s">
        <v>460</v>
      </c>
      <c r="D257" s="156">
        <v>3273</v>
      </c>
      <c r="E257" s="156">
        <v>25</v>
      </c>
      <c r="F257" s="140" t="str">
        <f>VLOOKUP(B257,业态!A:G,7,0)</f>
        <v>餐饮</v>
      </c>
      <c r="G257" s="137" t="str">
        <f t="shared" si="10"/>
        <v>C</v>
      </c>
      <c r="H257" s="137" t="str">
        <f>VLOOKUP(B257,'3月9日销售'!C:D,2,0)</f>
        <v>云上渔乡</v>
      </c>
      <c r="I257" s="137"/>
      <c r="J257" s="137"/>
    </row>
    <row r="258" spans="1:10" x14ac:dyDescent="0.15">
      <c r="A258" s="137">
        <f t="shared" ref="A258:A321" si="11">RANK(D258,D:D,0)</f>
        <v>97</v>
      </c>
      <c r="B258" s="171" t="s">
        <v>467</v>
      </c>
      <c r="C258" s="171" t="s">
        <v>465</v>
      </c>
      <c r="D258" s="156">
        <v>3994</v>
      </c>
      <c r="E258" s="156">
        <v>5</v>
      </c>
      <c r="F258" s="140" t="str">
        <f>VLOOKUP(B258,业态!A:G,7,0)</f>
        <v>零售购物</v>
      </c>
      <c r="G258" s="137" t="str">
        <f t="shared" si="10"/>
        <v>C</v>
      </c>
      <c r="H258" s="137" t="str">
        <f>VLOOKUP(B258,'3月9日销售'!C:D,2,0)</f>
        <v>AOJO</v>
      </c>
      <c r="I258" s="137"/>
      <c r="J258" s="137"/>
    </row>
    <row r="259" spans="1:10" x14ac:dyDescent="0.15">
      <c r="A259" s="137">
        <f t="shared" si="11"/>
        <v>149</v>
      </c>
      <c r="B259" s="171" t="s">
        <v>470</v>
      </c>
      <c r="C259" s="171" t="s">
        <v>471</v>
      </c>
      <c r="D259" s="156">
        <v>2329</v>
      </c>
      <c r="E259" s="156">
        <v>6</v>
      </c>
      <c r="F259" s="140" t="str">
        <f>VLOOKUP(B259,业态!A:G,7,0)</f>
        <v>零售购物</v>
      </c>
      <c r="G259" s="137" t="str">
        <f t="shared" si="10"/>
        <v>B</v>
      </c>
      <c r="H259" s="137" t="str">
        <f>VLOOKUP(B259,'3月9日销售'!C:D,2,0)</f>
        <v>vans</v>
      </c>
      <c r="I259" s="137"/>
      <c r="J259" s="137"/>
    </row>
    <row r="260" spans="1:10" x14ac:dyDescent="0.15">
      <c r="A260" s="137">
        <f t="shared" si="11"/>
        <v>156</v>
      </c>
      <c r="B260" s="171" t="s">
        <v>469</v>
      </c>
      <c r="C260" s="171" t="s">
        <v>264</v>
      </c>
      <c r="D260" s="156">
        <v>2174</v>
      </c>
      <c r="E260" s="156">
        <v>7</v>
      </c>
      <c r="F260" s="140" t="str">
        <f>VLOOKUP(B260,业态!A:G,7,0)</f>
        <v>零售购物</v>
      </c>
      <c r="G260" s="137" t="str">
        <f t="shared" si="10"/>
        <v>A</v>
      </c>
      <c r="H260" s="137" t="str">
        <f>VLOOKUP(B260,'3月9日销售'!C:D,2,0)</f>
        <v>橡皮（女）</v>
      </c>
      <c r="I260" s="137"/>
      <c r="J260" s="137"/>
    </row>
    <row r="261" spans="1:10" x14ac:dyDescent="0.15">
      <c r="A261" s="137">
        <f t="shared" si="11"/>
        <v>84</v>
      </c>
      <c r="B261" s="171" t="s">
        <v>474</v>
      </c>
      <c r="C261" s="171" t="s">
        <v>475</v>
      </c>
      <c r="D261" s="156">
        <v>4632</v>
      </c>
      <c r="E261" s="156">
        <v>7</v>
      </c>
      <c r="F261" s="140" t="str">
        <f>VLOOKUP(B261,业态!A:G,7,0)</f>
        <v>零售购物</v>
      </c>
      <c r="G261" s="137" t="str">
        <f t="shared" si="10"/>
        <v>B</v>
      </c>
      <c r="H261" s="137" t="str">
        <f>VLOOKUP(B261,'3月9日销售'!C:D,2,0)</f>
        <v>eraser</v>
      </c>
      <c r="I261" s="137"/>
      <c r="J261" s="137"/>
    </row>
    <row r="262" spans="1:10" x14ac:dyDescent="0.15">
      <c r="A262" s="137">
        <f t="shared" si="11"/>
        <v>203</v>
      </c>
      <c r="B262" s="171" t="s">
        <v>482</v>
      </c>
      <c r="C262" s="171" t="s">
        <v>269</v>
      </c>
      <c r="D262" s="156">
        <v>1283</v>
      </c>
      <c r="E262" s="156">
        <v>4</v>
      </c>
      <c r="F262" s="140" t="str">
        <f>VLOOKUP(B262,业态!A:G,7,0)</f>
        <v>零售购物</v>
      </c>
      <c r="G262" s="137" t="str">
        <f t="shared" si="10"/>
        <v>C</v>
      </c>
      <c r="H262" s="137" t="str">
        <f>VLOOKUP(B262,'3月9日销售'!C:D,2,0)</f>
        <v>优贝施</v>
      </c>
      <c r="I262" s="137"/>
      <c r="J262" s="137"/>
    </row>
    <row r="263" spans="1:10" x14ac:dyDescent="0.15">
      <c r="A263" s="137">
        <f t="shared" si="11"/>
        <v>55</v>
      </c>
      <c r="B263" s="172" t="s">
        <v>486</v>
      </c>
      <c r="C263" s="172" t="s">
        <v>487</v>
      </c>
      <c r="D263" s="172">
        <v>6658.2</v>
      </c>
      <c r="E263" s="156">
        <v>35</v>
      </c>
      <c r="F263" s="140" t="str">
        <f>VLOOKUP(B263,业态!A:G,7,0)</f>
        <v>零售购物</v>
      </c>
      <c r="G263" s="137" t="str">
        <f t="shared" si="10"/>
        <v>D</v>
      </c>
      <c r="H263" s="137" t="str">
        <f>VLOOKUP(B263,'3月9日销售'!C:D,2,0)</f>
        <v>乐友</v>
      </c>
      <c r="I263" s="137"/>
      <c r="J263" s="137"/>
    </row>
    <row r="264" spans="1:10" x14ac:dyDescent="0.15">
      <c r="A264" s="137">
        <f t="shared" si="11"/>
        <v>23</v>
      </c>
      <c r="B264" s="171" t="s">
        <v>706</v>
      </c>
      <c r="C264" s="171" t="s">
        <v>707</v>
      </c>
      <c r="D264" s="156">
        <v>14876</v>
      </c>
      <c r="E264" s="156">
        <v>82</v>
      </c>
      <c r="F264" s="140" t="str">
        <f>VLOOKUP(B264,业态!A:G,7,0)</f>
        <v>餐饮</v>
      </c>
      <c r="G264" s="137" t="str">
        <f t="shared" si="10"/>
        <v>C</v>
      </c>
      <c r="H264" s="137" t="str">
        <f>VLOOKUP(B264,'3月9日销售'!C:D,2,0)</f>
        <v>太兴</v>
      </c>
      <c r="I264" s="137"/>
      <c r="J264" s="137"/>
    </row>
    <row r="265" spans="1:10" x14ac:dyDescent="0.15">
      <c r="A265" s="137">
        <f t="shared" si="11"/>
        <v>129</v>
      </c>
      <c r="B265" s="171" t="s">
        <v>494</v>
      </c>
      <c r="C265" s="171" t="s">
        <v>495</v>
      </c>
      <c r="D265" s="156">
        <v>3061</v>
      </c>
      <c r="E265" s="156">
        <v>3</v>
      </c>
      <c r="F265" s="140" t="str">
        <f>VLOOKUP(B265,业态!A:G,7,0)</f>
        <v>零售购物</v>
      </c>
      <c r="G265" s="137" t="str">
        <f t="shared" si="10"/>
        <v>C</v>
      </c>
      <c r="H265" s="137" t="str">
        <f>VLOOKUP(B265,'3月9日销售'!C:D,2,0)</f>
        <v>LALABOBO</v>
      </c>
      <c r="I265" s="137"/>
      <c r="J265" s="137"/>
    </row>
    <row r="266" spans="1:10" x14ac:dyDescent="0.15">
      <c r="A266" s="137">
        <f t="shared" si="11"/>
        <v>152</v>
      </c>
      <c r="B266" s="171" t="s">
        <v>502</v>
      </c>
      <c r="C266" s="171" t="s">
        <v>503</v>
      </c>
      <c r="D266" s="156">
        <v>2250</v>
      </c>
      <c r="E266" s="156">
        <v>1</v>
      </c>
      <c r="F266" s="140" t="str">
        <f>VLOOKUP(B266,业态!A:G,7,0)</f>
        <v>零售购物</v>
      </c>
      <c r="G266" s="137" t="str">
        <f t="shared" si="10"/>
        <v>C</v>
      </c>
      <c r="H266" s="137" t="str">
        <f>VLOOKUP(B266,'3月9日销售'!C:D,2,0)</f>
        <v>CK WATCH</v>
      </c>
      <c r="I266" s="137"/>
      <c r="J266" s="137"/>
    </row>
    <row r="267" spans="1:10" x14ac:dyDescent="0.15">
      <c r="A267" s="137">
        <f t="shared" si="11"/>
        <v>204</v>
      </c>
      <c r="B267" s="171" t="s">
        <v>512</v>
      </c>
      <c r="C267" s="171" t="s">
        <v>513</v>
      </c>
      <c r="D267" s="156">
        <v>1265</v>
      </c>
      <c r="E267" s="156">
        <v>4</v>
      </c>
      <c r="F267" s="140" t="str">
        <f>VLOOKUP(B267,业态!A:G,7,0)</f>
        <v>零售购物</v>
      </c>
      <c r="G267" s="137" t="str">
        <f t="shared" si="10"/>
        <v>C</v>
      </c>
      <c r="H267" s="137" t="str">
        <f>VLOOKUP(B267,'3月9日销售'!C:D,2,0)</f>
        <v>航海王</v>
      </c>
      <c r="I267" s="137"/>
      <c r="J267" s="137"/>
    </row>
    <row r="268" spans="1:10" x14ac:dyDescent="0.15">
      <c r="A268" s="137">
        <f t="shared" si="11"/>
        <v>132</v>
      </c>
      <c r="B268" s="171" t="s">
        <v>523</v>
      </c>
      <c r="C268" s="171" t="s">
        <v>524</v>
      </c>
      <c r="D268" s="156">
        <v>2962</v>
      </c>
      <c r="E268" s="156">
        <v>2</v>
      </c>
      <c r="F268" s="140" t="str">
        <f>VLOOKUP(B268,业态!A:G,7,0)</f>
        <v>零售购物</v>
      </c>
      <c r="G268" s="137" t="str">
        <f t="shared" si="10"/>
        <v>C</v>
      </c>
      <c r="H268" s="137" t="str">
        <f>VLOOKUP(B268,'3月9日销售'!C:D,2,0)</f>
        <v>ALLA SCALA</v>
      </c>
      <c r="I268" s="137"/>
      <c r="J268" s="137"/>
    </row>
    <row r="269" spans="1:10" x14ac:dyDescent="0.15">
      <c r="A269" s="137">
        <f t="shared" si="11"/>
        <v>320</v>
      </c>
      <c r="B269" s="171" t="s">
        <v>2995</v>
      </c>
      <c r="C269" s="171" t="s">
        <v>2996</v>
      </c>
      <c r="D269" s="156">
        <v>245</v>
      </c>
      <c r="E269" s="156">
        <v>1</v>
      </c>
      <c r="F269" s="140" t="str">
        <f>VLOOKUP(B269,业态!A:G,7,0)</f>
        <v>零售购物</v>
      </c>
      <c r="G269" s="137" t="str">
        <f t="shared" si="10"/>
        <v>A</v>
      </c>
      <c r="H269" s="137" t="str">
        <f>VLOOKUP(B269,'3月9日销售'!C:D,2,0)</f>
        <v>FEXATA</v>
      </c>
      <c r="I269" s="137"/>
      <c r="J269" s="137"/>
    </row>
    <row r="270" spans="1:10" x14ac:dyDescent="0.15">
      <c r="A270" s="137">
        <f t="shared" si="11"/>
        <v>267</v>
      </c>
      <c r="B270" s="171" t="s">
        <v>2843</v>
      </c>
      <c r="C270" s="171" t="s">
        <v>70</v>
      </c>
      <c r="D270" s="156">
        <v>691</v>
      </c>
      <c r="E270" s="156">
        <v>8</v>
      </c>
      <c r="F270" s="140" t="str">
        <f>VLOOKUP(B270,业态!A:G,7,0)</f>
        <v>零售购物</v>
      </c>
      <c r="G270" s="137" t="str">
        <f t="shared" si="10"/>
        <v>C</v>
      </c>
      <c r="H270" s="137" t="str">
        <f>VLOOKUP(B270,'3月9日销售'!C:D,2,0)</f>
        <v>林清轩</v>
      </c>
      <c r="I270" s="137"/>
      <c r="J270" s="137"/>
    </row>
    <row r="271" spans="1:10" x14ac:dyDescent="0.15">
      <c r="A271" s="137">
        <f t="shared" si="11"/>
        <v>197</v>
      </c>
      <c r="B271" s="171" t="s">
        <v>529</v>
      </c>
      <c r="C271" s="171" t="s">
        <v>572</v>
      </c>
      <c r="D271" s="156">
        <v>1378</v>
      </c>
      <c r="E271" s="156">
        <v>1</v>
      </c>
      <c r="F271" s="140" t="str">
        <f>VLOOKUP(B271,业态!A:G,7,0)</f>
        <v>零售购物</v>
      </c>
      <c r="G271" s="137" t="str">
        <f t="shared" si="10"/>
        <v>C</v>
      </c>
      <c r="H271" s="137" t="str">
        <f>VLOOKUP(B271,'3月9日销售'!C:D,2,0)</f>
        <v>KIPLING</v>
      </c>
      <c r="I271" s="137"/>
      <c r="J271" s="137"/>
    </row>
    <row r="272" spans="1:10" x14ac:dyDescent="0.15">
      <c r="A272" s="137">
        <f t="shared" si="11"/>
        <v>147</v>
      </c>
      <c r="B272" s="171" t="s">
        <v>786</v>
      </c>
      <c r="C272" s="171" t="s">
        <v>287</v>
      </c>
      <c r="D272" s="156">
        <v>2359</v>
      </c>
      <c r="E272" s="156">
        <v>3</v>
      </c>
      <c r="F272" s="140" t="str">
        <f>VLOOKUP(B272,业态!A:G,7,0)</f>
        <v>零售购物</v>
      </c>
      <c r="G272" s="137" t="str">
        <f t="shared" si="10"/>
        <v>B</v>
      </c>
      <c r="H272" s="137" t="str">
        <f>VLOOKUP(B272,'3月9日销售'!C:D,2,0)</f>
        <v>DEVIL NUT</v>
      </c>
      <c r="I272" s="137"/>
      <c r="J272" s="137"/>
    </row>
    <row r="273" spans="1:10" x14ac:dyDescent="0.15">
      <c r="A273" s="137">
        <f t="shared" si="11"/>
        <v>107</v>
      </c>
      <c r="B273" s="171" t="s">
        <v>600</v>
      </c>
      <c r="C273" s="171" t="s">
        <v>598</v>
      </c>
      <c r="D273" s="156">
        <v>3825.6</v>
      </c>
      <c r="E273" s="156">
        <v>143</v>
      </c>
      <c r="F273" s="140" t="str">
        <f>VLOOKUP(B273,业态!A:G,7,0)</f>
        <v>餐饮</v>
      </c>
      <c r="G273" s="137" t="str">
        <f t="shared" si="10"/>
        <v>D</v>
      </c>
      <c r="H273" s="137" t="str">
        <f>VLOOKUP(B273,'3月9日销售'!C:D,2,0)</f>
        <v>鲜芋仙</v>
      </c>
      <c r="I273" s="137"/>
      <c r="J273" s="137"/>
    </row>
    <row r="274" spans="1:10" x14ac:dyDescent="0.15">
      <c r="A274" s="137">
        <f t="shared" si="11"/>
        <v>271</v>
      </c>
      <c r="B274" s="171" t="s">
        <v>611</v>
      </c>
      <c r="C274" s="171" t="s">
        <v>612</v>
      </c>
      <c r="D274" s="156">
        <v>652</v>
      </c>
      <c r="E274" s="156">
        <v>11</v>
      </c>
      <c r="F274" s="140" t="str">
        <f>VLOOKUP(B274,业态!A:G,7,0)</f>
        <v>餐饮</v>
      </c>
      <c r="G274" s="137" t="str">
        <f t="shared" si="10"/>
        <v>C</v>
      </c>
      <c r="H274" s="137" t="str">
        <f>VLOOKUP(B274,'3月9日销售'!C:D,2,0)</f>
        <v>蜜蜂家红茶馆</v>
      </c>
      <c r="I274" s="137"/>
      <c r="J274" s="137"/>
    </row>
    <row r="275" spans="1:10" x14ac:dyDescent="0.15">
      <c r="A275" s="137">
        <f t="shared" si="11"/>
        <v>61</v>
      </c>
      <c r="B275" s="171" t="s">
        <v>609</v>
      </c>
      <c r="C275" s="171" t="s">
        <v>610</v>
      </c>
      <c r="D275" s="156">
        <v>6043</v>
      </c>
      <c r="E275" s="156">
        <v>50</v>
      </c>
      <c r="F275" s="140" t="str">
        <f>VLOOKUP(B275,业态!A:G,7,0)</f>
        <v>餐饮</v>
      </c>
      <c r="G275" s="137" t="str">
        <f t="shared" si="10"/>
        <v>C</v>
      </c>
      <c r="H275" s="137" t="str">
        <f>VLOOKUP(B275,'3月9日销售'!C:D,2,0)</f>
        <v>南京人家</v>
      </c>
      <c r="I275" s="137"/>
      <c r="J275" s="137"/>
    </row>
    <row r="276" spans="1:10" x14ac:dyDescent="0.15">
      <c r="A276" s="137">
        <f t="shared" si="11"/>
        <v>183</v>
      </c>
      <c r="B276" s="171" t="s">
        <v>614</v>
      </c>
      <c r="C276" s="171" t="s">
        <v>615</v>
      </c>
      <c r="D276" s="156">
        <v>1622</v>
      </c>
      <c r="E276" s="156">
        <v>8</v>
      </c>
      <c r="F276" s="140" t="str">
        <f>VLOOKUP(B276,业态!A:G,7,0)</f>
        <v>餐饮</v>
      </c>
      <c r="G276" s="137" t="str">
        <f t="shared" si="10"/>
        <v>C</v>
      </c>
      <c r="H276" s="137" t="str">
        <f>VLOOKUP(B276,'3月9日销售'!C:D,2,0)</f>
        <v>日时铁板烧</v>
      </c>
      <c r="I276" s="137"/>
      <c r="J276" s="137"/>
    </row>
    <row r="277" spans="1:10" x14ac:dyDescent="0.15">
      <c r="A277" s="137">
        <f t="shared" si="11"/>
        <v>318</v>
      </c>
      <c r="B277" s="171" t="s">
        <v>562</v>
      </c>
      <c r="C277" s="171" t="s">
        <v>3218</v>
      </c>
      <c r="D277" s="156">
        <v>258</v>
      </c>
      <c r="E277" s="156">
        <v>14</v>
      </c>
      <c r="F277" s="140" t="str">
        <f>VLOOKUP(B277,业态!A:G,7,0)</f>
        <v>餐饮</v>
      </c>
      <c r="G277" s="137" t="str">
        <f t="shared" si="10"/>
        <v>D</v>
      </c>
      <c r="H277" s="137" t="str">
        <f>VLOOKUP(B277,'3月9日销售'!C:D,2,0)</f>
        <v>吸引空间</v>
      </c>
      <c r="I277" s="137"/>
      <c r="J277" s="137"/>
    </row>
    <row r="278" spans="1:10" x14ac:dyDescent="0.15">
      <c r="A278" s="137">
        <f t="shared" si="11"/>
        <v>20</v>
      </c>
      <c r="B278" s="171" t="s">
        <v>619</v>
      </c>
      <c r="C278" s="171" t="s">
        <v>620</v>
      </c>
      <c r="D278" s="156">
        <v>16930.5</v>
      </c>
      <c r="E278" s="156">
        <v>1693</v>
      </c>
      <c r="F278" s="140" t="str">
        <f>VLOOKUP(B278,业态!A:G,7,0)</f>
        <v>餐饮</v>
      </c>
      <c r="G278" s="137" t="str">
        <f t="shared" si="10"/>
        <v>C</v>
      </c>
      <c r="H278" s="137" t="str">
        <f>VLOOKUP(B278,'3月9日销售'!C:D,2,0)</f>
        <v>亚惠美食广场</v>
      </c>
      <c r="I278" s="137"/>
      <c r="J278" s="137"/>
    </row>
    <row r="279" spans="1:10" x14ac:dyDescent="0.15">
      <c r="A279" s="137">
        <f t="shared" si="11"/>
        <v>247</v>
      </c>
      <c r="B279" s="171" t="s">
        <v>2552</v>
      </c>
      <c r="C279" s="171" t="s">
        <v>2553</v>
      </c>
      <c r="D279" s="156">
        <v>839</v>
      </c>
      <c r="E279" s="156">
        <v>20</v>
      </c>
      <c r="F279" s="140" t="str">
        <f>VLOOKUP(B279,业态!A:G,7,0)</f>
        <v>餐饮</v>
      </c>
      <c r="G279" s="137" t="str">
        <f t="shared" si="10"/>
        <v>B</v>
      </c>
      <c r="H279" s="137" t="str">
        <f>VLOOKUP(B279,'3月9日销售'!C:D,2,0)</f>
        <v>DQ</v>
      </c>
      <c r="I279" s="137"/>
      <c r="J279" s="137"/>
    </row>
    <row r="280" spans="1:10" x14ac:dyDescent="0.15">
      <c r="A280" s="137">
        <f t="shared" si="11"/>
        <v>62</v>
      </c>
      <c r="B280" s="171" t="s">
        <v>622</v>
      </c>
      <c r="C280" s="171" t="s">
        <v>623</v>
      </c>
      <c r="D280" s="156">
        <v>5992.4</v>
      </c>
      <c r="E280" s="156">
        <v>176</v>
      </c>
      <c r="F280" s="140" t="str">
        <f>VLOOKUP(B280,业态!A:G,7,0)</f>
        <v>餐饮</v>
      </c>
      <c r="G280" s="137" t="str">
        <f t="shared" si="10"/>
        <v>C</v>
      </c>
      <c r="H280" s="137" t="str">
        <f>VLOOKUP(B280,'3月9日销售'!C:D,2,0)</f>
        <v>吉野家</v>
      </c>
      <c r="I280" s="137"/>
      <c r="J280" s="137"/>
    </row>
    <row r="281" spans="1:10" x14ac:dyDescent="0.15">
      <c r="A281" s="137">
        <f t="shared" si="11"/>
        <v>298</v>
      </c>
      <c r="B281" s="171" t="s">
        <v>2911</v>
      </c>
      <c r="C281" s="171" t="s">
        <v>2912</v>
      </c>
      <c r="D281" s="156">
        <v>369</v>
      </c>
      <c r="E281" s="156">
        <v>2</v>
      </c>
      <c r="F281" s="140" t="str">
        <f>VLOOKUP(B281,业态!A:G,7,0)</f>
        <v>零售购物</v>
      </c>
      <c r="G281" s="137" t="str">
        <f t="shared" si="10"/>
        <v>C</v>
      </c>
      <c r="H281" s="137" t="str">
        <f>VLOOKUP(B281,'3月9日销售'!C:D,2,0)</f>
        <v>etre par lee</v>
      </c>
      <c r="I281" s="137"/>
      <c r="J281" s="137"/>
    </row>
    <row r="282" spans="1:10" x14ac:dyDescent="0.15">
      <c r="A282" s="137">
        <f t="shared" si="11"/>
        <v>205</v>
      </c>
      <c r="B282" s="171" t="s">
        <v>632</v>
      </c>
      <c r="C282" s="171" t="s">
        <v>633</v>
      </c>
      <c r="D282" s="156">
        <v>1251</v>
      </c>
      <c r="E282" s="156">
        <v>4</v>
      </c>
      <c r="F282" s="140" t="str">
        <f>VLOOKUP(B282,业态!A:G,7,0)</f>
        <v>零售购物</v>
      </c>
      <c r="G282" s="137" t="str">
        <f t="shared" si="10"/>
        <v>A</v>
      </c>
      <c r="H282" s="137" t="str">
        <f>VLOOKUP(B282,'3月9日销售'!C:D,2,0)</f>
        <v>乐町</v>
      </c>
      <c r="I282" s="137"/>
      <c r="J282" s="137"/>
    </row>
    <row r="283" spans="1:10" x14ac:dyDescent="0.15">
      <c r="A283" s="137">
        <f t="shared" si="11"/>
        <v>181</v>
      </c>
      <c r="B283" s="171" t="s">
        <v>634</v>
      </c>
      <c r="C283" s="171" t="s">
        <v>635</v>
      </c>
      <c r="D283" s="156">
        <v>1640.5</v>
      </c>
      <c r="E283" s="156">
        <v>64</v>
      </c>
      <c r="F283" s="140" t="str">
        <f>VLOOKUP(B283,业态!A:G,7,0)</f>
        <v>餐饮</v>
      </c>
      <c r="G283" s="137" t="str">
        <f t="shared" si="10"/>
        <v>C</v>
      </c>
      <c r="H283" s="137" t="str">
        <f>VLOOKUP(B283,'3月9日销售'!C:D,2,0)</f>
        <v>咕噜家的店</v>
      </c>
      <c r="I283" s="137"/>
      <c r="J283" s="137"/>
    </row>
    <row r="284" spans="1:10" x14ac:dyDescent="0.15">
      <c r="A284" s="137">
        <f t="shared" si="11"/>
        <v>69</v>
      </c>
      <c r="B284" s="171" t="s">
        <v>934</v>
      </c>
      <c r="C284" s="171" t="s">
        <v>278</v>
      </c>
      <c r="D284" s="156">
        <v>5543</v>
      </c>
      <c r="E284" s="156">
        <v>2</v>
      </c>
      <c r="F284" s="140" t="str">
        <f>VLOOKUP(B284,业态!A:G,7,0)</f>
        <v>零售购物</v>
      </c>
      <c r="G284" s="137" t="str">
        <f t="shared" si="10"/>
        <v>A</v>
      </c>
      <c r="H284" s="137" t="str">
        <f>VLOOKUP(B284,'3月9日销售'!C:D,2,0)</f>
        <v>LESS</v>
      </c>
      <c r="I284" s="137"/>
      <c r="J284" s="137"/>
    </row>
    <row r="285" spans="1:10" x14ac:dyDescent="0.15">
      <c r="A285" s="137">
        <f t="shared" si="11"/>
        <v>290</v>
      </c>
      <c r="B285" s="171" t="s">
        <v>639</v>
      </c>
      <c r="C285" s="171" t="s">
        <v>640</v>
      </c>
      <c r="D285" s="156">
        <v>422</v>
      </c>
      <c r="E285" s="156">
        <v>7</v>
      </c>
      <c r="F285" s="140" t="str">
        <f>VLOOKUP(B285,业态!A:G,7,0)</f>
        <v>零售购物</v>
      </c>
      <c r="G285" s="137" t="str">
        <f t="shared" si="10"/>
        <v>C</v>
      </c>
      <c r="H285" s="137" t="str">
        <f>VLOOKUP(B285,'3月9日销售'!C:D,2,0)</f>
        <v>招财猫</v>
      </c>
      <c r="I285" s="137"/>
      <c r="J285" s="137"/>
    </row>
    <row r="286" spans="1:10" x14ac:dyDescent="0.15">
      <c r="A286" s="137">
        <f t="shared" si="11"/>
        <v>116</v>
      </c>
      <c r="B286" s="171" t="s">
        <v>643</v>
      </c>
      <c r="C286" s="171" t="s">
        <v>28</v>
      </c>
      <c r="D286" s="156">
        <v>3500</v>
      </c>
      <c r="E286" s="156">
        <v>8</v>
      </c>
      <c r="F286" s="140" t="str">
        <f>VLOOKUP(B286,业态!A:G,7,0)</f>
        <v>生活服务类</v>
      </c>
      <c r="G286" s="137" t="str">
        <f t="shared" si="10"/>
        <v>A</v>
      </c>
      <c r="H286" s="137" t="str">
        <f>VLOOKUP(B286,'3月9日销售'!C:D,2,0)</f>
        <v>红人美甲</v>
      </c>
      <c r="I286" s="137"/>
      <c r="J286" s="137"/>
    </row>
    <row r="287" spans="1:10" x14ac:dyDescent="0.15">
      <c r="A287" s="137">
        <f t="shared" si="11"/>
        <v>206</v>
      </c>
      <c r="B287" s="171" t="s">
        <v>847</v>
      </c>
      <c r="C287" s="171" t="s">
        <v>848</v>
      </c>
      <c r="D287" s="156">
        <v>1229</v>
      </c>
      <c r="E287" s="156">
        <v>4</v>
      </c>
      <c r="F287" s="140" t="str">
        <f>VLOOKUP(B287,业态!A:G,7,0)</f>
        <v>生活服务类</v>
      </c>
      <c r="G287" s="137" t="str">
        <f t="shared" si="10"/>
        <v>A</v>
      </c>
      <c r="H287" s="137" t="str">
        <f>VLOOKUP(B287,'3月9日销售'!C:D,2,0)</f>
        <v>红人美睫</v>
      </c>
      <c r="I287" s="137"/>
      <c r="J287" s="137"/>
    </row>
    <row r="288" spans="1:10" x14ac:dyDescent="0.15">
      <c r="A288" s="137">
        <f t="shared" si="11"/>
        <v>177</v>
      </c>
      <c r="B288" s="171" t="s">
        <v>647</v>
      </c>
      <c r="C288" s="171" t="s">
        <v>3217</v>
      </c>
      <c r="D288" s="156">
        <v>1700</v>
      </c>
      <c r="E288" s="156">
        <v>19</v>
      </c>
      <c r="F288" s="140" t="str">
        <f>VLOOKUP(B288,业态!A:G,7,0)</f>
        <v>餐饮</v>
      </c>
      <c r="G288" s="137" t="str">
        <f t="shared" si="10"/>
        <v>D</v>
      </c>
      <c r="H288" s="137" t="str">
        <f>VLOOKUP(B288,'3月9日销售'!C:D,2,0)</f>
        <v>I'M TOAST</v>
      </c>
      <c r="I288" s="137"/>
      <c r="J288" s="137"/>
    </row>
    <row r="289" spans="1:10" x14ac:dyDescent="0.15">
      <c r="A289" s="137">
        <f t="shared" si="11"/>
        <v>188</v>
      </c>
      <c r="B289" s="171" t="s">
        <v>653</v>
      </c>
      <c r="C289" s="171" t="s">
        <v>947</v>
      </c>
      <c r="D289" s="156">
        <v>1484</v>
      </c>
      <c r="E289" s="156">
        <v>9</v>
      </c>
      <c r="F289" s="140" t="str">
        <f>VLOOKUP(B289,业态!A:G,7,0)</f>
        <v>零售购物</v>
      </c>
      <c r="G289" s="137" t="str">
        <f t="shared" si="10"/>
        <v>A</v>
      </c>
      <c r="H289" s="137" t="str">
        <f>VLOOKUP(B289,'3月9日销售'!C:D,2,0)</f>
        <v>7.modifier</v>
      </c>
      <c r="I289" s="137"/>
      <c r="J289" s="137"/>
    </row>
    <row r="290" spans="1:10" x14ac:dyDescent="0.15">
      <c r="A290" s="137">
        <f t="shared" si="11"/>
        <v>196</v>
      </c>
      <c r="B290" s="171" t="s">
        <v>656</v>
      </c>
      <c r="C290" s="171" t="s">
        <v>76</v>
      </c>
      <c r="D290" s="156">
        <v>1383</v>
      </c>
      <c r="E290" s="156">
        <v>5</v>
      </c>
      <c r="F290" s="140" t="str">
        <f>VLOOKUP(B290,业态!A:G,7,0)</f>
        <v>零售购物</v>
      </c>
      <c r="G290" s="137" t="str">
        <f t="shared" si="10"/>
        <v>A</v>
      </c>
      <c r="H290" s="137" t="str">
        <f>VLOOKUP(B290,'3月9日销售'!C:D,2,0)</f>
        <v>LAGOGO</v>
      </c>
      <c r="I290" s="137"/>
      <c r="J290" s="137"/>
    </row>
    <row r="291" spans="1:10" x14ac:dyDescent="0.15">
      <c r="A291" s="137">
        <f t="shared" si="11"/>
        <v>309</v>
      </c>
      <c r="B291" s="171" t="s">
        <v>659</v>
      </c>
      <c r="C291" s="171" t="s">
        <v>714</v>
      </c>
      <c r="D291" s="156">
        <v>303</v>
      </c>
      <c r="E291" s="156">
        <v>6</v>
      </c>
      <c r="F291" s="140" t="str">
        <f>VLOOKUP(B291,业态!A:G,7,0)</f>
        <v>餐饮</v>
      </c>
      <c r="G291" s="137" t="str">
        <f t="shared" si="10"/>
        <v>C</v>
      </c>
      <c r="H291" s="137" t="str">
        <f>VLOOKUP(B291,'3月9日销售'!C:D,2,0)</f>
        <v>乔小姐的下午茶</v>
      </c>
      <c r="I291" s="137"/>
      <c r="J291" s="137"/>
    </row>
    <row r="292" spans="1:10" x14ac:dyDescent="0.15">
      <c r="A292" s="137">
        <f t="shared" si="11"/>
        <v>63</v>
      </c>
      <c r="B292" s="171" t="s">
        <v>662</v>
      </c>
      <c r="C292" s="171" t="s">
        <v>663</v>
      </c>
      <c r="D292" s="156">
        <v>5854</v>
      </c>
      <c r="E292" s="156">
        <v>60</v>
      </c>
      <c r="F292" s="140" t="str">
        <f>VLOOKUP(B292,业态!A:G,7,0)</f>
        <v>餐饮</v>
      </c>
      <c r="G292" s="137" t="str">
        <f t="shared" si="10"/>
        <v>C</v>
      </c>
      <c r="H292" s="137" t="str">
        <f>VLOOKUP(B292,'3月9日销售'!C:D,2,0)</f>
        <v>刘一锅</v>
      </c>
      <c r="I292" s="137"/>
      <c r="J292" s="137"/>
    </row>
    <row r="293" spans="1:10" x14ac:dyDescent="0.15">
      <c r="A293" s="137">
        <f t="shared" si="11"/>
        <v>226</v>
      </c>
      <c r="B293" s="171" t="s">
        <v>668</v>
      </c>
      <c r="C293" s="171" t="s">
        <v>669</v>
      </c>
      <c r="D293" s="156">
        <v>1086</v>
      </c>
      <c r="E293" s="156">
        <v>25</v>
      </c>
      <c r="F293" s="140" t="str">
        <f>VLOOKUP(B293,业态!A:G,7,0)</f>
        <v>餐饮</v>
      </c>
      <c r="G293" s="137" t="str">
        <f t="shared" ref="G293:G336" si="12">LEFT(B293,1)</f>
        <v>C</v>
      </c>
      <c r="H293" s="137" t="str">
        <f>VLOOKUP(B293,'3月9日销售'!C:D,2,0)</f>
        <v>妯娌鸭血粉丝</v>
      </c>
      <c r="I293" s="137"/>
      <c r="J293" s="137"/>
    </row>
    <row r="294" spans="1:10" x14ac:dyDescent="0.15">
      <c r="A294" s="137">
        <f t="shared" si="11"/>
        <v>131</v>
      </c>
      <c r="B294" s="171" t="s">
        <v>702</v>
      </c>
      <c r="C294" s="171" t="s">
        <v>959</v>
      </c>
      <c r="D294" s="156">
        <v>2987</v>
      </c>
      <c r="E294" s="156">
        <v>21</v>
      </c>
      <c r="F294" s="140" t="str">
        <f>VLOOKUP(B294,业态!A:G,7,0)</f>
        <v>餐饮</v>
      </c>
      <c r="G294" s="137" t="str">
        <f t="shared" si="12"/>
        <v>C</v>
      </c>
      <c r="H294" s="137" t="str">
        <f>VLOOKUP(B294,'3月9日销售'!C:D,2,0)</f>
        <v>悦荟牛排</v>
      </c>
      <c r="I294" s="137"/>
      <c r="J294" s="137"/>
    </row>
    <row r="295" spans="1:10" x14ac:dyDescent="0.15">
      <c r="A295" s="137">
        <f t="shared" si="11"/>
        <v>78</v>
      </c>
      <c r="B295" s="171" t="s">
        <v>708</v>
      </c>
      <c r="C295" s="171" t="s">
        <v>709</v>
      </c>
      <c r="D295" s="156">
        <v>5118</v>
      </c>
      <c r="E295" s="156">
        <v>53</v>
      </c>
      <c r="F295" s="140" t="str">
        <f>VLOOKUP(B295,业态!A:G,7,0)</f>
        <v>餐饮</v>
      </c>
      <c r="G295" s="137" t="str">
        <f t="shared" si="12"/>
        <v>C</v>
      </c>
      <c r="H295" s="137" t="str">
        <f>VLOOKUP(B295,'3月9日销售'!C:D,2,0)</f>
        <v>乔姐的鱼</v>
      </c>
      <c r="I295" s="137"/>
      <c r="J295" s="137"/>
    </row>
    <row r="296" spans="1:10" x14ac:dyDescent="0.15">
      <c r="A296" s="137">
        <f t="shared" si="11"/>
        <v>66</v>
      </c>
      <c r="B296" s="171" t="s">
        <v>717</v>
      </c>
      <c r="C296" s="171" t="s">
        <v>718</v>
      </c>
      <c r="D296" s="156">
        <v>5682</v>
      </c>
      <c r="E296" s="156">
        <v>38</v>
      </c>
      <c r="F296" s="140" t="str">
        <f>VLOOKUP(B296,业态!A:G,7,0)</f>
        <v>餐饮</v>
      </c>
      <c r="G296" s="137" t="str">
        <f t="shared" si="12"/>
        <v>B</v>
      </c>
      <c r="H296" s="137" t="str">
        <f>VLOOKUP(B296,'3月9日销售'!C:D,2,0)</f>
        <v>第二乐章</v>
      </c>
      <c r="I296" s="137"/>
      <c r="J296" s="137"/>
    </row>
    <row r="297" spans="1:10" x14ac:dyDescent="0.15">
      <c r="A297" s="137">
        <f t="shared" si="11"/>
        <v>56</v>
      </c>
      <c r="B297" s="171" t="s">
        <v>719</v>
      </c>
      <c r="C297" s="171" t="s">
        <v>720</v>
      </c>
      <c r="D297" s="156">
        <v>6569</v>
      </c>
      <c r="E297" s="156">
        <v>28</v>
      </c>
      <c r="F297" s="140" t="str">
        <f>VLOOKUP(B297,业态!A:G,7,0)</f>
        <v>餐饮</v>
      </c>
      <c r="G297" s="137" t="str">
        <f t="shared" si="12"/>
        <v>A</v>
      </c>
      <c r="H297" s="137" t="str">
        <f>VLOOKUP(B297,'3月9日销售'!C:D,2,0)</f>
        <v>大树餐厅</v>
      </c>
      <c r="I297" s="137"/>
      <c r="J297" s="137"/>
    </row>
    <row r="298" spans="1:10" x14ac:dyDescent="0.15">
      <c r="A298" s="137">
        <f t="shared" si="11"/>
        <v>105</v>
      </c>
      <c r="B298" s="171" t="s">
        <v>729</v>
      </c>
      <c r="C298" s="171" t="s">
        <v>730</v>
      </c>
      <c r="D298" s="156">
        <v>3871</v>
      </c>
      <c r="E298" s="156">
        <v>43</v>
      </c>
      <c r="F298" s="140" t="str">
        <f>VLOOKUP(B298,业态!A:G,7,0)</f>
        <v>餐饮</v>
      </c>
      <c r="G298" s="137" t="str">
        <f t="shared" si="12"/>
        <v>B</v>
      </c>
      <c r="H298" s="137" t="str">
        <f>VLOOKUP(B298,'3月9日销售'!C:D,2,0)</f>
        <v>酷.公社</v>
      </c>
      <c r="I298" s="137"/>
      <c r="J298" s="137"/>
    </row>
    <row r="299" spans="1:10" x14ac:dyDescent="0.15">
      <c r="A299" s="137">
        <f t="shared" si="11"/>
        <v>258</v>
      </c>
      <c r="B299" s="171" t="s">
        <v>732</v>
      </c>
      <c r="C299" s="171" t="s">
        <v>733</v>
      </c>
      <c r="D299" s="156">
        <v>760</v>
      </c>
      <c r="E299" s="156">
        <v>4</v>
      </c>
      <c r="F299" s="140" t="str">
        <f>VLOOKUP(B299,业态!A:G,7,0)</f>
        <v>零售购物</v>
      </c>
      <c r="G299" s="137" t="str">
        <f t="shared" si="12"/>
        <v>B</v>
      </c>
      <c r="H299" s="137" t="str">
        <f>VLOOKUP(B299,'3月9日销售'!C:D,2,0)</f>
        <v>K4</v>
      </c>
      <c r="I299" s="137"/>
      <c r="J299" s="137"/>
    </row>
    <row r="300" spans="1:10" x14ac:dyDescent="0.15">
      <c r="A300" s="137">
        <f t="shared" si="11"/>
        <v>305</v>
      </c>
      <c r="B300" s="171" t="s">
        <v>737</v>
      </c>
      <c r="C300" s="171" t="s">
        <v>738</v>
      </c>
      <c r="D300" s="156">
        <v>330</v>
      </c>
      <c r="E300" s="156">
        <v>11</v>
      </c>
      <c r="F300" s="140" t="str">
        <f>VLOOKUP(B300,业态!A:G,7,0)</f>
        <v>餐饮</v>
      </c>
      <c r="G300" s="137" t="str">
        <f t="shared" si="12"/>
        <v>C</v>
      </c>
      <c r="H300" s="137" t="str">
        <f>VLOOKUP(B300,'3月9日销售'!C:D,2,0)</f>
        <v>莓西法式薄饼</v>
      </c>
      <c r="I300" s="137"/>
      <c r="J300" s="137"/>
    </row>
    <row r="301" spans="1:10" x14ac:dyDescent="0.15">
      <c r="A301" s="137">
        <f t="shared" si="11"/>
        <v>50</v>
      </c>
      <c r="B301" s="171" t="s">
        <v>745</v>
      </c>
      <c r="C301" s="171" t="s">
        <v>746</v>
      </c>
      <c r="D301" s="156">
        <v>8082</v>
      </c>
      <c r="E301" s="156">
        <v>58</v>
      </c>
      <c r="F301" s="140" t="str">
        <f>VLOOKUP(B301,业态!A:G,7,0)</f>
        <v>餐饮</v>
      </c>
      <c r="G301" s="137" t="str">
        <f t="shared" si="12"/>
        <v>B</v>
      </c>
      <c r="H301" s="137" t="str">
        <f>VLOOKUP(B301,'3月9日销售'!C:D,2,0)</f>
        <v>小乔回转寿司</v>
      </c>
      <c r="I301" s="137"/>
      <c r="J301" s="137"/>
    </row>
    <row r="302" spans="1:10" x14ac:dyDescent="0.15">
      <c r="A302" s="137">
        <f t="shared" si="11"/>
        <v>35</v>
      </c>
      <c r="B302" s="171" t="s">
        <v>773</v>
      </c>
      <c r="C302" s="171" t="s">
        <v>963</v>
      </c>
      <c r="D302" s="156">
        <v>11000</v>
      </c>
      <c r="E302" s="156">
        <v>1</v>
      </c>
      <c r="F302" s="140" t="str">
        <f>VLOOKUP(B302,业态!A:G,7,0)</f>
        <v>休闲娱乐类</v>
      </c>
      <c r="G302" s="137" t="str">
        <f t="shared" si="12"/>
        <v>C</v>
      </c>
      <c r="H302" s="137" t="str">
        <f>VLOOKUP(B302,'3月9日销售'!C:D,2,0)</f>
        <v>梵森印象</v>
      </c>
      <c r="I302" s="137"/>
      <c r="J302" s="137"/>
    </row>
    <row r="303" spans="1:10" x14ac:dyDescent="0.15">
      <c r="A303" s="137">
        <f t="shared" si="11"/>
        <v>182</v>
      </c>
      <c r="B303" s="171" t="s">
        <v>776</v>
      </c>
      <c r="C303" s="171" t="s">
        <v>777</v>
      </c>
      <c r="D303" s="156">
        <v>1626.4</v>
      </c>
      <c r="E303" s="156">
        <v>9</v>
      </c>
      <c r="F303" s="140" t="str">
        <f>VLOOKUP(B303,业态!A:G,7,0)</f>
        <v>零售购物</v>
      </c>
      <c r="G303" s="137" t="str">
        <f t="shared" si="12"/>
        <v>C</v>
      </c>
      <c r="H303" s="137" t="str">
        <f>VLOOKUP(B303,'3月9日销售'!C:D,2,0)</f>
        <v>膜法世家1908</v>
      </c>
      <c r="I303" s="137"/>
      <c r="J303" s="137"/>
    </row>
    <row r="304" spans="1:10" x14ac:dyDescent="0.15">
      <c r="A304" s="137">
        <f t="shared" si="11"/>
        <v>283</v>
      </c>
      <c r="B304" s="171" t="s">
        <v>2631</v>
      </c>
      <c r="C304" s="171" t="s">
        <v>342</v>
      </c>
      <c r="D304" s="156">
        <v>486</v>
      </c>
      <c r="E304" s="156">
        <v>6</v>
      </c>
      <c r="F304" s="140" t="str">
        <f>VLOOKUP(B304,业态!A:G,7,0)</f>
        <v>生活服务类</v>
      </c>
      <c r="G304" s="137" t="str">
        <f t="shared" si="12"/>
        <v>C</v>
      </c>
      <c r="H304" s="137" t="str">
        <f>VLOOKUP(B304,'3月9日销售'!C:D,2,0)</f>
        <v>竟源美甲</v>
      </c>
      <c r="I304" s="137"/>
      <c r="J304" s="137"/>
    </row>
    <row r="305" spans="1:11" x14ac:dyDescent="0.15">
      <c r="A305" s="137">
        <f t="shared" si="11"/>
        <v>150</v>
      </c>
      <c r="B305" s="171" t="s">
        <v>798</v>
      </c>
      <c r="C305" s="171" t="s">
        <v>799</v>
      </c>
      <c r="D305" s="156">
        <v>2328</v>
      </c>
      <c r="E305" s="156">
        <v>3</v>
      </c>
      <c r="F305" s="140" t="str">
        <f>VLOOKUP(B305,业态!A:G,7,0)</f>
        <v>零售购物</v>
      </c>
      <c r="G305" s="137" t="str">
        <f t="shared" si="12"/>
        <v>B</v>
      </c>
      <c r="H305" s="137" t="str">
        <f>VLOOKUP(B305,'3月9日销售'!C:D,2,0)</f>
        <v>FILA斐乐</v>
      </c>
      <c r="I305" s="137"/>
      <c r="J305" s="137"/>
    </row>
    <row r="306" spans="1:11" x14ac:dyDescent="0.15">
      <c r="A306" s="137">
        <f t="shared" si="11"/>
        <v>268</v>
      </c>
      <c r="B306" s="171" t="s">
        <v>411</v>
      </c>
      <c r="C306" s="171" t="s">
        <v>412</v>
      </c>
      <c r="D306" s="156">
        <v>681</v>
      </c>
      <c r="E306" s="156">
        <v>21</v>
      </c>
      <c r="F306" s="140" t="str">
        <f>VLOOKUP(B306,业态!A:G,7,0)</f>
        <v>休闲娱乐类</v>
      </c>
      <c r="G306" s="137" t="str">
        <f t="shared" si="12"/>
        <v>D</v>
      </c>
      <c r="H306" s="137" t="str">
        <f>VLOOKUP(B306,'3月9日销售'!C:D,2,0)</f>
        <v>璇转台球</v>
      </c>
      <c r="I306" s="137"/>
      <c r="J306" s="137"/>
    </row>
    <row r="307" spans="1:11" x14ac:dyDescent="0.15">
      <c r="A307" s="137">
        <f t="shared" si="11"/>
        <v>232</v>
      </c>
      <c r="B307" s="171" t="s">
        <v>2759</v>
      </c>
      <c r="C307" s="171" t="s">
        <v>315</v>
      </c>
      <c r="D307" s="156">
        <v>1001</v>
      </c>
      <c r="E307" s="156">
        <v>50</v>
      </c>
      <c r="F307" s="140" t="str">
        <f>VLOOKUP(B307,业态!A:G,7,0)</f>
        <v>餐饮</v>
      </c>
      <c r="G307" s="137" t="str">
        <f t="shared" si="12"/>
        <v>B</v>
      </c>
      <c r="H307" s="137" t="str">
        <f>VLOOKUP(B307,'3月9日销售'!C:D,2,0)</f>
        <v>鲜果时间</v>
      </c>
      <c r="I307" s="137"/>
      <c r="J307" s="137"/>
    </row>
    <row r="308" spans="1:11" x14ac:dyDescent="0.15">
      <c r="A308" s="137">
        <f t="shared" si="11"/>
        <v>208</v>
      </c>
      <c r="B308" s="171" t="s">
        <v>813</v>
      </c>
      <c r="C308" s="171" t="s">
        <v>814</v>
      </c>
      <c r="D308" s="156">
        <v>1216</v>
      </c>
      <c r="E308" s="156">
        <v>14</v>
      </c>
      <c r="F308" s="140" t="str">
        <f>VLOOKUP(B308,业态!A:G,7,0)</f>
        <v>零售购物</v>
      </c>
      <c r="G308" s="137" t="str">
        <f t="shared" si="12"/>
        <v>C</v>
      </c>
      <c r="H308" s="137" t="str">
        <f>VLOOKUP(B308,'3月9日销售'!C:D,2,0)</f>
        <v>朴坊</v>
      </c>
      <c r="I308" s="137"/>
      <c r="J308" s="137"/>
    </row>
    <row r="309" spans="1:11" x14ac:dyDescent="0.15">
      <c r="A309" s="137">
        <f t="shared" si="11"/>
        <v>281</v>
      </c>
      <c r="B309" s="171" t="s">
        <v>819</v>
      </c>
      <c r="C309" s="171" t="s">
        <v>820</v>
      </c>
      <c r="D309" s="156">
        <v>500</v>
      </c>
      <c r="E309" s="156">
        <v>1</v>
      </c>
      <c r="F309" s="140" t="str">
        <f>VLOOKUP(B309,业态!A:G,7,0)</f>
        <v>零售购物</v>
      </c>
      <c r="G309" s="137" t="str">
        <f t="shared" si="12"/>
        <v>C</v>
      </c>
      <c r="H309" s="137" t="str">
        <f>VLOOKUP(B309,'3月9日销售'!C:D,2,0)</f>
        <v>昂格</v>
      </c>
      <c r="I309" s="137"/>
      <c r="J309" s="137"/>
    </row>
    <row r="310" spans="1:11" x14ac:dyDescent="0.15">
      <c r="A310" s="137">
        <f t="shared" si="11"/>
        <v>264</v>
      </c>
      <c r="B310" s="171" t="s">
        <v>817</v>
      </c>
      <c r="C310" s="171" t="s">
        <v>818</v>
      </c>
      <c r="D310" s="156">
        <v>716</v>
      </c>
      <c r="E310" s="156">
        <v>4</v>
      </c>
      <c r="F310" s="140" t="str">
        <f>VLOOKUP(B310,业态!A:G,7,0)</f>
        <v>零售购物</v>
      </c>
      <c r="G310" s="137" t="str">
        <f t="shared" si="12"/>
        <v>A</v>
      </c>
      <c r="H310" s="137" t="str">
        <f>VLOOKUP(B310,'3月9日销售'!C:D,2,0)</f>
        <v>希多蜜</v>
      </c>
      <c r="I310" s="137"/>
      <c r="J310" s="137"/>
    </row>
    <row r="311" spans="1:11" x14ac:dyDescent="0.15">
      <c r="A311" s="137">
        <f t="shared" si="11"/>
        <v>295</v>
      </c>
      <c r="B311" s="171" t="s">
        <v>822</v>
      </c>
      <c r="C311" s="171" t="s">
        <v>118</v>
      </c>
      <c r="D311" s="156">
        <v>393</v>
      </c>
      <c r="E311" s="156">
        <v>4</v>
      </c>
      <c r="F311" s="140" t="str">
        <f>VLOOKUP(B311,业态!A:G,7,0)</f>
        <v>餐饮</v>
      </c>
      <c r="G311" s="137" t="str">
        <f t="shared" si="12"/>
        <v>C</v>
      </c>
      <c r="H311" s="137" t="str">
        <f>VLOOKUP(B311,'3月9日销售'!C:D,2,0)</f>
        <v>蜜蜂家</v>
      </c>
      <c r="I311" s="137"/>
      <c r="J311" s="137"/>
    </row>
    <row r="312" spans="1:11" x14ac:dyDescent="0.15">
      <c r="A312" s="137">
        <f t="shared" si="11"/>
        <v>122</v>
      </c>
      <c r="B312" s="171" t="s">
        <v>3181</v>
      </c>
      <c r="C312" s="171" t="s">
        <v>3182</v>
      </c>
      <c r="D312" s="156">
        <v>3323</v>
      </c>
      <c r="E312" s="156">
        <v>3</v>
      </c>
      <c r="F312" s="140" t="str">
        <f>VLOOKUP(B312,业态!A:G,7,0)</f>
        <v>零售购物</v>
      </c>
      <c r="G312" s="137" t="str">
        <f t="shared" si="12"/>
        <v>C</v>
      </c>
      <c r="H312" s="137" t="str">
        <f>VLOOKUP(B312,'3月9日销售'!C:D,2,0)</f>
        <v>谜底</v>
      </c>
      <c r="I312" s="137"/>
      <c r="J312" s="137"/>
    </row>
    <row r="313" spans="1:11" x14ac:dyDescent="0.15">
      <c r="A313" s="137">
        <f t="shared" si="11"/>
        <v>153</v>
      </c>
      <c r="B313" s="171" t="s">
        <v>825</v>
      </c>
      <c r="C313" s="171" t="s">
        <v>826</v>
      </c>
      <c r="D313" s="156">
        <v>2231</v>
      </c>
      <c r="E313" s="156">
        <v>2</v>
      </c>
      <c r="F313" s="140" t="str">
        <f>VLOOKUP(B313,业态!A:G,7,0)</f>
        <v>零售购物</v>
      </c>
      <c r="G313" s="137" t="str">
        <f t="shared" si="12"/>
        <v>C</v>
      </c>
      <c r="H313" s="137" t="str">
        <f>VLOOKUP(B313,'3月9日销售'!C:D,2,0)</f>
        <v>达衣岩</v>
      </c>
      <c r="I313" s="137"/>
      <c r="J313" s="137"/>
    </row>
    <row r="314" spans="1:11" x14ac:dyDescent="0.15">
      <c r="A314" s="137">
        <f t="shared" si="11"/>
        <v>239</v>
      </c>
      <c r="B314" s="171" t="s">
        <v>2792</v>
      </c>
      <c r="C314" s="171" t="s">
        <v>824</v>
      </c>
      <c r="D314" s="156">
        <v>943</v>
      </c>
      <c r="E314" s="156">
        <v>6</v>
      </c>
      <c r="F314" s="140" t="str">
        <f>VLOOKUP(B314,业态!A:G,7,0)</f>
        <v>零售购物</v>
      </c>
      <c r="G314" s="137" t="str">
        <f t="shared" si="12"/>
        <v>C</v>
      </c>
      <c r="H314" s="137" t="str">
        <f>VLOOKUP(B314,'3月9日销售'!C:D,2,0)</f>
        <v>港汇版仔护理品</v>
      </c>
      <c r="I314" s="137"/>
      <c r="J314" s="137"/>
    </row>
    <row r="315" spans="1:11" x14ac:dyDescent="0.15">
      <c r="A315" s="137">
        <f t="shared" si="11"/>
        <v>314</v>
      </c>
      <c r="B315" s="171" t="s">
        <v>829</v>
      </c>
      <c r="C315" s="171" t="s">
        <v>820</v>
      </c>
      <c r="D315" s="156">
        <v>286</v>
      </c>
      <c r="E315" s="156">
        <v>3</v>
      </c>
      <c r="F315" s="140" t="str">
        <f>VLOOKUP(B315,业态!A:G,7,0)</f>
        <v>零售购物</v>
      </c>
      <c r="G315" s="137" t="str">
        <f t="shared" si="12"/>
        <v>A</v>
      </c>
      <c r="H315" s="137" t="str">
        <f>VLOOKUP(B315,'3月9日销售'!C:D,2,0)</f>
        <v>昂格</v>
      </c>
      <c r="I315" s="137"/>
      <c r="J315" s="137"/>
    </row>
    <row r="316" spans="1:11" x14ac:dyDescent="0.15">
      <c r="A316" s="137">
        <f t="shared" si="11"/>
        <v>140</v>
      </c>
      <c r="B316" s="171" t="s">
        <v>815</v>
      </c>
      <c r="C316" s="171" t="s">
        <v>816</v>
      </c>
      <c r="D316" s="156">
        <v>2674.1</v>
      </c>
      <c r="E316" s="156">
        <v>30</v>
      </c>
      <c r="F316" s="140" t="str">
        <f>VLOOKUP(B316,业态!A:G,7,0)</f>
        <v>休闲娱乐类</v>
      </c>
      <c r="G316" s="137" t="str">
        <f t="shared" si="12"/>
        <v>C</v>
      </c>
      <c r="H316" s="137" t="str">
        <f>VLOOKUP(B316,'3月9日销售'!C:D,2,0)</f>
        <v>艾米影院</v>
      </c>
      <c r="I316" s="137"/>
      <c r="J316" s="137"/>
    </row>
    <row r="317" spans="1:11" x14ac:dyDescent="0.15">
      <c r="A317" s="137">
        <f t="shared" si="11"/>
        <v>5</v>
      </c>
      <c r="B317" s="171" t="s">
        <v>120</v>
      </c>
      <c r="C317" s="171" t="s">
        <v>121</v>
      </c>
      <c r="D317" s="156">
        <v>72000</v>
      </c>
      <c r="E317" s="156">
        <v>571</v>
      </c>
      <c r="F317" s="140" t="str">
        <f>VLOOKUP(B317,业态!A:G,7,0)</f>
        <v>餐饮</v>
      </c>
      <c r="G317" s="137" t="str">
        <f t="shared" si="12"/>
        <v>C</v>
      </c>
      <c r="H317" s="137" t="str">
        <f>VLOOKUP(B317,'3月9日销售'!C:D,2,0)</f>
        <v>汉巴味德</v>
      </c>
      <c r="I317" s="137"/>
      <c r="J317" s="137"/>
    </row>
    <row r="318" spans="1:11" x14ac:dyDescent="0.15">
      <c r="A318" s="137">
        <f t="shared" si="11"/>
        <v>80</v>
      </c>
      <c r="B318" s="171" t="s">
        <v>130</v>
      </c>
      <c r="C318" s="171" t="s">
        <v>131</v>
      </c>
      <c r="D318" s="156">
        <v>4963</v>
      </c>
      <c r="E318" s="156">
        <v>105</v>
      </c>
      <c r="F318" s="140" t="str">
        <f>VLOOKUP(B318,业态!A:G,7,0)</f>
        <v>零售购物</v>
      </c>
      <c r="G318" s="137" t="str">
        <f t="shared" si="12"/>
        <v>C</v>
      </c>
      <c r="H318" s="137" t="str">
        <f>VLOOKUP(B318,'3月9日销售'!C:D,2,0)</f>
        <v>屈臣氏</v>
      </c>
      <c r="I318" s="137"/>
      <c r="J318" s="137"/>
      <c r="K318" s="137"/>
    </row>
    <row r="319" spans="1:11" x14ac:dyDescent="0.15">
      <c r="A319" s="137">
        <f t="shared" si="11"/>
        <v>244</v>
      </c>
      <c r="B319" s="171" t="s">
        <v>413</v>
      </c>
      <c r="C319" s="171" t="s">
        <v>414</v>
      </c>
      <c r="D319" s="156">
        <v>871</v>
      </c>
      <c r="E319" s="156">
        <v>8</v>
      </c>
      <c r="F319" s="140" t="str">
        <f>VLOOKUP(B319,业态!A:G,7,0)</f>
        <v>零售购物</v>
      </c>
      <c r="G319" s="137" t="str">
        <f t="shared" si="12"/>
        <v>C</v>
      </c>
      <c r="H319" s="137" t="str">
        <f>VLOOKUP(B319,'3月9日销售'!C:D,2,0)</f>
        <v>TUTUANNA</v>
      </c>
      <c r="I319" s="137"/>
      <c r="J319" s="137"/>
      <c r="K319" s="137"/>
    </row>
    <row r="320" spans="1:11" x14ac:dyDescent="0.15">
      <c r="A320" s="137">
        <f t="shared" si="11"/>
        <v>126</v>
      </c>
      <c r="B320" s="171" t="s">
        <v>444</v>
      </c>
      <c r="C320" s="171" t="s">
        <v>30</v>
      </c>
      <c r="D320" s="156">
        <v>3229</v>
      </c>
      <c r="E320" s="156">
        <v>5</v>
      </c>
      <c r="F320" s="140" t="str">
        <f>VLOOKUP(B320,业态!A:G,7,0)</f>
        <v>零售购物</v>
      </c>
      <c r="G320" s="137" t="str">
        <f t="shared" si="12"/>
        <v>B</v>
      </c>
      <c r="H320" s="137" t="str">
        <f>VLOOKUP(B320,'3月9日销售'!C:D,2,0)</f>
        <v>LEVIS</v>
      </c>
      <c r="I320" s="137"/>
      <c r="J320" s="137"/>
      <c r="K320" s="137"/>
    </row>
    <row r="321" spans="1:11" x14ac:dyDescent="0.15">
      <c r="A321" s="137">
        <f t="shared" si="11"/>
        <v>228</v>
      </c>
      <c r="B321" s="171" t="s">
        <v>167</v>
      </c>
      <c r="C321" s="171" t="s">
        <v>168</v>
      </c>
      <c r="D321" s="156">
        <v>1069</v>
      </c>
      <c r="E321" s="156">
        <v>13</v>
      </c>
      <c r="F321" s="140" t="str">
        <f>VLOOKUP(B321,业态!A:G,7,0)</f>
        <v>餐饮</v>
      </c>
      <c r="G321" s="137" t="str">
        <f t="shared" si="12"/>
        <v>C</v>
      </c>
      <c r="H321" s="137" t="str">
        <f>VLOOKUP(B321,'3月9日销售'!C:D,2,0)</f>
        <v>东方饺子王</v>
      </c>
      <c r="I321" s="137"/>
      <c r="J321" s="137"/>
      <c r="K321" s="137"/>
    </row>
    <row r="322" spans="1:11" x14ac:dyDescent="0.15">
      <c r="A322" s="137">
        <f t="shared" ref="A322:A336" si="13">RANK(D322,D:D,0)</f>
        <v>134</v>
      </c>
      <c r="B322" s="171" t="s">
        <v>2261</v>
      </c>
      <c r="C322" s="171" t="s">
        <v>84</v>
      </c>
      <c r="D322" s="156">
        <v>2910</v>
      </c>
      <c r="E322" s="156">
        <v>43</v>
      </c>
      <c r="F322" s="140" t="str">
        <f>VLOOKUP(B322,业态!A:G,7,0)</f>
        <v>餐饮</v>
      </c>
      <c r="G322" s="137" t="str">
        <f t="shared" si="12"/>
        <v>B</v>
      </c>
      <c r="H322" s="137" t="str">
        <f>VLOOKUP(B322,'3月9日销售'!C:D,2,0)</f>
        <v>川人百味</v>
      </c>
      <c r="I322" s="137"/>
      <c r="J322" s="137"/>
      <c r="K322" s="137"/>
    </row>
    <row r="323" spans="1:11" x14ac:dyDescent="0.15">
      <c r="A323" s="137">
        <f t="shared" si="13"/>
        <v>176</v>
      </c>
      <c r="B323" s="171" t="s">
        <v>280</v>
      </c>
      <c r="C323" s="171" t="s">
        <v>281</v>
      </c>
      <c r="D323" s="156">
        <v>1724</v>
      </c>
      <c r="E323" s="156">
        <v>29</v>
      </c>
      <c r="F323" s="140" t="str">
        <f>VLOOKUP(B323,业态!A:G,7,0)</f>
        <v>餐饮</v>
      </c>
      <c r="G323" s="137" t="str">
        <f t="shared" si="12"/>
        <v>D</v>
      </c>
      <c r="H323" s="137" t="str">
        <f>VLOOKUP(B323,'3月9日销售'!C:D,2,0)</f>
        <v>查理布朗</v>
      </c>
      <c r="I323" s="137"/>
      <c r="J323" s="137"/>
      <c r="K323" s="137"/>
    </row>
    <row r="324" spans="1:11" x14ac:dyDescent="0.15">
      <c r="A324" s="137">
        <f t="shared" si="13"/>
        <v>191</v>
      </c>
      <c r="B324" s="171" t="s">
        <v>456</v>
      </c>
      <c r="C324" s="171" t="s">
        <v>166</v>
      </c>
      <c r="D324" s="156">
        <v>1439.2</v>
      </c>
      <c r="E324" s="156">
        <v>50</v>
      </c>
      <c r="F324" s="140" t="str">
        <f>VLOOKUP(B324,业态!A:G,7,0)</f>
        <v>休闲娱乐类</v>
      </c>
      <c r="G324" s="137" t="str">
        <f t="shared" si="12"/>
        <v>D</v>
      </c>
      <c r="H324" s="137" t="str">
        <f>VLOOKUP(B324,'3月9日销售'!C:D,2,0)</f>
        <v>三联书店</v>
      </c>
      <c r="I324" s="137"/>
      <c r="J324" s="137"/>
      <c r="K324" s="137"/>
    </row>
    <row r="325" spans="1:11" x14ac:dyDescent="0.15">
      <c r="A325" s="137">
        <f t="shared" si="13"/>
        <v>337</v>
      </c>
      <c r="B325" s="171" t="s">
        <v>784</v>
      </c>
      <c r="C325" s="171" t="s">
        <v>785</v>
      </c>
      <c r="D325" s="156">
        <v>30</v>
      </c>
      <c r="E325" s="156">
        <v>1</v>
      </c>
      <c r="F325" s="140" t="str">
        <f>VLOOKUP(B325,业态!A:G,7,0)</f>
        <v>休闲娱乐类</v>
      </c>
      <c r="G325" s="137" t="str">
        <f t="shared" si="12"/>
        <v>D</v>
      </c>
      <c r="H325" s="137" t="str">
        <f>VLOOKUP(B325,'3月9日销售'!C:D,2,0)</f>
        <v>趣趣屋</v>
      </c>
      <c r="I325" s="137"/>
      <c r="J325" s="137"/>
      <c r="K325" s="137"/>
    </row>
    <row r="326" spans="1:11" x14ac:dyDescent="0.15">
      <c r="A326" s="137">
        <f t="shared" si="13"/>
        <v>219</v>
      </c>
      <c r="B326" s="172" t="s">
        <v>285</v>
      </c>
      <c r="C326" s="172" t="s">
        <v>286</v>
      </c>
      <c r="D326" s="172">
        <v>1125</v>
      </c>
      <c r="E326" s="156">
        <v>24</v>
      </c>
      <c r="F326" s="140" t="str">
        <f>VLOOKUP(B326,业态!A:G,7,0)</f>
        <v>餐饮</v>
      </c>
      <c r="G326" s="137" t="str">
        <f t="shared" si="12"/>
        <v>C</v>
      </c>
      <c r="H326" s="137" t="str">
        <f>VLOOKUP(B326,'3月9日销售'!C:D,2,0)</f>
        <v>街角咖啡</v>
      </c>
      <c r="I326" s="137"/>
      <c r="J326" s="137"/>
      <c r="K326" s="137"/>
    </row>
    <row r="327" spans="1:11" x14ac:dyDescent="0.15">
      <c r="A327" s="137">
        <f t="shared" si="13"/>
        <v>287</v>
      </c>
      <c r="B327" s="171" t="s">
        <v>654</v>
      </c>
      <c r="C327" s="171" t="s">
        <v>655</v>
      </c>
      <c r="D327" s="156">
        <v>456.2</v>
      </c>
      <c r="E327" s="156">
        <v>2</v>
      </c>
      <c r="F327" s="140" t="str">
        <f>VLOOKUP(B327,业态!A:G,7,0)</f>
        <v>零售购物</v>
      </c>
      <c r="G327" s="137" t="str">
        <f t="shared" si="12"/>
        <v>C</v>
      </c>
      <c r="H327" s="137" t="str">
        <f>VLOOKUP(B327,'3月9日销售'!C:D,2,0)</f>
        <v>阪织屋</v>
      </c>
      <c r="I327" s="137"/>
      <c r="J327" s="137"/>
      <c r="K327" s="137"/>
    </row>
    <row r="328" spans="1:11" x14ac:dyDescent="0.15">
      <c r="A328" s="137">
        <f t="shared" si="13"/>
        <v>10</v>
      </c>
      <c r="B328" s="171" t="s">
        <v>127</v>
      </c>
      <c r="C328" s="171" t="s">
        <v>128</v>
      </c>
      <c r="D328" s="156">
        <v>29760</v>
      </c>
      <c r="E328" s="156">
        <v>226</v>
      </c>
      <c r="F328" s="140" t="str">
        <f>VLOOKUP(B328,业态!A:G,7,0)</f>
        <v>餐饮</v>
      </c>
      <c r="G328" s="137" t="str">
        <f t="shared" si="12"/>
        <v>C</v>
      </c>
      <c r="H328" s="137" t="str">
        <f>VLOOKUP(B328,'3月9日销售'!C:D,2,0)</f>
        <v>外婆家</v>
      </c>
      <c r="I328" s="137"/>
      <c r="J328" s="137"/>
      <c r="K328" s="137"/>
    </row>
    <row r="329" spans="1:11" x14ac:dyDescent="0.15">
      <c r="A329" s="137">
        <f t="shared" si="13"/>
        <v>208</v>
      </c>
      <c r="B329" s="171" t="s">
        <v>496</v>
      </c>
      <c r="C329" s="171" t="s">
        <v>497</v>
      </c>
      <c r="D329" s="156">
        <v>1216</v>
      </c>
      <c r="E329" s="156">
        <v>1</v>
      </c>
      <c r="F329" s="140" t="str">
        <f>VLOOKUP(B329,业态!A:G,7,0)</f>
        <v>零售购物</v>
      </c>
      <c r="G329" s="137" t="str">
        <f t="shared" si="12"/>
        <v>C</v>
      </c>
      <c r="H329" s="137" t="str">
        <f>VLOOKUP(B329,'3月9日销售'!C:D,2,0)</f>
        <v>AVVN</v>
      </c>
      <c r="I329" s="137"/>
      <c r="J329" s="137"/>
    </row>
    <row r="330" spans="1:11" x14ac:dyDescent="0.15">
      <c r="A330" s="137">
        <f t="shared" si="13"/>
        <v>259</v>
      </c>
      <c r="B330" s="171" t="s">
        <v>498</v>
      </c>
      <c r="C330" s="171" t="s">
        <v>499</v>
      </c>
      <c r="D330" s="156">
        <v>750</v>
      </c>
      <c r="E330" s="156">
        <v>2</v>
      </c>
      <c r="F330" s="140" t="str">
        <f>VLOOKUP(B330,业态!A:G,7,0)</f>
        <v>零售购物</v>
      </c>
      <c r="G330" s="137" t="str">
        <f t="shared" si="12"/>
        <v>C</v>
      </c>
      <c r="H330" s="137" t="str">
        <f>VLOOKUP(B330,'3月9日销售'!C:D,2,0)</f>
        <v>GXG</v>
      </c>
      <c r="I330" s="137"/>
      <c r="J330" s="137"/>
    </row>
    <row r="331" spans="1:11" x14ac:dyDescent="0.15">
      <c r="A331" s="137">
        <f t="shared" si="13"/>
        <v>266</v>
      </c>
      <c r="B331" s="171" t="s">
        <v>510</v>
      </c>
      <c r="C331" s="171" t="s">
        <v>511</v>
      </c>
      <c r="D331" s="156">
        <v>699</v>
      </c>
      <c r="E331" s="156">
        <v>1</v>
      </c>
      <c r="F331" s="140" t="str">
        <f>VLOOKUP(B331,业态!A:G,7,0)</f>
        <v>零售购物</v>
      </c>
      <c r="G331" s="137" t="str">
        <f t="shared" si="12"/>
        <v>C</v>
      </c>
      <c r="H331" s="137" t="str">
        <f>VLOOKUP(B331,'3月9日销售'!C:D,2,0)</f>
        <v>ONE MORE</v>
      </c>
      <c r="I331" s="137"/>
      <c r="J331" s="137"/>
    </row>
    <row r="332" spans="1:11" x14ac:dyDescent="0.15">
      <c r="A332" s="137">
        <f t="shared" si="13"/>
        <v>47</v>
      </c>
      <c r="B332" s="171" t="s">
        <v>537</v>
      </c>
      <c r="C332" s="171" t="s">
        <v>538</v>
      </c>
      <c r="D332" s="156">
        <v>8942.6</v>
      </c>
      <c r="E332" s="156">
        <v>44</v>
      </c>
      <c r="F332" s="140" t="str">
        <f>VLOOKUP(B332,业态!A:G,7,0)</f>
        <v>零售购物</v>
      </c>
      <c r="G332" s="137" t="str">
        <f t="shared" si="12"/>
        <v>C</v>
      </c>
      <c r="H332" s="137" t="str">
        <f>VLOOKUP(B332,'3月9日销售'!C:D,2,0)</f>
        <v>西遇</v>
      </c>
      <c r="I332" s="137"/>
      <c r="J332" s="137"/>
    </row>
    <row r="333" spans="1:11" x14ac:dyDescent="0.15">
      <c r="A333" s="137">
        <f t="shared" si="13"/>
        <v>189</v>
      </c>
      <c r="B333" s="171" t="s">
        <v>736</v>
      </c>
      <c r="C333" s="171" t="s">
        <v>637</v>
      </c>
      <c r="D333" s="156">
        <v>1464.9</v>
      </c>
      <c r="E333" s="156">
        <v>12</v>
      </c>
      <c r="F333" s="140" t="str">
        <f>VLOOKUP(B333,业态!A:G,7,0)</f>
        <v>零售购物</v>
      </c>
      <c r="G333" s="137" t="str">
        <f t="shared" si="12"/>
        <v>C</v>
      </c>
      <c r="H333" s="137" t="str">
        <f>VLOOKUP(B333,'3月9日销售'!C:D,2,0)</f>
        <v>EMOI</v>
      </c>
      <c r="I333" s="137"/>
      <c r="J333" s="137"/>
    </row>
    <row r="334" spans="1:11" x14ac:dyDescent="0.15">
      <c r="A334" s="137">
        <f t="shared" si="13"/>
        <v>223</v>
      </c>
      <c r="B334" s="171" t="s">
        <v>145</v>
      </c>
      <c r="C334" s="171" t="s">
        <v>146</v>
      </c>
      <c r="D334" s="156">
        <v>1107.5</v>
      </c>
      <c r="E334" s="156">
        <v>37</v>
      </c>
      <c r="F334" s="140" t="str">
        <f>VLOOKUP(B334,业态!A:G,7,0)</f>
        <v>休闲娱乐类</v>
      </c>
      <c r="G334" s="137" t="str">
        <f t="shared" si="12"/>
        <v>D</v>
      </c>
      <c r="H334" s="137" t="str">
        <f>VLOOKUP(B334,'3月9日销售'!C:D,2,0)</f>
        <v>星美影院</v>
      </c>
      <c r="I334" s="137"/>
      <c r="J334" s="137"/>
    </row>
    <row r="335" spans="1:11" x14ac:dyDescent="0.15">
      <c r="A335" s="137">
        <f t="shared" si="13"/>
        <v>39</v>
      </c>
      <c r="B335" s="171" t="s">
        <v>2909</v>
      </c>
      <c r="C335" s="171" t="s">
        <v>2910</v>
      </c>
      <c r="D335" s="156">
        <v>10184</v>
      </c>
      <c r="E335" s="156">
        <v>71</v>
      </c>
      <c r="F335" s="140" t="str">
        <f>VLOOKUP(B335,业态!A:G,7,0)</f>
        <v>零售购物</v>
      </c>
      <c r="G335" s="137" t="str">
        <f t="shared" si="12"/>
        <v>C</v>
      </c>
      <c r="H335" s="137" t="str">
        <f>VLOOKUP(B335,'3月9日销售'!C:D,2,0)</f>
        <v>6IXTY8IGHT</v>
      </c>
      <c r="I335" s="137"/>
      <c r="J335" s="137"/>
    </row>
    <row r="336" spans="1:11" x14ac:dyDescent="0.15">
      <c r="A336" s="137">
        <f t="shared" si="13"/>
        <v>115</v>
      </c>
      <c r="B336" s="171" t="s">
        <v>2650</v>
      </c>
      <c r="C336" s="171" t="s">
        <v>2651</v>
      </c>
      <c r="D336" s="156">
        <v>3545</v>
      </c>
      <c r="E336" s="156">
        <v>10</v>
      </c>
      <c r="F336" s="140" t="str">
        <f>VLOOKUP(B336,业态!A:G,7,0)</f>
        <v>餐饮</v>
      </c>
      <c r="G336" s="137" t="str">
        <f t="shared" si="12"/>
        <v>C</v>
      </c>
      <c r="H336" s="137" t="str">
        <f>VLOOKUP(B336,'3月9日销售'!C:D,2,0)</f>
        <v>GODIVA</v>
      </c>
      <c r="I336" s="137"/>
      <c r="J336" s="137"/>
    </row>
    <row r="337" spans="1:8" x14ac:dyDescent="0.15">
      <c r="A337" s="137">
        <f t="shared" ref="A337:A340" si="14">RANK(D337,D:D,0)</f>
        <v>157</v>
      </c>
      <c r="B337" s="140" t="s">
        <v>919</v>
      </c>
      <c r="C337" s="140" t="s">
        <v>499</v>
      </c>
      <c r="D337" s="140">
        <v>2156</v>
      </c>
      <c r="E337" s="140">
        <v>4</v>
      </c>
      <c r="F337" s="140" t="str">
        <f>VLOOKUP(B337,业态!A:G,7,0)</f>
        <v>零售购物</v>
      </c>
      <c r="G337" s="137" t="str">
        <f t="shared" ref="G337:G340" si="15">LEFT(B337,1)</f>
        <v>B</v>
      </c>
      <c r="H337" s="137" t="str">
        <f>VLOOKUP(B337,'3月9日销售'!C:D,2,0)</f>
        <v>GXG</v>
      </c>
    </row>
    <row r="338" spans="1:8" x14ac:dyDescent="0.15">
      <c r="A338" s="137">
        <f t="shared" si="14"/>
        <v>282</v>
      </c>
      <c r="B338" s="140" t="s">
        <v>419</v>
      </c>
      <c r="C338" s="140" t="s">
        <v>420</v>
      </c>
      <c r="D338" s="140">
        <v>494</v>
      </c>
      <c r="E338" s="140">
        <v>1</v>
      </c>
      <c r="F338" s="140" t="str">
        <f>VLOOKUP(B338,业态!A:G,7,0)</f>
        <v>休闲娱乐类</v>
      </c>
      <c r="G338" s="137" t="str">
        <f t="shared" si="15"/>
        <v>D</v>
      </c>
      <c r="H338" s="137" t="str">
        <f>VLOOKUP(B338,'3月9日销售'!C:D,2,0)</f>
        <v>悠游堂</v>
      </c>
    </row>
    <row r="339" spans="1:8" x14ac:dyDescent="0.15">
      <c r="A339" s="137">
        <f t="shared" si="14"/>
        <v>202</v>
      </c>
      <c r="B339" s="140" t="s">
        <v>1784</v>
      </c>
      <c r="C339" s="140" t="s">
        <v>1785</v>
      </c>
      <c r="D339" s="140">
        <v>1290</v>
      </c>
      <c r="E339" s="140">
        <v>1</v>
      </c>
      <c r="F339" s="140" t="str">
        <f>VLOOKUP(B339,业态!A:G,7,0)</f>
        <v>零售购物</v>
      </c>
      <c r="G339" s="137" t="str">
        <f t="shared" si="15"/>
        <v>C</v>
      </c>
      <c r="H339" s="137" t="str">
        <f>VLOOKUP(B339,'3月9日销售'!C:D,2,0)</f>
        <v>单农</v>
      </c>
    </row>
    <row r="340" spans="1:8" x14ac:dyDescent="0.15">
      <c r="A340" s="137">
        <f t="shared" si="14"/>
        <v>221</v>
      </c>
      <c r="B340" s="140" t="s">
        <v>2861</v>
      </c>
      <c r="C340" s="140" t="s">
        <v>2862</v>
      </c>
      <c r="D340" s="140">
        <v>1121.3</v>
      </c>
      <c r="E340" s="140">
        <v>10</v>
      </c>
      <c r="F340" s="140" t="str">
        <f>VLOOKUP(B340,业态!A:G,7,0)</f>
        <v>零售购物</v>
      </c>
      <c r="G340" s="137" t="str">
        <f t="shared" si="15"/>
        <v>C</v>
      </c>
      <c r="H340" s="137" t="str">
        <f>VLOOKUP(B340,'3月9日销售'!C:D,2,0)</f>
        <v>EUHO</v>
      </c>
    </row>
    <row r="341" spans="1:8" x14ac:dyDescent="0.15">
      <c r="A341" s="137"/>
      <c r="G341" s="137"/>
      <c r="H341" s="137"/>
    </row>
    <row r="342" spans="1:8" x14ac:dyDescent="0.15">
      <c r="A342" s="137"/>
      <c r="G342" s="137"/>
      <c r="H342" s="137"/>
    </row>
    <row r="343" spans="1:8" x14ac:dyDescent="0.15">
      <c r="A343" s="137"/>
      <c r="G343" s="137"/>
      <c r="H343" s="137"/>
    </row>
    <row r="344" spans="1:8" x14ac:dyDescent="0.15">
      <c r="A344" s="137"/>
      <c r="G344" s="137"/>
      <c r="H344" s="137"/>
    </row>
    <row r="345" spans="1:8" x14ac:dyDescent="0.15">
      <c r="A345" s="137"/>
      <c r="G345" s="137"/>
      <c r="H345" s="137"/>
    </row>
    <row r="346" spans="1:8" x14ac:dyDescent="0.15">
      <c r="A346" s="137"/>
      <c r="G346" s="137"/>
      <c r="H346" s="137"/>
    </row>
    <row r="347" spans="1:8" x14ac:dyDescent="0.15">
      <c r="A347" s="137"/>
      <c r="G347" s="137"/>
      <c r="H347" s="137"/>
    </row>
    <row r="348" spans="1:8" x14ac:dyDescent="0.15">
      <c r="A348" s="137"/>
      <c r="G348" s="137"/>
      <c r="H348" s="137"/>
    </row>
    <row r="349" spans="1:8" x14ac:dyDescent="0.15">
      <c r="A349" s="137"/>
      <c r="G349" s="137"/>
      <c r="H349" s="137"/>
    </row>
    <row r="350" spans="1:8" x14ac:dyDescent="0.15">
      <c r="A350" s="137"/>
      <c r="G350" s="137"/>
      <c r="H350" s="137"/>
    </row>
    <row r="351" spans="1:8" x14ac:dyDescent="0.15">
      <c r="A351" s="137"/>
      <c r="G351" s="137"/>
      <c r="H351" s="137"/>
    </row>
    <row r="352" spans="1:8" x14ac:dyDescent="0.15">
      <c r="A352" s="137"/>
      <c r="G352" s="137"/>
      <c r="H352" s="137"/>
    </row>
    <row r="353" spans="1:8" x14ac:dyDescent="0.15">
      <c r="A353" s="137"/>
      <c r="G353" s="137"/>
      <c r="H353" s="137"/>
    </row>
    <row r="354" spans="1:8" x14ac:dyDescent="0.15">
      <c r="A354" s="137"/>
      <c r="G354" s="137"/>
      <c r="H354" s="137"/>
    </row>
    <row r="355" spans="1:8" x14ac:dyDescent="0.15">
      <c r="A355" s="137"/>
      <c r="G355" s="137"/>
      <c r="H355" s="137"/>
    </row>
    <row r="356" spans="1:8" x14ac:dyDescent="0.15">
      <c r="A356" s="137"/>
      <c r="G356" s="137"/>
      <c r="H356" s="137"/>
    </row>
    <row r="357" spans="1:8" x14ac:dyDescent="0.15">
      <c r="A357" s="137"/>
      <c r="G357" s="137"/>
      <c r="H357" s="137"/>
    </row>
    <row r="358" spans="1:8" x14ac:dyDescent="0.15">
      <c r="A358" s="137"/>
      <c r="G358" s="137"/>
      <c r="H358" s="137"/>
    </row>
    <row r="359" spans="1:8" x14ac:dyDescent="0.15">
      <c r="A359" s="137"/>
      <c r="G359" s="137"/>
      <c r="H359" s="137"/>
    </row>
    <row r="360" spans="1:8" x14ac:dyDescent="0.15">
      <c r="A360" s="137"/>
      <c r="G360" s="137"/>
      <c r="H360" s="137"/>
    </row>
    <row r="361" spans="1:8" x14ac:dyDescent="0.15">
      <c r="A361" s="137"/>
      <c r="G361" s="137"/>
      <c r="H361" s="137"/>
    </row>
    <row r="362" spans="1:8" x14ac:dyDescent="0.15">
      <c r="A362" s="137"/>
      <c r="G362" s="137"/>
      <c r="H362" s="137"/>
    </row>
    <row r="363" spans="1:8" x14ac:dyDescent="0.15">
      <c r="A363" s="137"/>
      <c r="G363" s="137"/>
      <c r="H363" s="137"/>
    </row>
    <row r="364" spans="1:8" x14ac:dyDescent="0.15">
      <c r="A364" s="137"/>
      <c r="G364" s="137"/>
      <c r="H364" s="137"/>
    </row>
    <row r="365" spans="1:8" x14ac:dyDescent="0.15">
      <c r="A365" s="137"/>
      <c r="G365" s="137"/>
      <c r="H365" s="137"/>
    </row>
    <row r="366" spans="1:8" x14ac:dyDescent="0.15">
      <c r="A366" s="137"/>
      <c r="G366" s="137"/>
      <c r="H366" s="137"/>
    </row>
    <row r="367" spans="1:8" x14ac:dyDescent="0.15">
      <c r="A367" s="137"/>
      <c r="G367" s="137"/>
      <c r="H367" s="137"/>
    </row>
    <row r="368" spans="1:8" x14ac:dyDescent="0.15">
      <c r="A368" s="137"/>
      <c r="G368" s="137"/>
      <c r="H368" s="137"/>
    </row>
    <row r="369" spans="1:8" x14ac:dyDescent="0.15">
      <c r="A369" s="137"/>
      <c r="G369" s="137"/>
      <c r="H369" s="137"/>
    </row>
    <row r="370" spans="1:8" x14ac:dyDescent="0.15">
      <c r="A370" s="137"/>
      <c r="G370" s="137"/>
      <c r="H370" s="137"/>
    </row>
    <row r="371" spans="1:8" x14ac:dyDescent="0.15">
      <c r="A371" s="137"/>
      <c r="G371" s="137"/>
      <c r="H371" s="137"/>
    </row>
    <row r="372" spans="1:8" x14ac:dyDescent="0.15">
      <c r="A372" s="137"/>
      <c r="G372" s="137"/>
      <c r="H372" s="137"/>
    </row>
    <row r="373" spans="1:8" x14ac:dyDescent="0.15">
      <c r="A373" s="137"/>
      <c r="G373" s="137"/>
      <c r="H373" s="137"/>
    </row>
    <row r="374" spans="1:8" x14ac:dyDescent="0.15">
      <c r="A374" s="137"/>
      <c r="G374" s="137"/>
      <c r="H374" s="137"/>
    </row>
    <row r="375" spans="1:8" x14ac:dyDescent="0.15">
      <c r="A375" s="137"/>
      <c r="G375" s="137"/>
      <c r="H375" s="137"/>
    </row>
    <row r="376" spans="1:8" x14ac:dyDescent="0.15">
      <c r="A376" s="137"/>
      <c r="G376" s="137"/>
      <c r="H376" s="137"/>
    </row>
    <row r="377" spans="1:8" x14ac:dyDescent="0.15">
      <c r="A377" s="137"/>
      <c r="G377" s="137"/>
      <c r="H377" s="137"/>
    </row>
    <row r="378" spans="1:8" x14ac:dyDescent="0.15">
      <c r="A378" s="137"/>
      <c r="G378" s="137"/>
      <c r="H378" s="137"/>
    </row>
    <row r="379" spans="1:8" x14ac:dyDescent="0.15">
      <c r="A379" s="137"/>
      <c r="G379" s="137"/>
      <c r="H379" s="137"/>
    </row>
    <row r="380" spans="1:8" x14ac:dyDescent="0.15">
      <c r="A380" s="137"/>
      <c r="G380" s="137"/>
      <c r="H380" s="137"/>
    </row>
    <row r="381" spans="1:8" x14ac:dyDescent="0.15">
      <c r="A381" s="137"/>
      <c r="G381" s="137"/>
      <c r="H381" s="137"/>
    </row>
    <row r="382" spans="1:8" x14ac:dyDescent="0.15">
      <c r="A382" s="137"/>
      <c r="G382" s="137"/>
      <c r="H382" s="137"/>
    </row>
    <row r="383" spans="1:8" x14ac:dyDescent="0.15">
      <c r="A383" s="137"/>
      <c r="G383" s="137"/>
      <c r="H383" s="137"/>
    </row>
    <row r="384" spans="1:8" x14ac:dyDescent="0.15">
      <c r="A384" s="137"/>
      <c r="G384" s="137"/>
      <c r="H384" s="137"/>
    </row>
    <row r="385" spans="1:8" x14ac:dyDescent="0.15">
      <c r="A385" s="137"/>
      <c r="G385" s="137"/>
      <c r="H385" s="137"/>
    </row>
    <row r="386" spans="1:8" x14ac:dyDescent="0.15">
      <c r="A386" s="137"/>
      <c r="G386" s="137"/>
      <c r="H386" s="137"/>
    </row>
    <row r="387" spans="1:8" x14ac:dyDescent="0.15">
      <c r="A387" s="137"/>
      <c r="G387" s="137"/>
      <c r="H387" s="137"/>
    </row>
    <row r="388" spans="1:8" x14ac:dyDescent="0.15">
      <c r="A388" s="137"/>
      <c r="G388" s="137"/>
      <c r="H388" s="137"/>
    </row>
    <row r="389" spans="1:8" x14ac:dyDescent="0.15">
      <c r="A389" s="137"/>
      <c r="G389" s="137"/>
      <c r="H389" s="137"/>
    </row>
    <row r="390" spans="1:8" x14ac:dyDescent="0.15">
      <c r="A390" s="137"/>
      <c r="G390" s="137"/>
      <c r="H390" s="137"/>
    </row>
    <row r="391" spans="1:8" x14ac:dyDescent="0.15">
      <c r="A391" s="137"/>
      <c r="G391" s="137"/>
      <c r="H391" s="137"/>
    </row>
    <row r="392" spans="1:8" x14ac:dyDescent="0.15">
      <c r="A392" s="137"/>
      <c r="G392" s="137"/>
      <c r="H392" s="137"/>
    </row>
    <row r="393" spans="1:8" x14ac:dyDescent="0.15">
      <c r="A393" s="137"/>
      <c r="G393" s="137"/>
      <c r="H393" s="137"/>
    </row>
    <row r="394" spans="1:8" x14ac:dyDescent="0.15">
      <c r="A394" s="137"/>
      <c r="G394" s="137"/>
      <c r="H394" s="137"/>
    </row>
    <row r="395" spans="1:8" x14ac:dyDescent="0.15">
      <c r="A395" s="137"/>
      <c r="G395" s="137"/>
      <c r="H395" s="137"/>
    </row>
    <row r="396" spans="1:8" x14ac:dyDescent="0.15">
      <c r="A396" s="137"/>
      <c r="G396" s="137"/>
      <c r="H396" s="137"/>
    </row>
    <row r="397" spans="1:8" x14ac:dyDescent="0.15">
      <c r="A397" s="137"/>
      <c r="G397" s="137"/>
      <c r="H397" s="137"/>
    </row>
    <row r="398" spans="1:8" x14ac:dyDescent="0.15">
      <c r="A398" s="137"/>
      <c r="G398" s="137"/>
      <c r="H398" s="137"/>
    </row>
    <row r="399" spans="1:8" x14ac:dyDescent="0.15">
      <c r="A399" s="137"/>
      <c r="G399" s="137"/>
      <c r="H399" s="137"/>
    </row>
    <row r="400" spans="1:8" x14ac:dyDescent="0.15">
      <c r="A400" s="137"/>
      <c r="G400" s="137"/>
      <c r="H400" s="137"/>
    </row>
    <row r="401" spans="1:8" x14ac:dyDescent="0.15">
      <c r="A401" s="137"/>
      <c r="G401" s="137"/>
      <c r="H401" s="137"/>
    </row>
    <row r="402" spans="1:8" x14ac:dyDescent="0.15">
      <c r="A402" s="137"/>
      <c r="G402" s="137"/>
      <c r="H402" s="137"/>
    </row>
    <row r="403" spans="1:8" x14ac:dyDescent="0.15">
      <c r="A403" s="137"/>
      <c r="G403" s="137"/>
      <c r="H403" s="137"/>
    </row>
    <row r="404" spans="1:8" x14ac:dyDescent="0.15">
      <c r="A404" s="137"/>
      <c r="G404" s="137"/>
      <c r="H404" s="137"/>
    </row>
    <row r="405" spans="1:8" x14ac:dyDescent="0.15">
      <c r="A405" s="137"/>
      <c r="G405" s="137"/>
      <c r="H405" s="137"/>
    </row>
    <row r="406" spans="1:8" x14ac:dyDescent="0.15">
      <c r="A406" s="137"/>
      <c r="G406" s="137"/>
      <c r="H406" s="137"/>
    </row>
    <row r="407" spans="1:8" x14ac:dyDescent="0.15">
      <c r="A407" s="137"/>
      <c r="G407" s="137"/>
      <c r="H407" s="137"/>
    </row>
    <row r="408" spans="1:8" x14ac:dyDescent="0.15">
      <c r="A408" s="137"/>
      <c r="G408" s="137"/>
      <c r="H408" s="137"/>
    </row>
    <row r="409" spans="1:8" x14ac:dyDescent="0.15">
      <c r="A409" s="137"/>
      <c r="G409" s="137"/>
      <c r="H409" s="137"/>
    </row>
    <row r="410" spans="1:8" x14ac:dyDescent="0.15">
      <c r="A410" s="137"/>
      <c r="G410" s="137"/>
      <c r="H410" s="137"/>
    </row>
    <row r="411" spans="1:8" x14ac:dyDescent="0.15">
      <c r="A411" s="137"/>
      <c r="G411" s="137"/>
      <c r="H411" s="137"/>
    </row>
    <row r="412" spans="1:8" x14ac:dyDescent="0.15">
      <c r="A412" s="137"/>
      <c r="G412" s="137"/>
      <c r="H412" s="137"/>
    </row>
    <row r="413" spans="1:8" x14ac:dyDescent="0.15">
      <c r="A413" s="137"/>
      <c r="G413" s="137"/>
      <c r="H413" s="137"/>
    </row>
    <row r="414" spans="1:8" x14ac:dyDescent="0.15">
      <c r="A414" s="137"/>
      <c r="G414" s="137"/>
      <c r="H414" s="137"/>
    </row>
    <row r="415" spans="1:8" x14ac:dyDescent="0.15">
      <c r="A415" s="137"/>
      <c r="G415" s="137"/>
      <c r="H415" s="137"/>
    </row>
    <row r="416" spans="1:8" x14ac:dyDescent="0.15">
      <c r="A416" s="137"/>
      <c r="G416" s="137"/>
      <c r="H416" s="137"/>
    </row>
    <row r="417" spans="1:8" x14ac:dyDescent="0.15">
      <c r="A417" s="137"/>
      <c r="G417" s="137"/>
      <c r="H417" s="137"/>
    </row>
    <row r="418" spans="1:8" x14ac:dyDescent="0.15">
      <c r="A418" s="137"/>
      <c r="G418" s="137"/>
      <c r="H418" s="137"/>
    </row>
    <row r="419" spans="1:8" x14ac:dyDescent="0.15">
      <c r="A419" s="137"/>
      <c r="G419" s="137"/>
      <c r="H419" s="137"/>
    </row>
    <row r="420" spans="1:8" x14ac:dyDescent="0.15">
      <c r="A420" s="137"/>
      <c r="G420" s="137"/>
      <c r="H420" s="137"/>
    </row>
    <row r="421" spans="1:8" x14ac:dyDescent="0.15">
      <c r="A421" s="137"/>
      <c r="G421" s="137"/>
      <c r="H421" s="137"/>
    </row>
    <row r="422" spans="1:8" x14ac:dyDescent="0.15">
      <c r="A422" s="137"/>
      <c r="G422" s="137"/>
      <c r="H422" s="137"/>
    </row>
    <row r="423" spans="1:8" x14ac:dyDescent="0.15">
      <c r="A423" s="137"/>
      <c r="G423" s="137"/>
      <c r="H423" s="137"/>
    </row>
    <row r="424" spans="1:8" x14ac:dyDescent="0.15">
      <c r="A424" s="137"/>
      <c r="G424" s="137"/>
      <c r="H424" s="137"/>
    </row>
    <row r="425" spans="1:8" x14ac:dyDescent="0.15">
      <c r="A425" s="137"/>
      <c r="G425" s="137"/>
      <c r="H425" s="137"/>
    </row>
    <row r="426" spans="1:8" x14ac:dyDescent="0.15">
      <c r="A426" s="137"/>
      <c r="G426" s="137"/>
      <c r="H426" s="137"/>
    </row>
    <row r="427" spans="1:8" x14ac:dyDescent="0.15">
      <c r="A427" s="137"/>
      <c r="G427" s="137"/>
      <c r="H427" s="137"/>
    </row>
    <row r="428" spans="1:8" x14ac:dyDescent="0.15">
      <c r="A428" s="137"/>
      <c r="G428" s="137"/>
      <c r="H428" s="137"/>
    </row>
    <row r="429" spans="1:8" x14ac:dyDescent="0.15">
      <c r="A429" s="137"/>
      <c r="G429" s="137"/>
      <c r="H429" s="137"/>
    </row>
    <row r="430" spans="1:8" x14ac:dyDescent="0.15">
      <c r="A430" s="137"/>
      <c r="G430" s="137"/>
      <c r="H430" s="137"/>
    </row>
    <row r="431" spans="1:8" x14ac:dyDescent="0.15">
      <c r="A431" s="137"/>
      <c r="G431" s="137"/>
      <c r="H431" s="137"/>
    </row>
    <row r="432" spans="1:8" x14ac:dyDescent="0.15">
      <c r="A432" s="137"/>
      <c r="G432" s="137"/>
      <c r="H432" s="137"/>
    </row>
    <row r="433" spans="1:8" x14ac:dyDescent="0.15">
      <c r="A433" s="137"/>
      <c r="G433" s="137"/>
      <c r="H433" s="137"/>
    </row>
    <row r="434" spans="1:8" x14ac:dyDescent="0.15">
      <c r="A434" s="137"/>
      <c r="G434" s="137"/>
      <c r="H434" s="137"/>
    </row>
    <row r="435" spans="1:8" x14ac:dyDescent="0.15">
      <c r="A435" s="137"/>
      <c r="G435" s="137"/>
      <c r="H435" s="137"/>
    </row>
    <row r="436" spans="1:8" x14ac:dyDescent="0.15">
      <c r="A436" s="137"/>
      <c r="G436" s="137"/>
      <c r="H436" s="137"/>
    </row>
    <row r="437" spans="1:8" x14ac:dyDescent="0.15">
      <c r="A437" s="137"/>
      <c r="G437" s="137"/>
      <c r="H437" s="137"/>
    </row>
    <row r="438" spans="1:8" x14ac:dyDescent="0.15">
      <c r="A438" s="137"/>
      <c r="G438" s="137"/>
      <c r="H438" s="137"/>
    </row>
    <row r="439" spans="1:8" x14ac:dyDescent="0.15">
      <c r="A439" s="137"/>
      <c r="G439" s="137"/>
      <c r="H439" s="137"/>
    </row>
    <row r="440" spans="1:8" x14ac:dyDescent="0.15">
      <c r="A440" s="137"/>
      <c r="G440" s="137"/>
      <c r="H440" s="137"/>
    </row>
    <row r="441" spans="1:8" x14ac:dyDescent="0.15">
      <c r="A441" s="137"/>
      <c r="G441" s="137"/>
      <c r="H441" s="137"/>
    </row>
    <row r="442" spans="1:8" x14ac:dyDescent="0.15">
      <c r="A442" s="137"/>
      <c r="G442" s="137"/>
      <c r="H442" s="137"/>
    </row>
    <row r="443" spans="1:8" x14ac:dyDescent="0.15">
      <c r="A443" s="137"/>
      <c r="G443" s="137"/>
      <c r="H443" s="137"/>
    </row>
    <row r="444" spans="1:8" x14ac:dyDescent="0.15">
      <c r="A444" s="137"/>
      <c r="G444" s="137"/>
      <c r="H444" s="137"/>
    </row>
    <row r="445" spans="1:8" x14ac:dyDescent="0.15">
      <c r="A445" s="137"/>
      <c r="G445" s="137"/>
      <c r="H445" s="137"/>
    </row>
    <row r="446" spans="1:8" x14ac:dyDescent="0.15">
      <c r="A446" s="137"/>
      <c r="G446" s="137"/>
      <c r="H446" s="137"/>
    </row>
    <row r="447" spans="1:8" x14ac:dyDescent="0.15">
      <c r="A447" s="137"/>
      <c r="G447" s="137"/>
      <c r="H447" s="137"/>
    </row>
    <row r="448" spans="1:8" x14ac:dyDescent="0.15">
      <c r="A448" s="137"/>
      <c r="G448" s="137"/>
      <c r="H448" s="137"/>
    </row>
    <row r="449" spans="1:8" x14ac:dyDescent="0.15">
      <c r="A449" s="137"/>
      <c r="G449" s="137"/>
      <c r="H449" s="137"/>
    </row>
    <row r="450" spans="1:8" x14ac:dyDescent="0.15">
      <c r="A450" s="137"/>
      <c r="G450" s="137"/>
      <c r="H450" s="137"/>
    </row>
    <row r="451" spans="1:8" x14ac:dyDescent="0.15">
      <c r="A451" s="137"/>
      <c r="G451" s="137"/>
      <c r="H451" s="137"/>
    </row>
    <row r="452" spans="1:8" x14ac:dyDescent="0.15">
      <c r="A452" s="137"/>
      <c r="G452" s="137"/>
      <c r="H452" s="137"/>
    </row>
    <row r="453" spans="1:8" x14ac:dyDescent="0.15">
      <c r="A453" s="137"/>
      <c r="G453" s="137"/>
      <c r="H453" s="137"/>
    </row>
    <row r="454" spans="1:8" x14ac:dyDescent="0.15">
      <c r="A454" s="137"/>
      <c r="G454" s="137"/>
      <c r="H454" s="137"/>
    </row>
    <row r="455" spans="1:8" x14ac:dyDescent="0.15">
      <c r="A455" s="137"/>
      <c r="G455" s="137"/>
      <c r="H455" s="137"/>
    </row>
    <row r="456" spans="1:8" x14ac:dyDescent="0.15">
      <c r="A456" s="137"/>
      <c r="G456" s="137"/>
      <c r="H456" s="137"/>
    </row>
    <row r="457" spans="1:8" x14ac:dyDescent="0.15">
      <c r="A457" s="137"/>
      <c r="G457" s="137"/>
      <c r="H457" s="137"/>
    </row>
    <row r="458" spans="1:8" x14ac:dyDescent="0.15">
      <c r="A458" s="137"/>
      <c r="G458" s="137"/>
      <c r="H458" s="137"/>
    </row>
    <row r="459" spans="1:8" x14ac:dyDescent="0.15">
      <c r="A459" s="137"/>
      <c r="G459" s="137"/>
      <c r="H459" s="137"/>
    </row>
    <row r="460" spans="1:8" x14ac:dyDescent="0.15">
      <c r="A460" s="137"/>
      <c r="G460" s="137"/>
      <c r="H460" s="137"/>
    </row>
    <row r="461" spans="1:8" x14ac:dyDescent="0.15">
      <c r="A461" s="137"/>
      <c r="G461" s="137"/>
      <c r="H461" s="137"/>
    </row>
    <row r="462" spans="1:8" x14ac:dyDescent="0.15">
      <c r="A462" s="137"/>
      <c r="G462" s="137"/>
      <c r="H462" s="137"/>
    </row>
    <row r="463" spans="1:8" x14ac:dyDescent="0.15">
      <c r="A463" s="137"/>
      <c r="G463" s="137"/>
      <c r="H463" s="137"/>
    </row>
    <row r="464" spans="1:8" x14ac:dyDescent="0.15">
      <c r="A464" s="137"/>
      <c r="G464" s="137"/>
      <c r="H464" s="137"/>
    </row>
    <row r="465" spans="1:8" x14ac:dyDescent="0.15">
      <c r="A465" s="137"/>
      <c r="G465" s="137"/>
      <c r="H465" s="137"/>
    </row>
    <row r="466" spans="1:8" x14ac:dyDescent="0.15">
      <c r="A466" s="137"/>
      <c r="G466" s="137"/>
      <c r="H466" s="137"/>
    </row>
    <row r="467" spans="1:8" x14ac:dyDescent="0.15">
      <c r="A467" s="137"/>
      <c r="G467" s="137"/>
      <c r="H467" s="137"/>
    </row>
    <row r="468" spans="1:8" x14ac:dyDescent="0.15">
      <c r="A468" s="137"/>
      <c r="G468" s="137"/>
      <c r="H468" s="137"/>
    </row>
    <row r="469" spans="1:8" x14ac:dyDescent="0.15">
      <c r="A469" s="137"/>
      <c r="G469" s="137"/>
      <c r="H469" s="137"/>
    </row>
    <row r="470" spans="1:8" x14ac:dyDescent="0.15">
      <c r="A470" s="137"/>
      <c r="G470" s="137"/>
      <c r="H470" s="137"/>
    </row>
    <row r="471" spans="1:8" x14ac:dyDescent="0.15">
      <c r="A471" s="137"/>
      <c r="G471" s="137"/>
      <c r="H471" s="137"/>
    </row>
    <row r="472" spans="1:8" x14ac:dyDescent="0.15">
      <c r="A472" s="137"/>
      <c r="G472" s="137"/>
      <c r="H472" s="137"/>
    </row>
    <row r="473" spans="1:8" x14ac:dyDescent="0.15">
      <c r="A473" s="137"/>
      <c r="G473" s="137"/>
      <c r="H473" s="137"/>
    </row>
    <row r="474" spans="1:8" x14ac:dyDescent="0.15">
      <c r="A474" s="137"/>
      <c r="G474" s="137"/>
      <c r="H474" s="137"/>
    </row>
    <row r="475" spans="1:8" x14ac:dyDescent="0.15">
      <c r="A475" s="137"/>
      <c r="G475" s="137"/>
      <c r="H475" s="137"/>
    </row>
    <row r="476" spans="1:8" x14ac:dyDescent="0.15">
      <c r="A476" s="137"/>
      <c r="G476" s="137"/>
      <c r="H476" s="137"/>
    </row>
    <row r="477" spans="1:8" x14ac:dyDescent="0.15">
      <c r="A477" s="137"/>
      <c r="G477" s="137"/>
      <c r="H477" s="137"/>
    </row>
    <row r="478" spans="1:8" x14ac:dyDescent="0.15">
      <c r="A478" s="137"/>
      <c r="G478" s="137"/>
      <c r="H478" s="137"/>
    </row>
    <row r="479" spans="1:8" x14ac:dyDescent="0.15">
      <c r="A479" s="137"/>
      <c r="G479" s="137"/>
      <c r="H479" s="137"/>
    </row>
    <row r="480" spans="1:8" x14ac:dyDescent="0.15">
      <c r="A480" s="137"/>
      <c r="G480" s="137"/>
      <c r="H480" s="137"/>
    </row>
    <row r="481" spans="1:8" x14ac:dyDescent="0.15">
      <c r="A481" s="137"/>
      <c r="G481" s="137"/>
      <c r="H481" s="137"/>
    </row>
    <row r="482" spans="1:8" x14ac:dyDescent="0.15">
      <c r="A482" s="137"/>
      <c r="G482" s="137"/>
      <c r="H482" s="137"/>
    </row>
    <row r="483" spans="1:8" x14ac:dyDescent="0.15">
      <c r="A483" s="137"/>
      <c r="G483" s="137"/>
      <c r="H483" s="137"/>
    </row>
    <row r="484" spans="1:8" x14ac:dyDescent="0.15">
      <c r="A484" s="137"/>
      <c r="G484" s="137"/>
      <c r="H484" s="137"/>
    </row>
    <row r="485" spans="1:8" x14ac:dyDescent="0.15">
      <c r="A485" s="137"/>
      <c r="G485" s="137"/>
      <c r="H485" s="137"/>
    </row>
    <row r="486" spans="1:8" x14ac:dyDescent="0.15">
      <c r="A486" s="137"/>
      <c r="G486" s="137"/>
      <c r="H486" s="137"/>
    </row>
    <row r="487" spans="1:8" x14ac:dyDescent="0.15">
      <c r="A487" s="137"/>
      <c r="G487" s="137"/>
      <c r="H487" s="137"/>
    </row>
    <row r="488" spans="1:8" x14ac:dyDescent="0.15">
      <c r="A488" s="137"/>
      <c r="G488" s="137"/>
      <c r="H488" s="137"/>
    </row>
    <row r="489" spans="1:8" x14ac:dyDescent="0.15">
      <c r="A489" s="137"/>
      <c r="G489" s="137"/>
      <c r="H489" s="137"/>
    </row>
    <row r="490" spans="1:8" x14ac:dyDescent="0.15">
      <c r="A490" s="137"/>
      <c r="G490" s="137"/>
      <c r="H490" s="137"/>
    </row>
    <row r="491" spans="1:8" x14ac:dyDescent="0.15">
      <c r="A491" s="137"/>
      <c r="G491" s="137"/>
      <c r="H491" s="137"/>
    </row>
    <row r="492" spans="1:8" x14ac:dyDescent="0.15">
      <c r="A492" s="137"/>
      <c r="G492" s="137"/>
      <c r="H492" s="137"/>
    </row>
    <row r="493" spans="1:8" x14ac:dyDescent="0.15">
      <c r="A493" s="137"/>
      <c r="G493" s="137"/>
      <c r="H493" s="137"/>
    </row>
    <row r="494" spans="1:8" x14ac:dyDescent="0.15">
      <c r="A494" s="137"/>
      <c r="G494" s="137"/>
      <c r="H494" s="137"/>
    </row>
    <row r="495" spans="1:8" x14ac:dyDescent="0.15">
      <c r="A495" s="137"/>
      <c r="G495" s="137"/>
      <c r="H495" s="137"/>
    </row>
    <row r="496" spans="1:8" x14ac:dyDescent="0.15">
      <c r="A496" s="137"/>
      <c r="G496" s="137"/>
      <c r="H496" s="137"/>
    </row>
    <row r="497" spans="1:8" x14ac:dyDescent="0.15">
      <c r="A497" s="137"/>
      <c r="G497" s="137"/>
      <c r="H497" s="137"/>
    </row>
    <row r="498" spans="1:8" x14ac:dyDescent="0.15">
      <c r="A498" s="137"/>
      <c r="G498" s="137"/>
      <c r="H498" s="137"/>
    </row>
    <row r="499" spans="1:8" x14ac:dyDescent="0.15">
      <c r="A499" s="137"/>
      <c r="G499" s="137"/>
      <c r="H499" s="137"/>
    </row>
    <row r="500" spans="1:8" x14ac:dyDescent="0.15">
      <c r="A500" s="137"/>
      <c r="G500" s="137"/>
      <c r="H500" s="137"/>
    </row>
    <row r="501" spans="1:8" x14ac:dyDescent="0.15">
      <c r="A501" s="137"/>
      <c r="G501" s="137"/>
      <c r="H501" s="137"/>
    </row>
    <row r="502" spans="1:8" x14ac:dyDescent="0.15">
      <c r="A502" s="137"/>
      <c r="G502" s="137"/>
      <c r="H502" s="137"/>
    </row>
    <row r="503" spans="1:8" x14ac:dyDescent="0.15">
      <c r="A503" s="137"/>
      <c r="G503" s="137"/>
      <c r="H503" s="137"/>
    </row>
    <row r="504" spans="1:8" x14ac:dyDescent="0.15">
      <c r="A504" s="137"/>
      <c r="G504" s="137"/>
      <c r="H504" s="137"/>
    </row>
    <row r="505" spans="1:8" x14ac:dyDescent="0.15">
      <c r="A505" s="137"/>
      <c r="G505" s="137"/>
      <c r="H505" s="137"/>
    </row>
    <row r="506" spans="1:8" x14ac:dyDescent="0.15">
      <c r="A506" s="137"/>
      <c r="G506" s="137"/>
      <c r="H506" s="137"/>
    </row>
    <row r="507" spans="1:8" x14ac:dyDescent="0.15">
      <c r="A507" s="137"/>
      <c r="G507" s="137"/>
      <c r="H507" s="137"/>
    </row>
    <row r="508" spans="1:8" x14ac:dyDescent="0.15">
      <c r="A508" s="137"/>
      <c r="G508" s="137"/>
      <c r="H508" s="137"/>
    </row>
    <row r="509" spans="1:8" x14ac:dyDescent="0.15">
      <c r="A509" s="137"/>
      <c r="G509" s="137"/>
      <c r="H509" s="137"/>
    </row>
    <row r="510" spans="1:8" x14ac:dyDescent="0.15">
      <c r="A510" s="137"/>
      <c r="G510" s="137"/>
      <c r="H510" s="137"/>
    </row>
    <row r="511" spans="1:8" x14ac:dyDescent="0.15">
      <c r="A511" s="137"/>
      <c r="G511" s="137"/>
      <c r="H511" s="137"/>
    </row>
    <row r="512" spans="1:8" x14ac:dyDescent="0.15">
      <c r="A512" s="137"/>
      <c r="G512" s="137"/>
      <c r="H512" s="137"/>
    </row>
    <row r="513" spans="1:8" x14ac:dyDescent="0.15">
      <c r="A513" s="137"/>
      <c r="G513" s="137"/>
      <c r="H513" s="137"/>
    </row>
    <row r="514" spans="1:8" x14ac:dyDescent="0.15">
      <c r="A514" s="137"/>
      <c r="G514" s="137"/>
      <c r="H514" s="137"/>
    </row>
    <row r="515" spans="1:8" x14ac:dyDescent="0.15">
      <c r="A515" s="137"/>
      <c r="G515" s="137"/>
      <c r="H515" s="137"/>
    </row>
    <row r="516" spans="1:8" x14ac:dyDescent="0.15">
      <c r="A516" s="137"/>
      <c r="G516" s="137"/>
      <c r="H516" s="137"/>
    </row>
    <row r="517" spans="1:8" x14ac:dyDescent="0.15">
      <c r="A517" s="137"/>
      <c r="G517" s="137"/>
      <c r="H517" s="137"/>
    </row>
    <row r="518" spans="1:8" x14ac:dyDescent="0.15">
      <c r="A518" s="137"/>
      <c r="G518" s="137"/>
      <c r="H518" s="137"/>
    </row>
    <row r="519" spans="1:8" x14ac:dyDescent="0.15">
      <c r="A519" s="137"/>
      <c r="G519" s="137"/>
      <c r="H519" s="137"/>
    </row>
    <row r="520" spans="1:8" x14ac:dyDescent="0.15">
      <c r="A520" s="137"/>
      <c r="G520" s="137"/>
      <c r="H520" s="137"/>
    </row>
    <row r="521" spans="1:8" x14ac:dyDescent="0.15">
      <c r="A521" s="137"/>
      <c r="G521" s="137"/>
      <c r="H521" s="137"/>
    </row>
    <row r="522" spans="1:8" x14ac:dyDescent="0.15">
      <c r="A522" s="137"/>
      <c r="G522" s="137"/>
      <c r="H522" s="137"/>
    </row>
    <row r="523" spans="1:8" x14ac:dyDescent="0.15">
      <c r="A523" s="137"/>
      <c r="G523" s="137"/>
      <c r="H523" s="137"/>
    </row>
    <row r="524" spans="1:8" x14ac:dyDescent="0.15">
      <c r="A524" s="137"/>
      <c r="G524" s="137"/>
      <c r="H524" s="137"/>
    </row>
    <row r="525" spans="1:8" x14ac:dyDescent="0.15">
      <c r="A525" s="137"/>
      <c r="G525" s="137"/>
      <c r="H525" s="137"/>
    </row>
    <row r="526" spans="1:8" x14ac:dyDescent="0.15">
      <c r="A526" s="137"/>
      <c r="G526" s="137"/>
      <c r="H526" s="137"/>
    </row>
    <row r="527" spans="1:8" x14ac:dyDescent="0.15">
      <c r="A527" s="137"/>
      <c r="G527" s="137"/>
      <c r="H527" s="137"/>
    </row>
    <row r="528" spans="1:8" x14ac:dyDescent="0.15">
      <c r="A528" s="137"/>
      <c r="G528" s="137"/>
      <c r="H528" s="137"/>
    </row>
    <row r="529" spans="1:8" x14ac:dyDescent="0.15">
      <c r="A529" s="137"/>
      <c r="G529" s="137"/>
      <c r="H529" s="137"/>
    </row>
    <row r="530" spans="1:8" x14ac:dyDescent="0.15">
      <c r="A530" s="137"/>
      <c r="G530" s="137"/>
      <c r="H530" s="137"/>
    </row>
    <row r="531" spans="1:8" x14ac:dyDescent="0.15">
      <c r="A531" s="137"/>
      <c r="G531" s="137"/>
      <c r="H531" s="137"/>
    </row>
    <row r="532" spans="1:8" x14ac:dyDescent="0.15">
      <c r="A532" s="137"/>
      <c r="G532" s="137"/>
      <c r="H532" s="137"/>
    </row>
    <row r="533" spans="1:8" x14ac:dyDescent="0.15">
      <c r="A533" s="137"/>
      <c r="G533" s="137"/>
      <c r="H533" s="137"/>
    </row>
    <row r="534" spans="1:8" x14ac:dyDescent="0.15">
      <c r="A534" s="137"/>
      <c r="G534" s="137"/>
      <c r="H534" s="137"/>
    </row>
    <row r="535" spans="1:8" x14ac:dyDescent="0.15">
      <c r="A535" s="137"/>
      <c r="G535" s="137"/>
      <c r="H535" s="137"/>
    </row>
    <row r="536" spans="1:8" x14ac:dyDescent="0.15">
      <c r="A536" s="137"/>
      <c r="G536" s="137"/>
      <c r="H536" s="137"/>
    </row>
    <row r="537" spans="1:8" x14ac:dyDescent="0.15">
      <c r="A537" s="137"/>
      <c r="G537" s="137"/>
      <c r="H537" s="137"/>
    </row>
    <row r="538" spans="1:8" x14ac:dyDescent="0.15">
      <c r="A538" s="137"/>
      <c r="G538" s="137"/>
      <c r="H538" s="137"/>
    </row>
    <row r="539" spans="1:8" x14ac:dyDescent="0.15">
      <c r="A539" s="137"/>
      <c r="G539" s="137"/>
      <c r="H539" s="137"/>
    </row>
    <row r="540" spans="1:8" x14ac:dyDescent="0.15">
      <c r="A540" s="137"/>
      <c r="G540" s="137"/>
      <c r="H540" s="137"/>
    </row>
    <row r="541" spans="1:8" x14ac:dyDescent="0.15">
      <c r="A541" s="137"/>
      <c r="G541" s="137"/>
      <c r="H541" s="137"/>
    </row>
    <row r="542" spans="1:8" x14ac:dyDescent="0.15">
      <c r="A542" s="137"/>
      <c r="G542" s="137"/>
      <c r="H542" s="137"/>
    </row>
    <row r="543" spans="1:8" x14ac:dyDescent="0.15">
      <c r="A543" s="137"/>
      <c r="G543" s="137"/>
      <c r="H543" s="137"/>
    </row>
    <row r="544" spans="1:8" x14ac:dyDescent="0.15">
      <c r="A544" s="137"/>
      <c r="G544" s="137"/>
      <c r="H544" s="137"/>
    </row>
    <row r="545" spans="1:8" x14ac:dyDescent="0.15">
      <c r="A545" s="137"/>
      <c r="G545" s="137"/>
      <c r="H545" s="137"/>
    </row>
    <row r="546" spans="1:8" x14ac:dyDescent="0.15">
      <c r="A546" s="137"/>
      <c r="G546" s="137"/>
      <c r="H546" s="137"/>
    </row>
    <row r="547" spans="1:8" x14ac:dyDescent="0.15">
      <c r="A547" s="137"/>
      <c r="G547" s="137"/>
      <c r="H547" s="137"/>
    </row>
    <row r="548" spans="1:8" x14ac:dyDescent="0.15">
      <c r="A548" s="137"/>
      <c r="G548" s="137"/>
      <c r="H548" s="137"/>
    </row>
    <row r="549" spans="1:8" x14ac:dyDescent="0.15">
      <c r="A549" s="137"/>
      <c r="G549" s="137"/>
      <c r="H549" s="137"/>
    </row>
    <row r="550" spans="1:8" x14ac:dyDescent="0.15">
      <c r="A550" s="137"/>
      <c r="G550" s="137"/>
      <c r="H550" s="137"/>
    </row>
    <row r="551" spans="1:8" x14ac:dyDescent="0.15">
      <c r="A551" s="137"/>
      <c r="G551" s="137"/>
      <c r="H551" s="137"/>
    </row>
    <row r="552" spans="1:8" x14ac:dyDescent="0.15">
      <c r="A552" s="137"/>
      <c r="G552" s="137"/>
      <c r="H552" s="137"/>
    </row>
    <row r="553" spans="1:8" x14ac:dyDescent="0.15">
      <c r="A553" s="137"/>
      <c r="G553" s="137"/>
      <c r="H553" s="137"/>
    </row>
    <row r="554" spans="1:8" x14ac:dyDescent="0.15">
      <c r="A554" s="137"/>
      <c r="G554" s="137"/>
      <c r="H554" s="137"/>
    </row>
    <row r="555" spans="1:8" x14ac:dyDescent="0.15">
      <c r="A555" s="137"/>
      <c r="G555" s="137"/>
      <c r="H555" s="137"/>
    </row>
    <row r="556" spans="1:8" x14ac:dyDescent="0.15">
      <c r="A556" s="137"/>
      <c r="G556" s="137"/>
      <c r="H556" s="137"/>
    </row>
    <row r="557" spans="1:8" x14ac:dyDescent="0.15">
      <c r="A557" s="137"/>
      <c r="G557" s="137"/>
      <c r="H557" s="137"/>
    </row>
    <row r="558" spans="1:8" x14ac:dyDescent="0.15">
      <c r="A558" s="137"/>
      <c r="G558" s="137"/>
      <c r="H558" s="137"/>
    </row>
    <row r="559" spans="1:8" x14ac:dyDescent="0.15">
      <c r="A559" s="137"/>
      <c r="G559" s="137"/>
      <c r="H559" s="137"/>
    </row>
    <row r="560" spans="1:8" x14ac:dyDescent="0.15">
      <c r="A560" s="137"/>
      <c r="G560" s="137"/>
      <c r="H560" s="137"/>
    </row>
    <row r="561" spans="1:8" x14ac:dyDescent="0.15">
      <c r="A561" s="137"/>
      <c r="G561" s="137"/>
      <c r="H561" s="137"/>
    </row>
    <row r="562" spans="1:8" x14ac:dyDescent="0.15">
      <c r="A562" s="137"/>
      <c r="G562" s="137"/>
      <c r="H562" s="137"/>
    </row>
    <row r="563" spans="1:8" x14ac:dyDescent="0.15">
      <c r="A563" s="137"/>
      <c r="G563" s="137"/>
      <c r="H563" s="137"/>
    </row>
    <row r="564" spans="1:8" x14ac:dyDescent="0.15">
      <c r="A564" s="137"/>
      <c r="G564" s="137"/>
      <c r="H564" s="137"/>
    </row>
    <row r="565" spans="1:8" x14ac:dyDescent="0.15">
      <c r="A565" s="137"/>
      <c r="G565" s="137"/>
      <c r="H565" s="137"/>
    </row>
    <row r="566" spans="1:8" x14ac:dyDescent="0.15">
      <c r="A566" s="137"/>
      <c r="G566" s="137"/>
      <c r="H566" s="137"/>
    </row>
    <row r="567" spans="1:8" x14ac:dyDescent="0.15">
      <c r="A567" s="137"/>
      <c r="G567" s="137"/>
      <c r="H567" s="137"/>
    </row>
    <row r="568" spans="1:8" x14ac:dyDescent="0.15">
      <c r="A568" s="137"/>
      <c r="G568" s="137"/>
      <c r="H568" s="137"/>
    </row>
    <row r="569" spans="1:8" x14ac:dyDescent="0.15">
      <c r="A569" s="137"/>
      <c r="G569" s="137"/>
      <c r="H569" s="137"/>
    </row>
    <row r="570" spans="1:8" x14ac:dyDescent="0.15">
      <c r="A570" s="137"/>
      <c r="G570" s="137"/>
      <c r="H570" s="137"/>
    </row>
    <row r="571" spans="1:8" x14ac:dyDescent="0.15">
      <c r="A571" s="137"/>
      <c r="G571" s="137"/>
      <c r="H571" s="137"/>
    </row>
    <row r="572" spans="1:8" x14ac:dyDescent="0.15">
      <c r="A572" s="137"/>
      <c r="G572" s="137"/>
      <c r="H572" s="137"/>
    </row>
    <row r="573" spans="1:8" x14ac:dyDescent="0.15">
      <c r="A573" s="137"/>
      <c r="G573" s="137"/>
      <c r="H573" s="137"/>
    </row>
    <row r="574" spans="1:8" x14ac:dyDescent="0.15">
      <c r="A574" s="137"/>
      <c r="G574" s="137"/>
      <c r="H574" s="137"/>
    </row>
    <row r="575" spans="1:8" x14ac:dyDescent="0.15">
      <c r="A575" s="137"/>
      <c r="G575" s="137"/>
      <c r="H575" s="137"/>
    </row>
    <row r="576" spans="1:8" x14ac:dyDescent="0.15">
      <c r="A576" s="137"/>
      <c r="G576" s="137"/>
      <c r="H576" s="137"/>
    </row>
    <row r="577" spans="1:8" x14ac:dyDescent="0.15">
      <c r="A577" s="137"/>
      <c r="G577" s="137"/>
      <c r="H577" s="137"/>
    </row>
    <row r="578" spans="1:8" x14ac:dyDescent="0.15">
      <c r="A578" s="137"/>
      <c r="G578" s="137"/>
      <c r="H578" s="137"/>
    </row>
    <row r="579" spans="1:8" x14ac:dyDescent="0.15">
      <c r="A579" s="137"/>
      <c r="G579" s="137"/>
      <c r="H579" s="137"/>
    </row>
    <row r="580" spans="1:8" x14ac:dyDescent="0.15">
      <c r="A580" s="137"/>
      <c r="G580" s="137"/>
      <c r="H580" s="137"/>
    </row>
    <row r="581" spans="1:8" x14ac:dyDescent="0.15">
      <c r="A581" s="137"/>
      <c r="G581" s="137"/>
      <c r="H581" s="137"/>
    </row>
    <row r="582" spans="1:8" x14ac:dyDescent="0.15">
      <c r="A582" s="137"/>
      <c r="G582" s="137"/>
      <c r="H582" s="137"/>
    </row>
    <row r="583" spans="1:8" x14ac:dyDescent="0.15">
      <c r="A583" s="137"/>
      <c r="G583" s="137"/>
      <c r="H583" s="137"/>
    </row>
    <row r="584" spans="1:8" x14ac:dyDescent="0.15">
      <c r="A584" s="137"/>
      <c r="G584" s="137"/>
      <c r="H584" s="137"/>
    </row>
    <row r="585" spans="1:8" x14ac:dyDescent="0.15">
      <c r="A585" s="137"/>
      <c r="G585" s="137"/>
      <c r="H585" s="137"/>
    </row>
    <row r="586" spans="1:8" x14ac:dyDescent="0.15">
      <c r="A586" s="137"/>
      <c r="G586" s="137"/>
      <c r="H586" s="137"/>
    </row>
    <row r="587" spans="1:8" x14ac:dyDescent="0.15">
      <c r="A587" s="137"/>
      <c r="G587" s="137"/>
      <c r="H587" s="137"/>
    </row>
    <row r="588" spans="1:8" x14ac:dyDescent="0.15">
      <c r="A588" s="137"/>
      <c r="G588" s="137"/>
      <c r="H588" s="137"/>
    </row>
    <row r="589" spans="1:8" x14ac:dyDescent="0.15">
      <c r="A589" s="137"/>
      <c r="G589" s="137"/>
      <c r="H589" s="137"/>
    </row>
    <row r="590" spans="1:8" x14ac:dyDescent="0.15">
      <c r="A590" s="137"/>
      <c r="G590" s="137"/>
      <c r="H590" s="137"/>
    </row>
    <row r="591" spans="1:8" x14ac:dyDescent="0.15">
      <c r="A591" s="137"/>
      <c r="G591" s="137"/>
      <c r="H591" s="137"/>
    </row>
    <row r="592" spans="1:8" x14ac:dyDescent="0.15">
      <c r="A592" s="137"/>
      <c r="G592" s="137"/>
      <c r="H592" s="137"/>
    </row>
    <row r="593" spans="1:8" x14ac:dyDescent="0.15">
      <c r="A593" s="137"/>
      <c r="G593" s="137"/>
      <c r="H593" s="137"/>
    </row>
    <row r="594" spans="1:8" x14ac:dyDescent="0.15">
      <c r="A594" s="137"/>
      <c r="G594" s="137"/>
      <c r="H594" s="137"/>
    </row>
    <row r="595" spans="1:8" x14ac:dyDescent="0.15">
      <c r="A595" s="137"/>
      <c r="G595" s="137"/>
      <c r="H595" s="137"/>
    </row>
    <row r="596" spans="1:8" x14ac:dyDescent="0.15">
      <c r="A596" s="137"/>
      <c r="G596" s="137"/>
      <c r="H596" s="137"/>
    </row>
    <row r="597" spans="1:8" x14ac:dyDescent="0.15">
      <c r="A597" s="137"/>
      <c r="G597" s="137"/>
      <c r="H597" s="137"/>
    </row>
    <row r="598" spans="1:8" x14ac:dyDescent="0.15">
      <c r="A598" s="137"/>
      <c r="G598" s="137"/>
      <c r="H598" s="137"/>
    </row>
    <row r="599" spans="1:8" x14ac:dyDescent="0.15">
      <c r="A599" s="137"/>
      <c r="G599" s="137"/>
      <c r="H599" s="137"/>
    </row>
    <row r="600" spans="1:8" x14ac:dyDescent="0.15">
      <c r="A600" s="137"/>
      <c r="G600" s="137"/>
      <c r="H600" s="137"/>
    </row>
    <row r="601" spans="1:8" x14ac:dyDescent="0.15">
      <c r="A601" s="137"/>
      <c r="G601" s="137"/>
      <c r="H601" s="137"/>
    </row>
    <row r="602" spans="1:8" x14ac:dyDescent="0.15">
      <c r="A602" s="137"/>
      <c r="G602" s="137"/>
      <c r="H602" s="137"/>
    </row>
    <row r="603" spans="1:8" x14ac:dyDescent="0.15">
      <c r="A603" s="137"/>
      <c r="G603" s="137"/>
      <c r="H603" s="137"/>
    </row>
    <row r="604" spans="1:8" x14ac:dyDescent="0.15">
      <c r="A604" s="137"/>
      <c r="G604" s="137"/>
      <c r="H604" s="137"/>
    </row>
    <row r="605" spans="1:8" x14ac:dyDescent="0.15">
      <c r="A605" s="137"/>
      <c r="G605" s="137"/>
      <c r="H605" s="137"/>
    </row>
    <row r="606" spans="1:8" x14ac:dyDescent="0.15">
      <c r="A606" s="137"/>
      <c r="G606" s="137"/>
      <c r="H606" s="137"/>
    </row>
    <row r="607" spans="1:8" x14ac:dyDescent="0.15">
      <c r="A607" s="137"/>
      <c r="G607" s="137"/>
      <c r="H607" s="137"/>
    </row>
    <row r="608" spans="1:8" x14ac:dyDescent="0.15">
      <c r="A608" s="137"/>
      <c r="G608" s="137"/>
      <c r="H608" s="137"/>
    </row>
    <row r="609" spans="1:8" x14ac:dyDescent="0.15">
      <c r="A609" s="137"/>
      <c r="G609" s="137"/>
      <c r="H609" s="137"/>
    </row>
    <row r="610" spans="1:8" x14ac:dyDescent="0.15">
      <c r="A610" s="137"/>
      <c r="G610" s="137"/>
      <c r="H610" s="137"/>
    </row>
    <row r="611" spans="1:8" x14ac:dyDescent="0.15">
      <c r="A611" s="137"/>
      <c r="G611" s="137"/>
      <c r="H611" s="137"/>
    </row>
    <row r="612" spans="1:8" x14ac:dyDescent="0.15">
      <c r="A612" s="137"/>
      <c r="G612" s="137"/>
      <c r="H612" s="137"/>
    </row>
    <row r="613" spans="1:8" x14ac:dyDescent="0.15">
      <c r="A613" s="137"/>
      <c r="G613" s="137"/>
      <c r="H613" s="137"/>
    </row>
    <row r="614" spans="1:8" x14ac:dyDescent="0.15">
      <c r="A614" s="137"/>
      <c r="G614" s="137"/>
      <c r="H614" s="137"/>
    </row>
    <row r="615" spans="1:8" x14ac:dyDescent="0.15">
      <c r="A615" s="137"/>
      <c r="G615" s="137"/>
      <c r="H615" s="137"/>
    </row>
    <row r="616" spans="1:8" x14ac:dyDescent="0.15">
      <c r="A616" s="137"/>
      <c r="G616" s="137"/>
      <c r="H616" s="137"/>
    </row>
    <row r="617" spans="1:8" x14ac:dyDescent="0.15">
      <c r="A617" s="137"/>
      <c r="G617" s="137"/>
      <c r="H617" s="137"/>
    </row>
    <row r="618" spans="1:8" x14ac:dyDescent="0.15">
      <c r="A618" s="137"/>
      <c r="G618" s="137"/>
      <c r="H618" s="137"/>
    </row>
    <row r="619" spans="1:8" x14ac:dyDescent="0.15">
      <c r="A619" s="137"/>
      <c r="G619" s="137"/>
      <c r="H619" s="137"/>
    </row>
    <row r="620" spans="1:8" x14ac:dyDescent="0.15">
      <c r="A620" s="137"/>
      <c r="G620" s="137"/>
      <c r="H620" s="137"/>
    </row>
    <row r="621" spans="1:8" x14ac:dyDescent="0.15">
      <c r="A621" s="137"/>
      <c r="G621" s="137"/>
      <c r="H621" s="137"/>
    </row>
    <row r="622" spans="1:8" x14ac:dyDescent="0.15">
      <c r="A622" s="137"/>
      <c r="G622" s="137"/>
      <c r="H622" s="137"/>
    </row>
    <row r="623" spans="1:8" x14ac:dyDescent="0.15">
      <c r="A623" s="137"/>
      <c r="G623" s="137"/>
      <c r="H623" s="137"/>
    </row>
    <row r="624" spans="1:8" x14ac:dyDescent="0.15">
      <c r="A624" s="137"/>
      <c r="G624" s="137"/>
      <c r="H624" s="137"/>
    </row>
    <row r="625" spans="1:8" x14ac:dyDescent="0.15">
      <c r="A625" s="137"/>
      <c r="G625" s="137"/>
      <c r="H625" s="137"/>
    </row>
    <row r="626" spans="1:8" x14ac:dyDescent="0.15">
      <c r="A626" s="137"/>
      <c r="G626" s="137"/>
      <c r="H626" s="137"/>
    </row>
    <row r="627" spans="1:8" x14ac:dyDescent="0.15">
      <c r="A627" s="137"/>
      <c r="G627" s="137"/>
      <c r="H627" s="137"/>
    </row>
    <row r="628" spans="1:8" x14ac:dyDescent="0.15">
      <c r="A628" s="137"/>
      <c r="G628" s="137"/>
      <c r="H628" s="137"/>
    </row>
    <row r="629" spans="1:8" x14ac:dyDescent="0.15">
      <c r="A629" s="137"/>
      <c r="G629" s="137"/>
      <c r="H629" s="137"/>
    </row>
    <row r="630" spans="1:8" x14ac:dyDescent="0.15">
      <c r="A630" s="137"/>
      <c r="G630" s="137"/>
      <c r="H630" s="137"/>
    </row>
    <row r="631" spans="1:8" x14ac:dyDescent="0.15">
      <c r="A631" s="137"/>
      <c r="G631" s="137"/>
      <c r="H631" s="137"/>
    </row>
    <row r="632" spans="1:8" x14ac:dyDescent="0.15">
      <c r="A632" s="137"/>
      <c r="G632" s="137"/>
      <c r="H632" s="137"/>
    </row>
    <row r="633" spans="1:8" x14ac:dyDescent="0.15">
      <c r="A633" s="137"/>
      <c r="G633" s="137"/>
      <c r="H633" s="137"/>
    </row>
    <row r="634" spans="1:8" x14ac:dyDescent="0.15">
      <c r="A634" s="137"/>
      <c r="G634" s="137"/>
      <c r="H634" s="137"/>
    </row>
    <row r="635" spans="1:8" x14ac:dyDescent="0.15">
      <c r="A635" s="137"/>
      <c r="G635" s="137"/>
      <c r="H635" s="137"/>
    </row>
    <row r="636" spans="1:8" x14ac:dyDescent="0.15">
      <c r="A636" s="137"/>
      <c r="G636" s="137"/>
      <c r="H636" s="137"/>
    </row>
    <row r="637" spans="1:8" x14ac:dyDescent="0.15">
      <c r="A637" s="137"/>
      <c r="G637" s="137"/>
      <c r="H637" s="137"/>
    </row>
    <row r="638" spans="1:8" x14ac:dyDescent="0.15">
      <c r="A638" s="137"/>
      <c r="G638" s="137"/>
      <c r="H638" s="137"/>
    </row>
    <row r="639" spans="1:8" x14ac:dyDescent="0.15">
      <c r="A639" s="137"/>
      <c r="G639" s="137"/>
      <c r="H639" s="137"/>
    </row>
    <row r="640" spans="1:8" x14ac:dyDescent="0.15">
      <c r="A640" s="137"/>
      <c r="G640" s="137"/>
      <c r="H640" s="137"/>
    </row>
    <row r="641" spans="1:8" x14ac:dyDescent="0.15">
      <c r="A641" s="137"/>
      <c r="G641" s="137"/>
      <c r="H641" s="137"/>
    </row>
    <row r="642" spans="1:8" x14ac:dyDescent="0.15">
      <c r="A642" s="137"/>
      <c r="G642" s="137"/>
      <c r="H642" s="137"/>
    </row>
    <row r="643" spans="1:8" x14ac:dyDescent="0.15">
      <c r="A643" s="137"/>
      <c r="G643" s="137"/>
      <c r="H643" s="137"/>
    </row>
    <row r="644" spans="1:8" x14ac:dyDescent="0.15">
      <c r="A644" s="137"/>
      <c r="G644" s="137"/>
      <c r="H644" s="137"/>
    </row>
    <row r="645" spans="1:8" x14ac:dyDescent="0.15">
      <c r="A645" s="137"/>
      <c r="G645" s="137"/>
      <c r="H645" s="137"/>
    </row>
    <row r="646" spans="1:8" x14ac:dyDescent="0.15">
      <c r="A646" s="137"/>
      <c r="G646" s="137"/>
      <c r="H646" s="137"/>
    </row>
    <row r="647" spans="1:8" x14ac:dyDescent="0.15">
      <c r="A647" s="137"/>
      <c r="G647" s="137"/>
      <c r="H647" s="137"/>
    </row>
    <row r="648" spans="1:8" x14ac:dyDescent="0.15">
      <c r="A648" s="137"/>
      <c r="G648" s="137"/>
      <c r="H648" s="137"/>
    </row>
    <row r="649" spans="1:8" x14ac:dyDescent="0.15">
      <c r="A649" s="137"/>
      <c r="G649" s="137"/>
      <c r="H649" s="137"/>
    </row>
    <row r="650" spans="1:8" x14ac:dyDescent="0.15">
      <c r="A650" s="137"/>
      <c r="G650" s="137"/>
      <c r="H650" s="137"/>
    </row>
    <row r="651" spans="1:8" x14ac:dyDescent="0.15">
      <c r="A651" s="137"/>
      <c r="G651" s="137"/>
      <c r="H651" s="137"/>
    </row>
    <row r="652" spans="1:8" x14ac:dyDescent="0.15">
      <c r="A652" s="137"/>
      <c r="G652" s="137"/>
      <c r="H652" s="137"/>
    </row>
    <row r="653" spans="1:8" x14ac:dyDescent="0.15">
      <c r="A653" s="137"/>
      <c r="G653" s="137"/>
      <c r="H653" s="137"/>
    </row>
    <row r="654" spans="1:8" x14ac:dyDescent="0.15">
      <c r="A654" s="137"/>
      <c r="G654" s="137"/>
      <c r="H654" s="137"/>
    </row>
    <row r="655" spans="1:8" x14ac:dyDescent="0.15">
      <c r="A655" s="137"/>
      <c r="G655" s="137"/>
      <c r="H655" s="137"/>
    </row>
    <row r="656" spans="1:8" x14ac:dyDescent="0.15">
      <c r="A656" s="137"/>
      <c r="G656" s="137"/>
      <c r="H656" s="137"/>
    </row>
    <row r="657" spans="1:8" x14ac:dyDescent="0.15">
      <c r="A657" s="137"/>
      <c r="G657" s="137"/>
      <c r="H657" s="137"/>
    </row>
    <row r="658" spans="1:8" x14ac:dyDescent="0.15">
      <c r="A658" s="137"/>
      <c r="G658" s="137"/>
      <c r="H658" s="137"/>
    </row>
    <row r="659" spans="1:8" x14ac:dyDescent="0.15">
      <c r="A659" s="137"/>
      <c r="G659" s="137"/>
      <c r="H659" s="137"/>
    </row>
    <row r="660" spans="1:8" x14ac:dyDescent="0.15">
      <c r="A660" s="137"/>
      <c r="G660" s="137"/>
      <c r="H660" s="137"/>
    </row>
    <row r="661" spans="1:8" x14ac:dyDescent="0.15">
      <c r="A661" s="137"/>
      <c r="G661" s="137"/>
      <c r="H661" s="137"/>
    </row>
    <row r="662" spans="1:8" x14ac:dyDescent="0.15">
      <c r="A662" s="137"/>
      <c r="G662" s="137"/>
      <c r="H662" s="137"/>
    </row>
    <row r="663" spans="1:8" x14ac:dyDescent="0.15">
      <c r="A663" s="137"/>
      <c r="G663" s="137"/>
      <c r="H663" s="137"/>
    </row>
    <row r="664" spans="1:8" x14ac:dyDescent="0.15">
      <c r="A664" s="137"/>
      <c r="G664" s="137"/>
      <c r="H664" s="137"/>
    </row>
    <row r="665" spans="1:8" x14ac:dyDescent="0.15">
      <c r="A665" s="137"/>
      <c r="G665" s="137"/>
      <c r="H665" s="137"/>
    </row>
    <row r="666" spans="1:8" x14ac:dyDescent="0.15">
      <c r="A666" s="137"/>
      <c r="G666" s="137"/>
      <c r="H666" s="137"/>
    </row>
    <row r="667" spans="1:8" x14ac:dyDescent="0.15">
      <c r="A667" s="137"/>
      <c r="G667" s="137"/>
      <c r="H667" s="137"/>
    </row>
    <row r="668" spans="1:8" x14ac:dyDescent="0.15">
      <c r="A668" s="137"/>
      <c r="G668" s="137"/>
      <c r="H668" s="137"/>
    </row>
    <row r="669" spans="1:8" x14ac:dyDescent="0.15">
      <c r="A669" s="137"/>
      <c r="G669" s="137"/>
      <c r="H669" s="137"/>
    </row>
    <row r="670" spans="1:8" x14ac:dyDescent="0.15">
      <c r="A670" s="137"/>
      <c r="G670" s="137"/>
      <c r="H670" s="137"/>
    </row>
    <row r="671" spans="1:8" x14ac:dyDescent="0.15">
      <c r="A671" s="137"/>
      <c r="G671" s="137"/>
      <c r="H671" s="137"/>
    </row>
    <row r="672" spans="1:8" x14ac:dyDescent="0.15">
      <c r="A672" s="137"/>
      <c r="G672" s="137"/>
      <c r="H672" s="137"/>
    </row>
    <row r="673" spans="1:8" x14ac:dyDescent="0.15">
      <c r="A673" s="137"/>
      <c r="G673" s="137"/>
      <c r="H673" s="137"/>
    </row>
    <row r="674" spans="1:8" x14ac:dyDescent="0.15">
      <c r="A674" s="137"/>
      <c r="G674" s="137"/>
      <c r="H674" s="137"/>
    </row>
    <row r="675" spans="1:8" x14ac:dyDescent="0.15">
      <c r="A675" s="137"/>
      <c r="G675" s="137"/>
      <c r="H675" s="137"/>
    </row>
    <row r="676" spans="1:8" x14ac:dyDescent="0.15">
      <c r="A676" s="137"/>
      <c r="G676" s="137"/>
      <c r="H676" s="137"/>
    </row>
    <row r="677" spans="1:8" x14ac:dyDescent="0.15">
      <c r="A677" s="137"/>
      <c r="G677" s="137"/>
      <c r="H677" s="137"/>
    </row>
    <row r="678" spans="1:8" x14ac:dyDescent="0.15">
      <c r="A678" s="137"/>
      <c r="G678" s="137"/>
      <c r="H678" s="137"/>
    </row>
    <row r="679" spans="1:8" x14ac:dyDescent="0.15">
      <c r="A679" s="137"/>
      <c r="G679" s="137"/>
      <c r="H679" s="137"/>
    </row>
    <row r="680" spans="1:8" x14ac:dyDescent="0.15">
      <c r="A680" s="137"/>
      <c r="G680" s="137"/>
      <c r="H680" s="137"/>
    </row>
    <row r="681" spans="1:8" x14ac:dyDescent="0.15">
      <c r="A681" s="137"/>
      <c r="G681" s="137"/>
      <c r="H681" s="137"/>
    </row>
    <row r="682" spans="1:8" x14ac:dyDescent="0.15">
      <c r="A682" s="137"/>
      <c r="G682" s="137"/>
      <c r="H682" s="137"/>
    </row>
    <row r="683" spans="1:8" x14ac:dyDescent="0.15">
      <c r="A683" s="137"/>
      <c r="G683" s="137"/>
      <c r="H683" s="137"/>
    </row>
    <row r="684" spans="1:8" x14ac:dyDescent="0.15">
      <c r="A684" s="137"/>
      <c r="G684" s="137"/>
      <c r="H684" s="137"/>
    </row>
    <row r="685" spans="1:8" x14ac:dyDescent="0.15">
      <c r="A685" s="137"/>
      <c r="G685" s="137"/>
      <c r="H685" s="137"/>
    </row>
    <row r="686" spans="1:8" x14ac:dyDescent="0.15">
      <c r="A686" s="137"/>
      <c r="G686" s="137"/>
      <c r="H686" s="137"/>
    </row>
    <row r="687" spans="1:8" x14ac:dyDescent="0.15">
      <c r="A687" s="137"/>
      <c r="G687" s="137"/>
      <c r="H687" s="137"/>
    </row>
    <row r="688" spans="1:8" x14ac:dyDescent="0.15">
      <c r="A688" s="137"/>
      <c r="G688" s="137"/>
      <c r="H688" s="137"/>
    </row>
    <row r="689" spans="1:8" x14ac:dyDescent="0.15">
      <c r="A689" s="137"/>
      <c r="G689" s="137"/>
      <c r="H689" s="137"/>
    </row>
    <row r="690" spans="1:8" x14ac:dyDescent="0.15">
      <c r="A690" s="137"/>
      <c r="G690" s="137"/>
      <c r="H690" s="137"/>
    </row>
    <row r="691" spans="1:8" x14ac:dyDescent="0.15">
      <c r="A691" s="137"/>
      <c r="G691" s="137"/>
      <c r="H691" s="137"/>
    </row>
    <row r="692" spans="1:8" x14ac:dyDescent="0.15">
      <c r="A692" s="137"/>
      <c r="G692" s="137"/>
      <c r="H692" s="137"/>
    </row>
    <row r="693" spans="1:8" x14ac:dyDescent="0.15">
      <c r="A693" s="137"/>
      <c r="G693" s="137"/>
      <c r="H693" s="137"/>
    </row>
    <row r="694" spans="1:8" x14ac:dyDescent="0.15">
      <c r="A694" s="137"/>
      <c r="G694" s="137"/>
      <c r="H694" s="137"/>
    </row>
    <row r="695" spans="1:8" x14ac:dyDescent="0.15">
      <c r="A695" s="137"/>
      <c r="G695" s="137"/>
      <c r="H695" s="137"/>
    </row>
    <row r="696" spans="1:8" x14ac:dyDescent="0.15">
      <c r="A696" s="137"/>
      <c r="G696" s="137"/>
      <c r="H696" s="137"/>
    </row>
    <row r="697" spans="1:8" x14ac:dyDescent="0.15">
      <c r="A697" s="137"/>
      <c r="G697" s="137"/>
      <c r="H697" s="137"/>
    </row>
    <row r="698" spans="1:8" x14ac:dyDescent="0.15">
      <c r="A698" s="137"/>
      <c r="G698" s="137"/>
      <c r="H698" s="137"/>
    </row>
    <row r="699" spans="1:8" x14ac:dyDescent="0.15">
      <c r="A699" s="137"/>
      <c r="G699" s="137"/>
      <c r="H699" s="137"/>
    </row>
    <row r="700" spans="1:8" x14ac:dyDescent="0.15">
      <c r="A700" s="137"/>
      <c r="G700" s="137"/>
      <c r="H700" s="137"/>
    </row>
    <row r="701" spans="1:8" x14ac:dyDescent="0.15">
      <c r="A701" s="137"/>
      <c r="G701" s="137"/>
      <c r="H701" s="137"/>
    </row>
    <row r="702" spans="1:8" x14ac:dyDescent="0.15">
      <c r="A702" s="137"/>
      <c r="G702" s="137"/>
      <c r="H702" s="137"/>
    </row>
    <row r="703" spans="1:8" x14ac:dyDescent="0.15">
      <c r="A703" s="137"/>
      <c r="G703" s="137"/>
      <c r="H703" s="137"/>
    </row>
    <row r="704" spans="1:8" x14ac:dyDescent="0.15">
      <c r="A704" s="137"/>
      <c r="G704" s="137"/>
      <c r="H704" s="137"/>
    </row>
    <row r="705" spans="1:8" x14ac:dyDescent="0.15">
      <c r="A705" s="137"/>
      <c r="G705" s="137"/>
      <c r="H705" s="137"/>
    </row>
    <row r="706" spans="1:8" x14ac:dyDescent="0.15">
      <c r="A706" s="137"/>
      <c r="G706" s="137"/>
      <c r="H706" s="137"/>
    </row>
    <row r="707" spans="1:8" x14ac:dyDescent="0.15">
      <c r="A707" s="137"/>
      <c r="G707" s="137"/>
      <c r="H707" s="137"/>
    </row>
    <row r="708" spans="1:8" x14ac:dyDescent="0.15">
      <c r="A708" s="137"/>
      <c r="G708" s="137"/>
      <c r="H708" s="137"/>
    </row>
    <row r="709" spans="1:8" x14ac:dyDescent="0.15">
      <c r="A709" s="137"/>
      <c r="G709" s="137"/>
      <c r="H709" s="137"/>
    </row>
    <row r="710" spans="1:8" x14ac:dyDescent="0.15">
      <c r="A710" s="137"/>
      <c r="G710" s="137"/>
      <c r="H710" s="137"/>
    </row>
    <row r="711" spans="1:8" x14ac:dyDescent="0.15">
      <c r="A711" s="137"/>
      <c r="G711" s="137"/>
      <c r="H711" s="137"/>
    </row>
    <row r="712" spans="1:8" x14ac:dyDescent="0.15">
      <c r="A712" s="137"/>
      <c r="G712" s="137"/>
      <c r="H712" s="137"/>
    </row>
    <row r="713" spans="1:8" x14ac:dyDescent="0.15">
      <c r="A713" s="137"/>
      <c r="G713" s="137"/>
      <c r="H713" s="137"/>
    </row>
    <row r="714" spans="1:8" x14ac:dyDescent="0.15">
      <c r="A714" s="137"/>
      <c r="G714" s="137"/>
      <c r="H714" s="137"/>
    </row>
    <row r="715" spans="1:8" x14ac:dyDescent="0.15">
      <c r="A715" s="137"/>
      <c r="G715" s="137"/>
      <c r="H715" s="137"/>
    </row>
    <row r="716" spans="1:8" x14ac:dyDescent="0.15">
      <c r="A716" s="137"/>
      <c r="G716" s="137"/>
      <c r="H716" s="137"/>
    </row>
    <row r="717" spans="1:8" x14ac:dyDescent="0.15">
      <c r="A717" s="137"/>
      <c r="G717" s="137"/>
      <c r="H717" s="137"/>
    </row>
    <row r="718" spans="1:8" x14ac:dyDescent="0.15">
      <c r="A718" s="137"/>
      <c r="G718" s="137"/>
      <c r="H718" s="137"/>
    </row>
    <row r="719" spans="1:8" x14ac:dyDescent="0.15">
      <c r="A719" s="137"/>
      <c r="G719" s="137"/>
      <c r="H719" s="137"/>
    </row>
    <row r="720" spans="1:8" x14ac:dyDescent="0.15">
      <c r="A720" s="137"/>
      <c r="G720" s="137"/>
      <c r="H720" s="137"/>
    </row>
    <row r="721" spans="1:8" x14ac:dyDescent="0.15">
      <c r="A721" s="137"/>
      <c r="G721" s="137"/>
      <c r="H721" s="137"/>
    </row>
    <row r="722" spans="1:8" x14ac:dyDescent="0.15">
      <c r="A722" s="137"/>
      <c r="G722" s="137"/>
      <c r="H722" s="137"/>
    </row>
    <row r="723" spans="1:8" x14ac:dyDescent="0.15">
      <c r="A723" s="137"/>
      <c r="G723" s="137"/>
      <c r="H723" s="137"/>
    </row>
    <row r="724" spans="1:8" x14ac:dyDescent="0.15">
      <c r="A724" s="137"/>
      <c r="G724" s="137"/>
      <c r="H724" s="137"/>
    </row>
    <row r="725" spans="1:8" x14ac:dyDescent="0.15">
      <c r="A725" s="137"/>
      <c r="G725" s="137"/>
      <c r="H725" s="137"/>
    </row>
    <row r="726" spans="1:8" x14ac:dyDescent="0.15">
      <c r="A726" s="137"/>
      <c r="G726" s="137"/>
      <c r="H726" s="137"/>
    </row>
    <row r="727" spans="1:8" x14ac:dyDescent="0.15">
      <c r="A727" s="137"/>
      <c r="G727" s="137"/>
      <c r="H727" s="137"/>
    </row>
    <row r="728" spans="1:8" x14ac:dyDescent="0.15">
      <c r="A728" s="137"/>
      <c r="G728" s="137"/>
      <c r="H728" s="137"/>
    </row>
    <row r="729" spans="1:8" x14ac:dyDescent="0.15">
      <c r="A729" s="137"/>
      <c r="G729" s="137"/>
      <c r="H729" s="137"/>
    </row>
    <row r="730" spans="1:8" x14ac:dyDescent="0.15">
      <c r="A730" s="137"/>
      <c r="G730" s="137"/>
      <c r="H730" s="137"/>
    </row>
    <row r="731" spans="1:8" x14ac:dyDescent="0.15">
      <c r="A731" s="137"/>
      <c r="G731" s="137"/>
      <c r="H731" s="137"/>
    </row>
    <row r="732" spans="1:8" x14ac:dyDescent="0.15">
      <c r="A732" s="137"/>
      <c r="G732" s="137"/>
      <c r="H732" s="137"/>
    </row>
    <row r="733" spans="1:8" x14ac:dyDescent="0.15">
      <c r="A733" s="137"/>
      <c r="G733" s="137"/>
      <c r="H733" s="137"/>
    </row>
    <row r="734" spans="1:8" x14ac:dyDescent="0.15">
      <c r="A734" s="137"/>
      <c r="G734" s="137"/>
      <c r="H734" s="137"/>
    </row>
    <row r="735" spans="1:8" x14ac:dyDescent="0.15">
      <c r="A735" s="137"/>
      <c r="G735" s="137"/>
      <c r="H735" s="137"/>
    </row>
    <row r="736" spans="1:8" x14ac:dyDescent="0.15">
      <c r="A736" s="137"/>
      <c r="G736" s="137"/>
      <c r="H736" s="137"/>
    </row>
    <row r="737" spans="1:8" x14ac:dyDescent="0.15">
      <c r="A737" s="137"/>
      <c r="G737" s="137"/>
      <c r="H737" s="137"/>
    </row>
    <row r="738" spans="1:8" x14ac:dyDescent="0.15">
      <c r="A738" s="137"/>
      <c r="G738" s="137"/>
      <c r="H738" s="137"/>
    </row>
    <row r="739" spans="1:8" x14ac:dyDescent="0.15">
      <c r="A739" s="137"/>
      <c r="G739" s="137"/>
      <c r="H739" s="137"/>
    </row>
    <row r="740" spans="1:8" x14ac:dyDescent="0.15">
      <c r="A740" s="137"/>
      <c r="G740" s="137"/>
      <c r="H740" s="137"/>
    </row>
    <row r="741" spans="1:8" x14ac:dyDescent="0.15">
      <c r="A741" s="137"/>
      <c r="G741" s="137"/>
      <c r="H741" s="137"/>
    </row>
    <row r="742" spans="1:8" x14ac:dyDescent="0.15">
      <c r="A742" s="137"/>
      <c r="G742" s="137"/>
      <c r="H742" s="137"/>
    </row>
    <row r="743" spans="1:8" x14ac:dyDescent="0.15">
      <c r="A743" s="137"/>
      <c r="G743" s="137"/>
      <c r="H743" s="137"/>
    </row>
    <row r="744" spans="1:8" x14ac:dyDescent="0.15">
      <c r="A744" s="137"/>
      <c r="G744" s="137"/>
      <c r="H744" s="137"/>
    </row>
    <row r="745" spans="1:8" x14ac:dyDescent="0.15">
      <c r="A745" s="137"/>
      <c r="G745" s="137"/>
      <c r="H745" s="137"/>
    </row>
    <row r="746" spans="1:8" x14ac:dyDescent="0.15">
      <c r="A746" s="137"/>
      <c r="G746" s="137"/>
      <c r="H746" s="137"/>
    </row>
    <row r="747" spans="1:8" x14ac:dyDescent="0.15">
      <c r="A747" s="137"/>
      <c r="G747" s="137"/>
      <c r="H747" s="137"/>
    </row>
    <row r="748" spans="1:8" x14ac:dyDescent="0.15">
      <c r="A748" s="137"/>
      <c r="G748" s="137"/>
      <c r="H748" s="137"/>
    </row>
    <row r="749" spans="1:8" x14ac:dyDescent="0.15">
      <c r="A749" s="137"/>
      <c r="G749" s="137"/>
      <c r="H749" s="137"/>
    </row>
    <row r="750" spans="1:8" x14ac:dyDescent="0.15">
      <c r="A750" s="137"/>
      <c r="G750" s="137"/>
      <c r="H750" s="137"/>
    </row>
    <row r="751" spans="1:8" x14ac:dyDescent="0.15">
      <c r="A751" s="137"/>
      <c r="G751" s="137"/>
      <c r="H751" s="137"/>
    </row>
    <row r="752" spans="1:8" x14ac:dyDescent="0.15">
      <c r="A752" s="137"/>
      <c r="G752" s="137"/>
      <c r="H752" s="137"/>
    </row>
    <row r="753" spans="1:8" x14ac:dyDescent="0.15">
      <c r="A753" s="137"/>
      <c r="G753" s="137"/>
      <c r="H753" s="137"/>
    </row>
    <row r="754" spans="1:8" x14ac:dyDescent="0.15">
      <c r="A754" s="137"/>
      <c r="G754" s="137"/>
      <c r="H754" s="137"/>
    </row>
    <row r="755" spans="1:8" x14ac:dyDescent="0.15">
      <c r="A755" s="137"/>
      <c r="G755" s="137"/>
      <c r="H755" s="137"/>
    </row>
    <row r="756" spans="1:8" x14ac:dyDescent="0.15">
      <c r="A756" s="137"/>
      <c r="G756" s="137"/>
      <c r="H756" s="137"/>
    </row>
    <row r="757" spans="1:8" x14ac:dyDescent="0.15">
      <c r="A757" s="137"/>
      <c r="G757" s="137"/>
      <c r="H757" s="137"/>
    </row>
    <row r="758" spans="1:8" x14ac:dyDescent="0.15">
      <c r="A758" s="137"/>
      <c r="G758" s="137"/>
      <c r="H758" s="137"/>
    </row>
    <row r="759" spans="1:8" x14ac:dyDescent="0.15">
      <c r="A759" s="137"/>
      <c r="G759" s="137"/>
      <c r="H759" s="137"/>
    </row>
    <row r="760" spans="1:8" x14ac:dyDescent="0.15">
      <c r="A760" s="137"/>
      <c r="G760" s="137"/>
      <c r="H760" s="137"/>
    </row>
    <row r="761" spans="1:8" x14ac:dyDescent="0.15">
      <c r="A761" s="137"/>
      <c r="G761" s="137"/>
      <c r="H761" s="137"/>
    </row>
    <row r="762" spans="1:8" x14ac:dyDescent="0.15">
      <c r="A762" s="137"/>
      <c r="G762" s="137"/>
      <c r="H762" s="137"/>
    </row>
    <row r="763" spans="1:8" x14ac:dyDescent="0.15">
      <c r="A763" s="137"/>
      <c r="G763" s="137"/>
      <c r="H763" s="137"/>
    </row>
    <row r="764" spans="1:8" x14ac:dyDescent="0.15">
      <c r="A764" s="137"/>
      <c r="G764" s="137"/>
      <c r="H764" s="137"/>
    </row>
    <row r="765" spans="1:8" x14ac:dyDescent="0.15">
      <c r="A765" s="137"/>
      <c r="G765" s="137"/>
      <c r="H765" s="137"/>
    </row>
    <row r="766" spans="1:8" x14ac:dyDescent="0.15">
      <c r="A766" s="137"/>
      <c r="G766" s="137"/>
      <c r="H766" s="137"/>
    </row>
    <row r="767" spans="1:8" x14ac:dyDescent="0.15">
      <c r="A767" s="137"/>
      <c r="G767" s="137"/>
      <c r="H767" s="137"/>
    </row>
    <row r="768" spans="1:8" x14ac:dyDescent="0.15">
      <c r="A768" s="137"/>
      <c r="G768" s="137"/>
      <c r="H768" s="137"/>
    </row>
    <row r="769" spans="1:8" x14ac:dyDescent="0.15">
      <c r="A769" s="137"/>
      <c r="G769" s="137"/>
      <c r="H769" s="137"/>
    </row>
    <row r="770" spans="1:8" x14ac:dyDescent="0.15">
      <c r="A770" s="137"/>
      <c r="G770" s="137"/>
      <c r="H770" s="137"/>
    </row>
    <row r="771" spans="1:8" x14ac:dyDescent="0.15">
      <c r="A771" s="137"/>
      <c r="G771" s="137"/>
      <c r="H771" s="137"/>
    </row>
    <row r="772" spans="1:8" x14ac:dyDescent="0.15">
      <c r="A772" s="137"/>
      <c r="G772" s="137"/>
      <c r="H772" s="137"/>
    </row>
    <row r="773" spans="1:8" x14ac:dyDescent="0.15">
      <c r="A773" s="137"/>
      <c r="G773" s="137"/>
      <c r="H773" s="137"/>
    </row>
    <row r="774" spans="1:8" x14ac:dyDescent="0.15">
      <c r="A774" s="137"/>
      <c r="G774" s="137"/>
      <c r="H774" s="137"/>
    </row>
    <row r="775" spans="1:8" x14ac:dyDescent="0.15">
      <c r="A775" s="137"/>
      <c r="G775" s="137"/>
      <c r="H775" s="137"/>
    </row>
    <row r="776" spans="1:8" x14ac:dyDescent="0.15">
      <c r="A776" s="137"/>
      <c r="G776" s="137"/>
      <c r="H776" s="137"/>
    </row>
    <row r="777" spans="1:8" x14ac:dyDescent="0.15">
      <c r="A777" s="137"/>
      <c r="G777" s="137"/>
      <c r="H777" s="137"/>
    </row>
    <row r="778" spans="1:8" x14ac:dyDescent="0.15">
      <c r="A778" s="137"/>
      <c r="G778" s="137"/>
      <c r="H778" s="137"/>
    </row>
    <row r="779" spans="1:8" x14ac:dyDescent="0.15">
      <c r="A779" s="137"/>
      <c r="G779" s="137"/>
      <c r="H779" s="137"/>
    </row>
    <row r="780" spans="1:8" x14ac:dyDescent="0.15">
      <c r="A780" s="137"/>
      <c r="G780" s="137"/>
      <c r="H780" s="137"/>
    </row>
    <row r="781" spans="1:8" x14ac:dyDescent="0.15">
      <c r="A781" s="137"/>
      <c r="G781" s="137"/>
      <c r="H781" s="137"/>
    </row>
    <row r="782" spans="1:8" x14ac:dyDescent="0.15">
      <c r="A782" s="137"/>
      <c r="G782" s="137"/>
      <c r="H782" s="137"/>
    </row>
    <row r="783" spans="1:8" x14ac:dyDescent="0.15">
      <c r="A783" s="137"/>
      <c r="G783" s="137"/>
      <c r="H783" s="137"/>
    </row>
    <row r="784" spans="1:8" x14ac:dyDescent="0.15">
      <c r="A784" s="137"/>
      <c r="G784" s="137"/>
      <c r="H784" s="137"/>
    </row>
    <row r="785" spans="1:8" x14ac:dyDescent="0.15">
      <c r="A785" s="137"/>
      <c r="G785" s="137"/>
      <c r="H785" s="137"/>
    </row>
    <row r="786" spans="1:8" x14ac:dyDescent="0.15">
      <c r="A786" s="137"/>
      <c r="G786" s="137"/>
      <c r="H786" s="137"/>
    </row>
    <row r="787" spans="1:8" x14ac:dyDescent="0.15">
      <c r="A787" s="137"/>
      <c r="G787" s="137"/>
      <c r="H787" s="137"/>
    </row>
    <row r="788" spans="1:8" x14ac:dyDescent="0.15">
      <c r="A788" s="137"/>
      <c r="G788" s="137"/>
      <c r="H788" s="137"/>
    </row>
    <row r="789" spans="1:8" x14ac:dyDescent="0.15">
      <c r="A789" s="137"/>
      <c r="G789" s="137"/>
      <c r="H789" s="137"/>
    </row>
    <row r="790" spans="1:8" x14ac:dyDescent="0.15">
      <c r="A790" s="137"/>
      <c r="G790" s="137"/>
      <c r="H790" s="137"/>
    </row>
    <row r="791" spans="1:8" x14ac:dyDescent="0.15">
      <c r="A791" s="137"/>
      <c r="G791" s="137"/>
      <c r="H791" s="137"/>
    </row>
    <row r="792" spans="1:8" x14ac:dyDescent="0.15">
      <c r="A792" s="137"/>
      <c r="G792" s="137"/>
      <c r="H792" s="137"/>
    </row>
    <row r="793" spans="1:8" x14ac:dyDescent="0.15">
      <c r="A793" s="137"/>
      <c r="G793" s="137"/>
      <c r="H793" s="137"/>
    </row>
    <row r="794" spans="1:8" x14ac:dyDescent="0.15">
      <c r="A794" s="137"/>
      <c r="G794" s="137"/>
      <c r="H794" s="137"/>
    </row>
    <row r="795" spans="1:8" x14ac:dyDescent="0.15">
      <c r="A795" s="137"/>
      <c r="G795" s="137"/>
      <c r="H795" s="137"/>
    </row>
    <row r="796" spans="1:8" x14ac:dyDescent="0.15">
      <c r="A796" s="137"/>
      <c r="G796" s="137"/>
      <c r="H796" s="137"/>
    </row>
    <row r="797" spans="1:8" x14ac:dyDescent="0.15">
      <c r="A797" s="137"/>
      <c r="G797" s="137"/>
      <c r="H797" s="137"/>
    </row>
    <row r="798" spans="1:8" x14ac:dyDescent="0.15">
      <c r="A798" s="137"/>
      <c r="G798" s="137"/>
      <c r="H798" s="137"/>
    </row>
    <row r="799" spans="1:8" x14ac:dyDescent="0.15">
      <c r="A799" s="137"/>
      <c r="G799" s="137"/>
      <c r="H799" s="137"/>
    </row>
    <row r="800" spans="1:8" x14ac:dyDescent="0.15">
      <c r="A800" s="137"/>
      <c r="G800" s="137"/>
      <c r="H800" s="137"/>
    </row>
    <row r="801" spans="1:8" x14ac:dyDescent="0.15">
      <c r="A801" s="137"/>
      <c r="G801" s="137"/>
      <c r="H801" s="137"/>
    </row>
    <row r="802" spans="1:8" x14ac:dyDescent="0.15">
      <c r="A802" s="137"/>
      <c r="G802" s="137"/>
      <c r="H802" s="137"/>
    </row>
    <row r="803" spans="1:8" x14ac:dyDescent="0.15">
      <c r="A803" s="137"/>
      <c r="G803" s="137"/>
      <c r="H803" s="137"/>
    </row>
    <row r="804" spans="1:8" x14ac:dyDescent="0.15">
      <c r="A804" s="137"/>
      <c r="G804" s="137"/>
      <c r="H804" s="137"/>
    </row>
    <row r="805" spans="1:8" x14ac:dyDescent="0.15">
      <c r="A805" s="137"/>
      <c r="G805" s="137"/>
      <c r="H805" s="137"/>
    </row>
    <row r="806" spans="1:8" x14ac:dyDescent="0.15">
      <c r="A806" s="137"/>
      <c r="G806" s="137"/>
      <c r="H806" s="137"/>
    </row>
    <row r="807" spans="1:8" x14ac:dyDescent="0.15">
      <c r="A807" s="137"/>
      <c r="G807" s="137"/>
      <c r="H807" s="137"/>
    </row>
    <row r="808" spans="1:8" x14ac:dyDescent="0.15">
      <c r="A808" s="137"/>
      <c r="G808" s="137"/>
      <c r="H808" s="137"/>
    </row>
    <row r="809" spans="1:8" x14ac:dyDescent="0.15">
      <c r="A809" s="137"/>
      <c r="G809" s="137"/>
      <c r="H809" s="137"/>
    </row>
    <row r="810" spans="1:8" x14ac:dyDescent="0.15">
      <c r="A810" s="137"/>
      <c r="G810" s="137"/>
      <c r="H810" s="137"/>
    </row>
    <row r="811" spans="1:8" x14ac:dyDescent="0.15">
      <c r="A811" s="137"/>
      <c r="G811" s="137"/>
      <c r="H811" s="137"/>
    </row>
    <row r="812" spans="1:8" x14ac:dyDescent="0.15">
      <c r="A812" s="137"/>
      <c r="G812" s="137"/>
      <c r="H812" s="137"/>
    </row>
    <row r="813" spans="1:8" x14ac:dyDescent="0.15">
      <c r="A813" s="137"/>
      <c r="G813" s="137"/>
      <c r="H813" s="137"/>
    </row>
    <row r="814" spans="1:8" x14ac:dyDescent="0.15">
      <c r="A814" s="137"/>
      <c r="G814" s="137"/>
      <c r="H814" s="137"/>
    </row>
    <row r="815" spans="1:8" x14ac:dyDescent="0.15">
      <c r="A815" s="137"/>
      <c r="G815" s="137"/>
      <c r="H815" s="137"/>
    </row>
    <row r="816" spans="1:8" x14ac:dyDescent="0.15">
      <c r="A816" s="137"/>
      <c r="G816" s="137"/>
      <c r="H816" s="137"/>
    </row>
    <row r="817" spans="1:8" x14ac:dyDescent="0.15">
      <c r="A817" s="137"/>
      <c r="G817" s="137"/>
      <c r="H817" s="137"/>
    </row>
    <row r="818" spans="1:8" x14ac:dyDescent="0.15">
      <c r="A818" s="137"/>
      <c r="G818" s="137"/>
      <c r="H818" s="137"/>
    </row>
    <row r="819" spans="1:8" x14ac:dyDescent="0.15">
      <c r="A819" s="137"/>
      <c r="G819" s="137"/>
      <c r="H819" s="137"/>
    </row>
    <row r="820" spans="1:8" x14ac:dyDescent="0.15">
      <c r="A820" s="137"/>
      <c r="G820" s="137"/>
      <c r="H820" s="137"/>
    </row>
    <row r="821" spans="1:8" x14ac:dyDescent="0.15">
      <c r="A821" s="137"/>
      <c r="G821" s="137"/>
      <c r="H821" s="137"/>
    </row>
    <row r="822" spans="1:8" x14ac:dyDescent="0.15">
      <c r="A822" s="137"/>
      <c r="G822" s="137"/>
      <c r="H822" s="137"/>
    </row>
    <row r="823" spans="1:8" x14ac:dyDescent="0.15">
      <c r="A823" s="137"/>
      <c r="G823" s="137"/>
      <c r="H823" s="137"/>
    </row>
    <row r="824" spans="1:8" x14ac:dyDescent="0.15">
      <c r="A824" s="137"/>
      <c r="G824" s="137"/>
      <c r="H824" s="137"/>
    </row>
    <row r="825" spans="1:8" x14ac:dyDescent="0.15">
      <c r="A825" s="137"/>
      <c r="G825" s="137"/>
      <c r="H825" s="137"/>
    </row>
    <row r="826" spans="1:8" x14ac:dyDescent="0.15">
      <c r="A826" s="137"/>
      <c r="G826" s="137"/>
      <c r="H826" s="137"/>
    </row>
    <row r="827" spans="1:8" x14ac:dyDescent="0.15">
      <c r="A827" s="137"/>
      <c r="G827" s="137"/>
      <c r="H827" s="137"/>
    </row>
    <row r="828" spans="1:8" x14ac:dyDescent="0.15">
      <c r="A828" s="137"/>
      <c r="G828" s="137"/>
      <c r="H828" s="137"/>
    </row>
    <row r="829" spans="1:8" x14ac:dyDescent="0.15">
      <c r="A829" s="137"/>
      <c r="G829" s="137"/>
      <c r="H829" s="137"/>
    </row>
    <row r="830" spans="1:8" x14ac:dyDescent="0.15">
      <c r="A830" s="137"/>
      <c r="G830" s="137"/>
      <c r="H830" s="137"/>
    </row>
    <row r="831" spans="1:8" x14ac:dyDescent="0.15">
      <c r="A831" s="137"/>
      <c r="G831" s="137"/>
      <c r="H831" s="137"/>
    </row>
    <row r="832" spans="1:8" x14ac:dyDescent="0.15">
      <c r="A832" s="137"/>
      <c r="G832" s="137"/>
      <c r="H832" s="137"/>
    </row>
    <row r="833" spans="1:8" x14ac:dyDescent="0.15">
      <c r="A833" s="137"/>
      <c r="G833" s="137"/>
      <c r="H833" s="137"/>
    </row>
    <row r="834" spans="1:8" x14ac:dyDescent="0.15">
      <c r="A834" s="137"/>
      <c r="G834" s="137"/>
      <c r="H834" s="137"/>
    </row>
    <row r="835" spans="1:8" x14ac:dyDescent="0.15">
      <c r="A835" s="137"/>
      <c r="G835" s="137"/>
      <c r="H835" s="137"/>
    </row>
    <row r="836" spans="1:8" x14ac:dyDescent="0.15">
      <c r="A836" s="137"/>
      <c r="G836" s="137"/>
      <c r="H836" s="137"/>
    </row>
    <row r="837" spans="1:8" x14ac:dyDescent="0.15">
      <c r="A837" s="137"/>
      <c r="G837" s="137"/>
      <c r="H837" s="137"/>
    </row>
    <row r="838" spans="1:8" x14ac:dyDescent="0.15">
      <c r="A838" s="137"/>
      <c r="G838" s="137"/>
      <c r="H838" s="137"/>
    </row>
    <row r="839" spans="1:8" x14ac:dyDescent="0.15">
      <c r="A839" s="137"/>
      <c r="G839" s="137"/>
      <c r="H839" s="137"/>
    </row>
    <row r="840" spans="1:8" x14ac:dyDescent="0.15">
      <c r="A840" s="137"/>
      <c r="G840" s="137"/>
      <c r="H840" s="137"/>
    </row>
    <row r="841" spans="1:8" x14ac:dyDescent="0.15">
      <c r="A841" s="137"/>
      <c r="G841" s="137"/>
      <c r="H841" s="137"/>
    </row>
    <row r="842" spans="1:8" x14ac:dyDescent="0.15">
      <c r="A842" s="137"/>
      <c r="G842" s="137"/>
      <c r="H842" s="137"/>
    </row>
    <row r="843" spans="1:8" x14ac:dyDescent="0.15">
      <c r="A843" s="137"/>
      <c r="G843" s="137"/>
      <c r="H843" s="137"/>
    </row>
    <row r="844" spans="1:8" x14ac:dyDescent="0.15">
      <c r="A844" s="137"/>
      <c r="G844" s="137"/>
      <c r="H844" s="137"/>
    </row>
    <row r="845" spans="1:8" x14ac:dyDescent="0.15">
      <c r="A845" s="137"/>
      <c r="G845" s="137"/>
      <c r="H845" s="137"/>
    </row>
    <row r="846" spans="1:8" x14ac:dyDescent="0.15">
      <c r="A846" s="137"/>
      <c r="G846" s="137"/>
      <c r="H846" s="137"/>
    </row>
    <row r="847" spans="1:8" x14ac:dyDescent="0.15">
      <c r="A847" s="137"/>
      <c r="G847" s="137"/>
      <c r="H847" s="137"/>
    </row>
    <row r="848" spans="1:8" x14ac:dyDescent="0.15">
      <c r="A848" s="137"/>
      <c r="G848" s="137"/>
      <c r="H848" s="137"/>
    </row>
    <row r="849" spans="1:8" x14ac:dyDescent="0.15">
      <c r="A849" s="137"/>
      <c r="G849" s="137"/>
      <c r="H849" s="137"/>
    </row>
    <row r="850" spans="1:8" x14ac:dyDescent="0.15">
      <c r="A850" s="137"/>
      <c r="G850" s="137"/>
      <c r="H850" s="137"/>
    </row>
    <row r="851" spans="1:8" x14ac:dyDescent="0.15">
      <c r="A851" s="137"/>
      <c r="G851" s="137"/>
      <c r="H851" s="137"/>
    </row>
    <row r="852" spans="1:8" x14ac:dyDescent="0.15">
      <c r="A852" s="137"/>
      <c r="G852" s="137"/>
      <c r="H852" s="137"/>
    </row>
    <row r="853" spans="1:8" x14ac:dyDescent="0.15">
      <c r="A853" s="137"/>
      <c r="G853" s="137"/>
      <c r="H853" s="137"/>
    </row>
    <row r="854" spans="1:8" x14ac:dyDescent="0.15">
      <c r="A854" s="137"/>
      <c r="G854" s="137"/>
      <c r="H854" s="137"/>
    </row>
    <row r="855" spans="1:8" x14ac:dyDescent="0.15">
      <c r="A855" s="137"/>
      <c r="G855" s="137"/>
      <c r="H855" s="137"/>
    </row>
    <row r="856" spans="1:8" x14ac:dyDescent="0.15">
      <c r="A856" s="137"/>
      <c r="G856" s="137"/>
      <c r="H856" s="137"/>
    </row>
    <row r="857" spans="1:8" x14ac:dyDescent="0.15">
      <c r="A857" s="137"/>
      <c r="G857" s="137"/>
      <c r="H857" s="137"/>
    </row>
    <row r="858" spans="1:8" x14ac:dyDescent="0.15">
      <c r="A858" s="137"/>
      <c r="G858" s="137"/>
      <c r="H858" s="137"/>
    </row>
    <row r="859" spans="1:8" x14ac:dyDescent="0.15">
      <c r="A859" s="137"/>
      <c r="G859" s="137"/>
      <c r="H859" s="137"/>
    </row>
    <row r="860" spans="1:8" x14ac:dyDescent="0.15">
      <c r="A860" s="137"/>
      <c r="G860" s="137"/>
      <c r="H860" s="137"/>
    </row>
    <row r="861" spans="1:8" x14ac:dyDescent="0.15">
      <c r="A861" s="137"/>
      <c r="G861" s="137"/>
      <c r="H861" s="137"/>
    </row>
    <row r="862" spans="1:8" x14ac:dyDescent="0.15">
      <c r="A862" s="137"/>
      <c r="G862" s="137"/>
      <c r="H862" s="137"/>
    </row>
    <row r="863" spans="1:8" x14ac:dyDescent="0.15">
      <c r="A863" s="137"/>
      <c r="G863" s="137"/>
      <c r="H863" s="137"/>
    </row>
    <row r="864" spans="1:8" x14ac:dyDescent="0.15">
      <c r="A864" s="137"/>
      <c r="G864" s="137"/>
      <c r="H864" s="137"/>
    </row>
    <row r="865" spans="1:8" x14ac:dyDescent="0.15">
      <c r="A865" s="137"/>
      <c r="G865" s="137"/>
      <c r="H865" s="137"/>
    </row>
    <row r="866" spans="1:8" x14ac:dyDescent="0.15">
      <c r="A866" s="137"/>
      <c r="G866" s="137"/>
      <c r="H866" s="137"/>
    </row>
    <row r="867" spans="1:8" x14ac:dyDescent="0.15">
      <c r="A867" s="137"/>
      <c r="G867" s="137"/>
      <c r="H867" s="137"/>
    </row>
    <row r="868" spans="1:8" x14ac:dyDescent="0.15">
      <c r="A868" s="137"/>
      <c r="G868" s="137"/>
      <c r="H868" s="137"/>
    </row>
    <row r="869" spans="1:8" x14ac:dyDescent="0.15">
      <c r="A869" s="137"/>
      <c r="G869" s="137"/>
      <c r="H869" s="137"/>
    </row>
    <row r="870" spans="1:8" x14ac:dyDescent="0.15">
      <c r="A870" s="137"/>
      <c r="G870" s="137"/>
      <c r="H870" s="137"/>
    </row>
    <row r="871" spans="1:8" x14ac:dyDescent="0.15">
      <c r="A871" s="137"/>
      <c r="G871" s="137"/>
      <c r="H871" s="137"/>
    </row>
    <row r="872" spans="1:8" x14ac:dyDescent="0.15">
      <c r="A872" s="137"/>
      <c r="G872" s="137"/>
      <c r="H872" s="137"/>
    </row>
    <row r="873" spans="1:8" x14ac:dyDescent="0.15">
      <c r="A873" s="137"/>
      <c r="G873" s="137"/>
      <c r="H873" s="137"/>
    </row>
    <row r="874" spans="1:8" x14ac:dyDescent="0.15">
      <c r="A874" s="137"/>
      <c r="G874" s="137"/>
      <c r="H874" s="137"/>
    </row>
    <row r="875" spans="1:8" x14ac:dyDescent="0.15">
      <c r="A875" s="137"/>
      <c r="G875" s="137"/>
      <c r="H875" s="137"/>
    </row>
    <row r="876" spans="1:8" x14ac:dyDescent="0.15">
      <c r="A876" s="137"/>
      <c r="G876" s="137"/>
      <c r="H876" s="137"/>
    </row>
    <row r="877" spans="1:8" x14ac:dyDescent="0.15">
      <c r="A877" s="137"/>
      <c r="G877" s="137"/>
      <c r="H877" s="137"/>
    </row>
    <row r="878" spans="1:8" x14ac:dyDescent="0.15">
      <c r="A878" s="137"/>
      <c r="G878" s="137"/>
      <c r="H878" s="137"/>
    </row>
    <row r="879" spans="1:8" x14ac:dyDescent="0.15">
      <c r="A879" s="137"/>
      <c r="G879" s="137"/>
      <c r="H879" s="137"/>
    </row>
    <row r="880" spans="1:8" x14ac:dyDescent="0.15">
      <c r="A880" s="137"/>
      <c r="G880" s="137"/>
      <c r="H880" s="137"/>
    </row>
    <row r="881" spans="1:8" x14ac:dyDescent="0.15">
      <c r="A881" s="137"/>
      <c r="G881" s="137"/>
      <c r="H881" s="137"/>
    </row>
    <row r="882" spans="1:8" x14ac:dyDescent="0.15">
      <c r="A882" s="137"/>
      <c r="G882" s="137"/>
      <c r="H882" s="137"/>
    </row>
    <row r="883" spans="1:8" x14ac:dyDescent="0.15">
      <c r="A883" s="137"/>
      <c r="G883" s="137"/>
      <c r="H883" s="137"/>
    </row>
    <row r="884" spans="1:8" x14ac:dyDescent="0.15">
      <c r="A884" s="137"/>
      <c r="G884" s="137"/>
      <c r="H884" s="137"/>
    </row>
    <row r="885" spans="1:8" x14ac:dyDescent="0.15">
      <c r="A885" s="137"/>
      <c r="G885" s="137"/>
      <c r="H885" s="137"/>
    </row>
    <row r="886" spans="1:8" x14ac:dyDescent="0.15">
      <c r="A886" s="137"/>
      <c r="G886" s="137"/>
      <c r="H886" s="137"/>
    </row>
    <row r="887" spans="1:8" x14ac:dyDescent="0.15">
      <c r="A887" s="137"/>
      <c r="G887" s="137"/>
      <c r="H887" s="137"/>
    </row>
    <row r="888" spans="1:8" x14ac:dyDescent="0.15">
      <c r="A888" s="137"/>
      <c r="G888" s="137"/>
      <c r="H888" s="137"/>
    </row>
    <row r="889" spans="1:8" x14ac:dyDescent="0.15">
      <c r="A889" s="137"/>
      <c r="G889" s="137"/>
      <c r="H889" s="137"/>
    </row>
    <row r="890" spans="1:8" x14ac:dyDescent="0.15">
      <c r="A890" s="137"/>
      <c r="G890" s="137"/>
      <c r="H890" s="137"/>
    </row>
    <row r="891" spans="1:8" x14ac:dyDescent="0.15">
      <c r="A891" s="137"/>
      <c r="G891" s="137"/>
      <c r="H891" s="137"/>
    </row>
    <row r="892" spans="1:8" x14ac:dyDescent="0.15">
      <c r="A892" s="137"/>
      <c r="G892" s="137"/>
      <c r="H892" s="137"/>
    </row>
    <row r="893" spans="1:8" x14ac:dyDescent="0.15">
      <c r="A893" s="137"/>
      <c r="G893" s="137"/>
      <c r="H893" s="137"/>
    </row>
    <row r="894" spans="1:8" x14ac:dyDescent="0.15">
      <c r="A894" s="137"/>
      <c r="G894" s="137"/>
      <c r="H894" s="137"/>
    </row>
    <row r="895" spans="1:8" x14ac:dyDescent="0.15">
      <c r="A895" s="137"/>
      <c r="G895" s="137"/>
      <c r="H895" s="137"/>
    </row>
    <row r="896" spans="1:8" x14ac:dyDescent="0.15">
      <c r="A896" s="137"/>
      <c r="G896" s="137"/>
      <c r="H896" s="137"/>
    </row>
    <row r="897" spans="1:8" x14ac:dyDescent="0.15">
      <c r="A897" s="137"/>
      <c r="G897" s="137"/>
      <c r="H897" s="137"/>
    </row>
    <row r="898" spans="1:8" x14ac:dyDescent="0.15">
      <c r="A898" s="137"/>
      <c r="G898" s="137"/>
      <c r="H898" s="137"/>
    </row>
    <row r="899" spans="1:8" x14ac:dyDescent="0.15">
      <c r="A899" s="137"/>
      <c r="G899" s="137"/>
      <c r="H899" s="137"/>
    </row>
    <row r="900" spans="1:8" x14ac:dyDescent="0.15">
      <c r="A900" s="137"/>
      <c r="G900" s="137"/>
      <c r="H900" s="137"/>
    </row>
    <row r="901" spans="1:8" x14ac:dyDescent="0.15">
      <c r="A901" s="137"/>
      <c r="G901" s="137"/>
      <c r="H901" s="137"/>
    </row>
    <row r="902" spans="1:8" x14ac:dyDescent="0.15">
      <c r="A902" s="137"/>
      <c r="G902" s="137"/>
      <c r="H902" s="137"/>
    </row>
    <row r="903" spans="1:8" x14ac:dyDescent="0.15">
      <c r="A903" s="137"/>
      <c r="G903" s="137"/>
      <c r="H903" s="137"/>
    </row>
    <row r="904" spans="1:8" x14ac:dyDescent="0.15">
      <c r="A904" s="137"/>
      <c r="G904" s="137"/>
      <c r="H904" s="137"/>
    </row>
    <row r="905" spans="1:8" x14ac:dyDescent="0.15">
      <c r="A905" s="137"/>
      <c r="G905" s="137"/>
      <c r="H905" s="137"/>
    </row>
    <row r="906" spans="1:8" x14ac:dyDescent="0.15">
      <c r="A906" s="137"/>
      <c r="G906" s="137"/>
      <c r="H906" s="137"/>
    </row>
    <row r="907" spans="1:8" x14ac:dyDescent="0.15">
      <c r="A907" s="137"/>
      <c r="G907" s="137"/>
      <c r="H907" s="137"/>
    </row>
    <row r="908" spans="1:8" x14ac:dyDescent="0.15">
      <c r="A908" s="137"/>
      <c r="G908" s="137"/>
      <c r="H908" s="137"/>
    </row>
    <row r="909" spans="1:8" x14ac:dyDescent="0.15">
      <c r="A909" s="137"/>
      <c r="G909" s="137"/>
      <c r="H909" s="137"/>
    </row>
    <row r="910" spans="1:8" x14ac:dyDescent="0.15">
      <c r="A910" s="137"/>
      <c r="G910" s="137"/>
      <c r="H910" s="137"/>
    </row>
    <row r="911" spans="1:8" x14ac:dyDescent="0.15">
      <c r="A911" s="137"/>
      <c r="G911" s="137"/>
      <c r="H911" s="137"/>
    </row>
    <row r="912" spans="1:8" x14ac:dyDescent="0.15">
      <c r="A912" s="137"/>
      <c r="G912" s="137"/>
      <c r="H912" s="137"/>
    </row>
    <row r="913" spans="1:8" x14ac:dyDescent="0.15">
      <c r="A913" s="137"/>
      <c r="G913" s="137"/>
      <c r="H913" s="137"/>
    </row>
    <row r="914" spans="1:8" x14ac:dyDescent="0.15">
      <c r="A914" s="137"/>
      <c r="G914" s="137"/>
      <c r="H914" s="137"/>
    </row>
    <row r="915" spans="1:8" x14ac:dyDescent="0.15">
      <c r="A915" s="137"/>
      <c r="G915" s="137"/>
      <c r="H915" s="137"/>
    </row>
    <row r="916" spans="1:8" x14ac:dyDescent="0.15">
      <c r="A916" s="137"/>
      <c r="G916" s="137"/>
      <c r="H916" s="137"/>
    </row>
    <row r="917" spans="1:8" x14ac:dyDescent="0.15">
      <c r="A917" s="137"/>
      <c r="G917" s="137"/>
      <c r="H917" s="137"/>
    </row>
    <row r="918" spans="1:8" x14ac:dyDescent="0.15">
      <c r="A918" s="137"/>
      <c r="G918" s="137"/>
      <c r="H918" s="137"/>
    </row>
    <row r="919" spans="1:8" x14ac:dyDescent="0.15">
      <c r="A919" s="137"/>
      <c r="G919" s="137"/>
      <c r="H919" s="137"/>
    </row>
    <row r="920" spans="1:8" x14ac:dyDescent="0.15">
      <c r="A920" s="137"/>
      <c r="G920" s="137"/>
      <c r="H920" s="137"/>
    </row>
    <row r="921" spans="1:8" x14ac:dyDescent="0.15">
      <c r="A921" s="137"/>
      <c r="G921" s="137"/>
      <c r="H921" s="137"/>
    </row>
    <row r="922" spans="1:8" x14ac:dyDescent="0.15">
      <c r="A922" s="137"/>
      <c r="G922" s="137"/>
      <c r="H922" s="137"/>
    </row>
    <row r="923" spans="1:8" x14ac:dyDescent="0.15">
      <c r="A923" s="137"/>
      <c r="G923" s="137"/>
      <c r="H923" s="137"/>
    </row>
    <row r="924" spans="1:8" x14ac:dyDescent="0.15">
      <c r="A924" s="137"/>
      <c r="G924" s="137"/>
      <c r="H924" s="137"/>
    </row>
    <row r="925" spans="1:8" x14ac:dyDescent="0.15">
      <c r="A925" s="137"/>
      <c r="G925" s="137"/>
      <c r="H925" s="137"/>
    </row>
    <row r="926" spans="1:8" x14ac:dyDescent="0.15">
      <c r="A926" s="137"/>
      <c r="G926" s="137"/>
      <c r="H926" s="137"/>
    </row>
    <row r="927" spans="1:8" x14ac:dyDescent="0.15">
      <c r="A927" s="137"/>
      <c r="G927" s="137"/>
      <c r="H927" s="137"/>
    </row>
    <row r="928" spans="1:8" x14ac:dyDescent="0.15">
      <c r="A928" s="137"/>
      <c r="G928" s="137"/>
      <c r="H928" s="137"/>
    </row>
    <row r="929" spans="1:8" x14ac:dyDescent="0.15">
      <c r="A929" s="137"/>
      <c r="G929" s="137"/>
      <c r="H929" s="137"/>
    </row>
    <row r="930" spans="1:8" x14ac:dyDescent="0.15">
      <c r="A930" s="137"/>
      <c r="G930" s="137"/>
      <c r="H930" s="137"/>
    </row>
    <row r="931" spans="1:8" x14ac:dyDescent="0.15">
      <c r="A931" s="137"/>
      <c r="G931" s="137"/>
      <c r="H931" s="137"/>
    </row>
    <row r="932" spans="1:8" x14ac:dyDescent="0.15">
      <c r="A932" s="137"/>
      <c r="G932" s="137"/>
      <c r="H932" s="137"/>
    </row>
    <row r="933" spans="1:8" x14ac:dyDescent="0.15">
      <c r="A933" s="137"/>
      <c r="G933" s="137"/>
      <c r="H933" s="137"/>
    </row>
    <row r="934" spans="1:8" x14ac:dyDescent="0.15">
      <c r="A934" s="137"/>
      <c r="G934" s="137"/>
      <c r="H934" s="137"/>
    </row>
    <row r="935" spans="1:8" x14ac:dyDescent="0.15">
      <c r="A935" s="137"/>
      <c r="G935" s="137"/>
      <c r="H935" s="137"/>
    </row>
    <row r="936" spans="1:8" x14ac:dyDescent="0.15">
      <c r="A936" s="137"/>
      <c r="G936" s="137"/>
      <c r="H936" s="137"/>
    </row>
    <row r="937" spans="1:8" x14ac:dyDescent="0.15">
      <c r="A937" s="137"/>
      <c r="G937" s="137"/>
      <c r="H937" s="137"/>
    </row>
    <row r="938" spans="1:8" x14ac:dyDescent="0.15">
      <c r="A938" s="137"/>
      <c r="G938" s="137"/>
      <c r="H938" s="137"/>
    </row>
    <row r="939" spans="1:8" x14ac:dyDescent="0.15">
      <c r="A939" s="137"/>
      <c r="G939" s="137"/>
      <c r="H939" s="137"/>
    </row>
    <row r="940" spans="1:8" x14ac:dyDescent="0.15">
      <c r="A940" s="137"/>
      <c r="G940" s="137"/>
      <c r="H940" s="137"/>
    </row>
    <row r="941" spans="1:8" x14ac:dyDescent="0.15">
      <c r="A941" s="137"/>
      <c r="G941" s="137"/>
      <c r="H941" s="137"/>
    </row>
    <row r="942" spans="1:8" x14ac:dyDescent="0.15">
      <c r="A942" s="137"/>
      <c r="G942" s="137"/>
      <c r="H942" s="137"/>
    </row>
    <row r="943" spans="1:8" x14ac:dyDescent="0.15">
      <c r="A943" s="137"/>
      <c r="G943" s="137"/>
      <c r="H943" s="137"/>
    </row>
    <row r="944" spans="1:8" x14ac:dyDescent="0.15">
      <c r="A944" s="137"/>
      <c r="G944" s="137"/>
      <c r="H944" s="137"/>
    </row>
    <row r="945" spans="1:8" x14ac:dyDescent="0.15">
      <c r="A945" s="137"/>
      <c r="G945" s="137"/>
      <c r="H945" s="137"/>
    </row>
    <row r="946" spans="1:8" x14ac:dyDescent="0.15">
      <c r="A946" s="137"/>
      <c r="G946" s="137"/>
      <c r="H946" s="137"/>
    </row>
    <row r="947" spans="1:8" x14ac:dyDescent="0.15">
      <c r="A947" s="137"/>
      <c r="G947" s="137"/>
      <c r="H947" s="137"/>
    </row>
    <row r="948" spans="1:8" x14ac:dyDescent="0.15">
      <c r="A948" s="137"/>
      <c r="G948" s="137"/>
      <c r="H948" s="137"/>
    </row>
    <row r="949" spans="1:8" x14ac:dyDescent="0.15">
      <c r="A949" s="137"/>
      <c r="G949" s="137"/>
      <c r="H949" s="137"/>
    </row>
    <row r="950" spans="1:8" x14ac:dyDescent="0.15">
      <c r="A950" s="137"/>
      <c r="G950" s="137"/>
      <c r="H950" s="137"/>
    </row>
    <row r="951" spans="1:8" x14ac:dyDescent="0.15">
      <c r="A951" s="137"/>
      <c r="G951" s="137"/>
      <c r="H951" s="137"/>
    </row>
    <row r="952" spans="1:8" x14ac:dyDescent="0.15">
      <c r="A952" s="137"/>
      <c r="G952" s="137"/>
      <c r="H952" s="137"/>
    </row>
    <row r="953" spans="1:8" x14ac:dyDescent="0.15">
      <c r="A953" s="137"/>
      <c r="G953" s="137"/>
      <c r="H953" s="137"/>
    </row>
    <row r="954" spans="1:8" x14ac:dyDescent="0.15">
      <c r="A954" s="137"/>
      <c r="G954" s="137"/>
      <c r="H954" s="137"/>
    </row>
    <row r="955" spans="1:8" x14ac:dyDescent="0.15">
      <c r="A955" s="137"/>
      <c r="G955" s="137"/>
      <c r="H955" s="137"/>
    </row>
    <row r="956" spans="1:8" x14ac:dyDescent="0.15">
      <c r="A956" s="137"/>
      <c r="G956" s="137"/>
      <c r="H956" s="137"/>
    </row>
    <row r="957" spans="1:8" x14ac:dyDescent="0.15">
      <c r="A957" s="137"/>
      <c r="G957" s="137"/>
      <c r="H957" s="137"/>
    </row>
    <row r="958" spans="1:8" x14ac:dyDescent="0.15">
      <c r="A958" s="137"/>
      <c r="G958" s="137"/>
      <c r="H958" s="137"/>
    </row>
    <row r="959" spans="1:8" x14ac:dyDescent="0.15">
      <c r="A959" s="137"/>
      <c r="G959" s="137"/>
      <c r="H959" s="137"/>
    </row>
    <row r="960" spans="1:8" x14ac:dyDescent="0.15">
      <c r="A960" s="137"/>
      <c r="G960" s="137"/>
      <c r="H960" s="137"/>
    </row>
    <row r="961" spans="1:8" x14ac:dyDescent="0.15">
      <c r="A961" s="137"/>
      <c r="G961" s="137"/>
      <c r="H961" s="137"/>
    </row>
    <row r="962" spans="1:8" x14ac:dyDescent="0.15">
      <c r="A962" s="137"/>
      <c r="G962" s="137"/>
      <c r="H962" s="137"/>
    </row>
    <row r="963" spans="1:8" x14ac:dyDescent="0.15">
      <c r="A963" s="137"/>
      <c r="G963" s="137"/>
      <c r="H963" s="137"/>
    </row>
    <row r="964" spans="1:8" x14ac:dyDescent="0.15">
      <c r="A964" s="137"/>
      <c r="G964" s="137"/>
      <c r="H964" s="137"/>
    </row>
    <row r="965" spans="1:8" x14ac:dyDescent="0.15">
      <c r="A965" s="137"/>
      <c r="G965" s="137"/>
      <c r="H965" s="137"/>
    </row>
    <row r="966" spans="1:8" x14ac:dyDescent="0.15">
      <c r="A966" s="137"/>
      <c r="G966" s="137"/>
      <c r="H966" s="137"/>
    </row>
    <row r="967" spans="1:8" x14ac:dyDescent="0.15">
      <c r="A967" s="137"/>
      <c r="G967" s="137"/>
      <c r="H967" s="137"/>
    </row>
    <row r="968" spans="1:8" x14ac:dyDescent="0.15">
      <c r="A968" s="137"/>
      <c r="G968" s="137"/>
      <c r="H968" s="137"/>
    </row>
  </sheetData>
  <autoFilter ref="A1:R969"/>
  <mergeCells count="2">
    <mergeCell ref="L46:Q48"/>
    <mergeCell ref="L56:Q58"/>
  </mergeCells>
  <phoneticPr fontId="12" type="noConversion"/>
  <conditionalFormatting sqref="M34">
    <cfRule type="duplicateValues" dxfId="149" priority="4"/>
  </conditionalFormatting>
  <conditionalFormatting sqref="M34">
    <cfRule type="duplicateValues" dxfId="148" priority="5" stopIfTrue="1"/>
  </conditionalFormatting>
  <conditionalFormatting sqref="K28:K29 K31:K61">
    <cfRule type="duplicateValues" dxfId="147" priority="1026"/>
  </conditionalFormatting>
  <conditionalFormatting sqref="B195:B336 B2:B102 B104:B193">
    <cfRule type="duplicateValues" dxfId="146" priority="1082"/>
  </conditionalFormatting>
  <conditionalFormatting sqref="C337:C64715 C1">
    <cfRule type="duplicateValues" dxfId="145" priority="1085" stopIfTrue="1"/>
  </conditionalFormatting>
  <conditionalFormatting sqref="B1:B65448">
    <cfRule type="duplicateValues" dxfId="144" priority="1087"/>
    <cfRule type="duplicateValues" dxfId="143" priority="1088"/>
    <cfRule type="duplicateValues" dxfId="142" priority="108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94"/>
  <sheetViews>
    <sheetView workbookViewId="0">
      <selection activeCell="J376" sqref="J376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2584</v>
      </c>
      <c r="B1" s="175" t="s">
        <v>756</v>
      </c>
      <c r="C1" s="140" t="s">
        <v>3254</v>
      </c>
      <c r="D1" s="175" t="s">
        <v>3185</v>
      </c>
      <c r="E1" s="140" t="s">
        <v>3178</v>
      </c>
      <c r="F1" s="130" t="s">
        <v>3179</v>
      </c>
      <c r="G1" s="127" t="s">
        <v>895</v>
      </c>
      <c r="H1" s="156"/>
    </row>
    <row r="2" spans="1:14" x14ac:dyDescent="0.15">
      <c r="A2" s="137">
        <f t="shared" ref="A2:A65" si="0">RANK(D2,(D:D),0)</f>
        <v>111</v>
      </c>
      <c r="B2" s="137" t="s">
        <v>2679</v>
      </c>
      <c r="C2" s="137" t="str">
        <f>G2</f>
        <v>TOUS</v>
      </c>
      <c r="D2" s="173">
        <v>52941</v>
      </c>
      <c r="E2" s="140" t="str">
        <f>VLOOKUP(B2,业态!A:G,7,0)</f>
        <v>零售购物</v>
      </c>
      <c r="F2" s="85" t="str">
        <f t="shared" ref="F2:F61" si="1">LEFT(B2,1)</f>
        <v>A</v>
      </c>
      <c r="G2" t="str">
        <f>VLOOKUP(B2,'3月9日销售'!C:D,2,0)</f>
        <v>TOUS</v>
      </c>
      <c r="I2" s="84"/>
    </row>
    <row r="3" spans="1:14" x14ac:dyDescent="0.15">
      <c r="A3" s="137">
        <f t="shared" si="0"/>
        <v>13</v>
      </c>
      <c r="B3" s="137" t="s">
        <v>2873</v>
      </c>
      <c r="C3" s="137" t="str">
        <f t="shared" ref="C3:C66" si="2">G3</f>
        <v>PANDORA</v>
      </c>
      <c r="D3" s="173">
        <v>348322</v>
      </c>
      <c r="E3" s="140" t="str">
        <f>VLOOKUP(B3,业态!A:G,7,0)</f>
        <v>零售购物</v>
      </c>
      <c r="F3" s="85" t="str">
        <f t="shared" si="1"/>
        <v>A</v>
      </c>
      <c r="G3" s="137" t="str">
        <f>VLOOKUP(B3,'3月9日销售'!C:D,2,0)</f>
        <v>PANDORA</v>
      </c>
      <c r="I3" s="84" t="s">
        <v>369</v>
      </c>
      <c r="J3">
        <f>SUMIF(F:F,I3:I6,D:D)</f>
        <v>8818214.8900000006</v>
      </c>
      <c r="K3">
        <f>'3月9日销售'!J95</f>
        <v>8818213.7900000028</v>
      </c>
      <c r="L3">
        <f>J3-K3</f>
        <v>1.0999999977648258</v>
      </c>
    </row>
    <row r="4" spans="1:14" x14ac:dyDescent="0.15">
      <c r="A4" s="137">
        <f t="shared" si="0"/>
        <v>18</v>
      </c>
      <c r="B4" s="137" t="s">
        <v>2654</v>
      </c>
      <c r="C4" s="137" t="str">
        <f t="shared" si="2"/>
        <v>妍丽</v>
      </c>
      <c r="D4" s="173">
        <v>267768.89999999997</v>
      </c>
      <c r="E4" s="140" t="str">
        <f>VLOOKUP(B4,业态!A:G,7,0)</f>
        <v>零售购物</v>
      </c>
      <c r="F4" s="85" t="str">
        <f t="shared" si="1"/>
        <v>A</v>
      </c>
      <c r="G4" s="137" t="str">
        <f>VLOOKUP(B4,'3月9日销售'!C:D,2,0)</f>
        <v>妍丽</v>
      </c>
      <c r="I4" s="84" t="s">
        <v>370</v>
      </c>
      <c r="J4">
        <f>SUMIF(F:F,I4:I6,D:D)</f>
        <v>10807380.510000004</v>
      </c>
      <c r="K4">
        <f>'3月9日销售'!J167</f>
        <v>10807380.510000004</v>
      </c>
      <c r="L4">
        <f>J4-K4</f>
        <v>0</v>
      </c>
    </row>
    <row r="5" spans="1:14" x14ac:dyDescent="0.15">
      <c r="A5" s="137">
        <f t="shared" si="0"/>
        <v>97</v>
      </c>
      <c r="B5" s="137" t="s">
        <v>934</v>
      </c>
      <c r="C5" s="137" t="str">
        <f t="shared" si="2"/>
        <v>LESS</v>
      </c>
      <c r="D5" s="173">
        <v>60659</v>
      </c>
      <c r="E5" s="140" t="str">
        <f>VLOOKUP(B5,业态!A:G,7,0)</f>
        <v>零售购物</v>
      </c>
      <c r="F5" s="85" t="str">
        <f t="shared" si="1"/>
        <v>A</v>
      </c>
      <c r="G5" s="137" t="str">
        <f>VLOOKUP(B5,'3月9日销售'!C:D,2,0)</f>
        <v>LESS</v>
      </c>
      <c r="I5" s="84" t="s">
        <v>371</v>
      </c>
      <c r="J5">
        <f>SUMIF(F:F,I5:I7,D:D)</f>
        <v>11248547.090000002</v>
      </c>
      <c r="K5">
        <f>'3月9日销售'!J346</f>
        <v>11248547.090000002</v>
      </c>
      <c r="L5">
        <f>J5-K5</f>
        <v>0</v>
      </c>
    </row>
    <row r="6" spans="1:14" x14ac:dyDescent="0.15">
      <c r="A6" s="137">
        <f t="shared" si="0"/>
        <v>33</v>
      </c>
      <c r="B6" s="137" t="s">
        <v>2629</v>
      </c>
      <c r="C6" s="137" t="str">
        <f t="shared" si="2"/>
        <v>M.A.C.</v>
      </c>
      <c r="D6" s="173">
        <v>149700</v>
      </c>
      <c r="E6" s="140" t="str">
        <f>VLOOKUP(B6,业态!A:G,7,0)</f>
        <v>零售购物</v>
      </c>
      <c r="F6" s="85" t="str">
        <f t="shared" si="1"/>
        <v>A</v>
      </c>
      <c r="G6" s="137" t="str">
        <f>VLOOKUP(B6,'3月9日销售'!C:D,2,0)</f>
        <v>M.A.C.</v>
      </c>
      <c r="I6" s="84" t="s">
        <v>372</v>
      </c>
      <c r="J6">
        <f>SUMIF(F:F,I6:I8,D:D)</f>
        <v>1500118.0599999998</v>
      </c>
      <c r="K6">
        <f>'3月9日销售'!J383</f>
        <v>1500118.06</v>
      </c>
      <c r="L6">
        <f>J6-K6</f>
        <v>0</v>
      </c>
    </row>
    <row r="7" spans="1:14" x14ac:dyDescent="0.15">
      <c r="A7" s="137">
        <f t="shared" si="0"/>
        <v>273</v>
      </c>
      <c r="B7" s="137" t="s">
        <v>2926</v>
      </c>
      <c r="C7" s="137" t="str">
        <f t="shared" si="2"/>
        <v>格兰玛弗兰</v>
      </c>
      <c r="D7" s="173">
        <v>11899</v>
      </c>
      <c r="E7" s="140" t="str">
        <f>VLOOKUP(B7,业态!A:G,7,0)</f>
        <v>零售购物</v>
      </c>
      <c r="F7" s="85" t="str">
        <f t="shared" si="1"/>
        <v>A</v>
      </c>
      <c r="G7" s="137" t="str">
        <f>VLOOKUP(B7,'3月9日销售'!C:D,2,0)</f>
        <v>格兰玛弗兰</v>
      </c>
      <c r="I7" s="84"/>
      <c r="J7">
        <f>SUM(J3:J6)</f>
        <v>32374260.550000008</v>
      </c>
      <c r="K7">
        <f>SUM(K3:K6)</f>
        <v>32374259.450000007</v>
      </c>
      <c r="L7">
        <f>J7-K7</f>
        <v>1.1000000014901161</v>
      </c>
    </row>
    <row r="8" spans="1:14" x14ac:dyDescent="0.15">
      <c r="A8" s="137">
        <f t="shared" si="0"/>
        <v>321</v>
      </c>
      <c r="B8" s="137" t="s">
        <v>2811</v>
      </c>
      <c r="C8" s="137" t="str">
        <f t="shared" si="2"/>
        <v>FINE</v>
      </c>
      <c r="D8" s="173">
        <v>6985</v>
      </c>
      <c r="E8" s="140" t="str">
        <f>VLOOKUP(B8,业态!A:G,7,0)</f>
        <v>零售购物</v>
      </c>
      <c r="F8" s="85" t="str">
        <f t="shared" si="1"/>
        <v>A</v>
      </c>
      <c r="G8" s="137" t="str">
        <f>VLOOKUP(B8,'3月9日销售'!C:D,2,0)</f>
        <v>FINE</v>
      </c>
      <c r="I8" s="84"/>
    </row>
    <row r="9" spans="1:14" x14ac:dyDescent="0.15">
      <c r="A9" s="137">
        <f t="shared" si="0"/>
        <v>250</v>
      </c>
      <c r="B9" s="137" t="s">
        <v>2995</v>
      </c>
      <c r="C9" s="137" t="str">
        <f t="shared" si="2"/>
        <v>FEXATA</v>
      </c>
      <c r="D9" s="173">
        <v>15180</v>
      </c>
      <c r="E9" s="140" t="str">
        <f>VLOOKUP(B9,业态!A:G,7,0)</f>
        <v>零售购物</v>
      </c>
      <c r="F9" s="85" t="str">
        <f t="shared" si="1"/>
        <v>A</v>
      </c>
      <c r="G9" s="137" t="str">
        <f>VLOOKUP(B9,'3月9日销售'!C:D,2,0)</f>
        <v>FEXATA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 x14ac:dyDescent="0.15">
      <c r="A10" s="137">
        <f t="shared" si="0"/>
        <v>154</v>
      </c>
      <c r="B10" s="137" t="s">
        <v>810</v>
      </c>
      <c r="C10" s="137" t="str">
        <f t="shared" si="2"/>
        <v>ROEM</v>
      </c>
      <c r="D10" s="173">
        <v>35993.200000000004</v>
      </c>
      <c r="E10" s="140" t="str">
        <f>VLOOKUP(B10,业态!A:G,7,0)</f>
        <v>零售购物</v>
      </c>
      <c r="F10" s="85" t="str">
        <f t="shared" si="1"/>
        <v>A</v>
      </c>
      <c r="G10" s="137" t="str">
        <f>VLOOKUP(B10,'3月9日销售'!C:D,2,0)</f>
        <v>ROEM</v>
      </c>
      <c r="I10" s="84"/>
      <c r="J10" s="92">
        <v>1</v>
      </c>
      <c r="K10" s="92" t="str">
        <f t="shared" ref="K10:K20" si="3">VLOOKUP(J10,A:C,3,0)</f>
        <v>APPLE</v>
      </c>
      <c r="L10" s="92" t="s">
        <v>2590</v>
      </c>
      <c r="M10" s="132" t="str">
        <f t="shared" ref="M10:M20" si="4">TEXT(ROUND((VLOOKUP(K10,C:D,2,0)/10000),1),"#.0")</f>
        <v>695.0</v>
      </c>
      <c r="N10" s="92" t="s">
        <v>2600</v>
      </c>
    </row>
    <row r="11" spans="1:14" x14ac:dyDescent="0.15">
      <c r="A11" s="137">
        <f t="shared" si="0"/>
        <v>64</v>
      </c>
      <c r="B11" s="137" t="s">
        <v>407</v>
      </c>
      <c r="C11" s="137" t="str">
        <f t="shared" si="2"/>
        <v>MO&amp;CO</v>
      </c>
      <c r="D11" s="173">
        <v>88316</v>
      </c>
      <c r="E11" s="140" t="str">
        <f>VLOOKUP(B11,业态!A:G,7,0)</f>
        <v>零售购物</v>
      </c>
      <c r="F11" s="85" t="str">
        <f t="shared" si="1"/>
        <v>A</v>
      </c>
      <c r="G11" s="137" t="str">
        <f>VLOOKUP(B11,'3月9日销售'!C:D,2,0)</f>
        <v>MO&amp;CO</v>
      </c>
      <c r="I11" s="84"/>
      <c r="J11" s="92">
        <v>2</v>
      </c>
      <c r="K11" s="92" t="str">
        <f t="shared" si="3"/>
        <v>帝豪斯</v>
      </c>
      <c r="L11" s="92" t="s">
        <v>2590</v>
      </c>
      <c r="M11" s="132" t="str">
        <f t="shared" si="4"/>
        <v>166.5</v>
      </c>
      <c r="N11" s="92" t="s">
        <v>2600</v>
      </c>
    </row>
    <row r="12" spans="1:14" x14ac:dyDescent="0.15">
      <c r="A12" s="137">
        <f t="shared" si="0"/>
        <v>85</v>
      </c>
      <c r="B12" s="137" t="s">
        <v>2633</v>
      </c>
      <c r="C12" s="137" t="str">
        <f t="shared" si="2"/>
        <v>JNBY</v>
      </c>
      <c r="D12" s="173">
        <v>65071</v>
      </c>
      <c r="E12" s="140" t="str">
        <f>VLOOKUP(B12,业态!A:G,7,0)</f>
        <v>零售购物</v>
      </c>
      <c r="F12" s="85" t="str">
        <f t="shared" si="1"/>
        <v>A</v>
      </c>
      <c r="G12" s="137" t="str">
        <f>VLOOKUP(B12,'3月9日销售'!C:D,2,0)</f>
        <v>JNBY</v>
      </c>
      <c r="I12" s="84"/>
      <c r="J12" s="92">
        <v>3</v>
      </c>
      <c r="K12" s="92" t="str">
        <f t="shared" si="3"/>
        <v>ZARA</v>
      </c>
      <c r="L12" s="92" t="s">
        <v>2593</v>
      </c>
      <c r="M12" s="132" t="str">
        <f t="shared" si="4"/>
        <v>114.0</v>
      </c>
      <c r="N12" s="92" t="s">
        <v>2600</v>
      </c>
    </row>
    <row r="13" spans="1:14" x14ac:dyDescent="0.15">
      <c r="A13" s="137">
        <f t="shared" si="0"/>
        <v>156</v>
      </c>
      <c r="B13" s="137" t="s">
        <v>607</v>
      </c>
      <c r="C13" s="137" t="str">
        <f t="shared" si="2"/>
        <v>ONLY</v>
      </c>
      <c r="D13" s="173">
        <v>35446</v>
      </c>
      <c r="E13" s="140" t="str">
        <f>VLOOKUP(B13,业态!A:G,7,0)</f>
        <v>零售购物</v>
      </c>
      <c r="F13" s="85" t="str">
        <f t="shared" si="1"/>
        <v>A</v>
      </c>
      <c r="G13" s="137" t="str">
        <f>VLOOKUP(B13,'3月9日销售'!C:D,2,0)</f>
        <v>ONLY</v>
      </c>
      <c r="I13" s="84"/>
      <c r="J13" s="92">
        <v>4</v>
      </c>
      <c r="K13" s="92" t="str">
        <f t="shared" si="3"/>
        <v>H&amp;M</v>
      </c>
      <c r="L13" s="92" t="s">
        <v>2593</v>
      </c>
      <c r="M13" s="132" t="str">
        <f t="shared" si="4"/>
        <v>104.0</v>
      </c>
      <c r="N13" s="92" t="s">
        <v>2600</v>
      </c>
    </row>
    <row r="14" spans="1:14" x14ac:dyDescent="0.15">
      <c r="A14" s="137">
        <f t="shared" si="0"/>
        <v>217</v>
      </c>
      <c r="B14" s="137" t="s">
        <v>404</v>
      </c>
      <c r="C14" s="137" t="str">
        <f t="shared" si="2"/>
        <v>夏娃诱惑</v>
      </c>
      <c r="D14" s="173">
        <v>21209</v>
      </c>
      <c r="E14" s="140" t="str">
        <f>VLOOKUP(B14,业态!A:G,7,0)</f>
        <v>零售购物</v>
      </c>
      <c r="F14" s="85" t="str">
        <f t="shared" si="1"/>
        <v>A</v>
      </c>
      <c r="G14" s="137" t="str">
        <f>VLOOKUP(B14,'3月9日销售'!C:D,2,0)</f>
        <v>夏娃诱惑</v>
      </c>
      <c r="I14" s="84"/>
      <c r="J14" s="92">
        <v>5</v>
      </c>
      <c r="K14" s="92" t="str">
        <f t="shared" si="3"/>
        <v>汉巴味德</v>
      </c>
      <c r="L14" s="92" t="s">
        <v>2593</v>
      </c>
      <c r="M14" s="132" t="str">
        <f t="shared" si="4"/>
        <v>102.0</v>
      </c>
      <c r="N14" s="92" t="s">
        <v>2600</v>
      </c>
    </row>
    <row r="15" spans="1:14" x14ac:dyDescent="0.15">
      <c r="A15" s="137">
        <f t="shared" si="0"/>
        <v>311</v>
      </c>
      <c r="B15" s="137" t="s">
        <v>2490</v>
      </c>
      <c r="C15" s="137" t="str">
        <f t="shared" si="2"/>
        <v>CROWN</v>
      </c>
      <c r="D15" s="173">
        <v>7639.5</v>
      </c>
      <c r="E15" s="140" t="str">
        <f>VLOOKUP(B15,业态!A:G,7,0)</f>
        <v>零售购物</v>
      </c>
      <c r="F15" s="85" t="str">
        <f t="shared" si="1"/>
        <v>A</v>
      </c>
      <c r="G15" s="137" t="str">
        <f>VLOOKUP(B15,'3月9日销售'!C:D,2,0)</f>
        <v>CROWN</v>
      </c>
      <c r="I15" s="84"/>
      <c r="J15" s="92">
        <v>6</v>
      </c>
      <c r="K15" s="92" t="str">
        <f t="shared" si="3"/>
        <v>四川海底捞餐饮有限公司</v>
      </c>
      <c r="L15" s="92" t="s">
        <v>2593</v>
      </c>
      <c r="M15" s="132" t="str">
        <f t="shared" si="4"/>
        <v>87.4</v>
      </c>
      <c r="N15" s="92" t="s">
        <v>2600</v>
      </c>
    </row>
    <row r="16" spans="1:14" x14ac:dyDescent="0.15">
      <c r="A16" s="137">
        <f t="shared" si="0"/>
        <v>365</v>
      </c>
      <c r="B16" s="137" t="s">
        <v>2997</v>
      </c>
      <c r="C16" s="137" t="str">
        <f t="shared" si="2"/>
        <v>ERAL NORTH</v>
      </c>
      <c r="D16" s="173">
        <v>1824</v>
      </c>
      <c r="E16" s="140" t="str">
        <f>VLOOKUP(B16,业态!A:G,7,0)</f>
        <v>零售购物</v>
      </c>
      <c r="F16" s="85" t="str">
        <f t="shared" si="1"/>
        <v>A</v>
      </c>
      <c r="G16" s="137" t="str">
        <f>VLOOKUP(B16,'3月9日销售'!C:D,2,0)</f>
        <v>ERAL NORTH</v>
      </c>
      <c r="I16" s="84"/>
      <c r="J16" s="92">
        <v>7</v>
      </c>
      <c r="K16" s="92" t="str">
        <f t="shared" si="3"/>
        <v>UNIQLO</v>
      </c>
      <c r="L16" s="92" t="s">
        <v>2596</v>
      </c>
      <c r="M16" s="132" t="str">
        <f t="shared" si="4"/>
        <v>75.0</v>
      </c>
      <c r="N16" s="92" t="s">
        <v>2600</v>
      </c>
    </row>
    <row r="17" spans="1:14" x14ac:dyDescent="0.15">
      <c r="A17" s="137">
        <f t="shared" si="0"/>
        <v>161</v>
      </c>
      <c r="B17" s="137" t="s">
        <v>1350</v>
      </c>
      <c r="C17" s="137" t="str">
        <f t="shared" si="2"/>
        <v>OCHIRLY</v>
      </c>
      <c r="D17" s="173">
        <v>34580</v>
      </c>
      <c r="E17" s="140" t="str">
        <f>VLOOKUP(B17,业态!A:G,7,0)</f>
        <v>零售购物</v>
      </c>
      <c r="F17" s="85" t="str">
        <f t="shared" si="1"/>
        <v>A</v>
      </c>
      <c r="G17" s="137" t="str">
        <f>VLOOKUP(B17,'3月9日销售'!C:D,2,0)</f>
        <v>OCHIRLY</v>
      </c>
      <c r="I17" s="84"/>
      <c r="J17" s="92">
        <v>8</v>
      </c>
      <c r="K17" s="92" t="str">
        <f t="shared" si="3"/>
        <v>凯撒旅游</v>
      </c>
      <c r="L17" s="92" t="s">
        <v>2596</v>
      </c>
      <c r="M17" s="132" t="str">
        <f t="shared" si="4"/>
        <v>62.3</v>
      </c>
      <c r="N17" s="92" t="s">
        <v>2600</v>
      </c>
    </row>
    <row r="18" spans="1:14" x14ac:dyDescent="0.15">
      <c r="A18" s="137">
        <f t="shared" si="0"/>
        <v>131</v>
      </c>
      <c r="B18" s="137" t="s">
        <v>2999</v>
      </c>
      <c r="C18" s="137" t="str">
        <f t="shared" si="2"/>
        <v>TRENDIANO</v>
      </c>
      <c r="D18" s="173">
        <v>46852</v>
      </c>
      <c r="E18" s="140" t="str">
        <f>VLOOKUP(B18,业态!A:G,7,0)</f>
        <v>零售购物</v>
      </c>
      <c r="F18" s="85" t="str">
        <f t="shared" si="1"/>
        <v>A</v>
      </c>
      <c r="G18" s="137" t="str">
        <f>VLOOKUP(B18,'3月9日销售'!C:D,2,0)</f>
        <v>TRENDIANO</v>
      </c>
      <c r="I18" s="84"/>
      <c r="J18" s="92">
        <v>9</v>
      </c>
      <c r="K18" s="92" t="str">
        <f t="shared" si="3"/>
        <v>MUJI</v>
      </c>
      <c r="L18" s="92" t="s">
        <v>2596</v>
      </c>
      <c r="M18" s="132" t="str">
        <f t="shared" si="4"/>
        <v>47.6</v>
      </c>
      <c r="N18" s="92" t="s">
        <v>2600</v>
      </c>
    </row>
    <row r="19" spans="1:14" x14ac:dyDescent="0.15">
      <c r="A19" s="137">
        <f t="shared" si="0"/>
        <v>279</v>
      </c>
      <c r="B19" s="137" t="s">
        <v>3000</v>
      </c>
      <c r="C19" s="137" t="str">
        <f t="shared" si="2"/>
        <v>BESELF</v>
      </c>
      <c r="D19" s="173">
        <v>10957.3</v>
      </c>
      <c r="E19" s="140" t="str">
        <f>VLOOKUP(B19,业态!A:G,7,0)</f>
        <v>零售购物</v>
      </c>
      <c r="F19" s="85" t="str">
        <f t="shared" si="1"/>
        <v>A</v>
      </c>
      <c r="G19" s="137" t="str">
        <f>VLOOKUP(B19,'3月9日销售'!C:D,2,0)</f>
        <v>BESELF</v>
      </c>
      <c r="I19" s="84"/>
      <c r="J19" s="92">
        <v>10</v>
      </c>
      <c r="K19" s="92" t="str">
        <f t="shared" si="3"/>
        <v>外婆家</v>
      </c>
      <c r="L19" s="92" t="s">
        <v>2590</v>
      </c>
      <c r="M19" s="132" t="str">
        <f t="shared" si="4"/>
        <v>46.1</v>
      </c>
      <c r="N19" s="92" t="s">
        <v>2600</v>
      </c>
    </row>
    <row r="20" spans="1:14" x14ac:dyDescent="0.15">
      <c r="A20" s="137">
        <f t="shared" si="0"/>
        <v>244</v>
      </c>
      <c r="B20" s="137" t="s">
        <v>2492</v>
      </c>
      <c r="C20" s="137" t="str">
        <f t="shared" si="2"/>
        <v>FISIMOLA</v>
      </c>
      <c r="D20" s="173">
        <v>15854</v>
      </c>
      <c r="E20" s="140" t="str">
        <f>VLOOKUP(B20,业态!A:G,7,0)</f>
        <v>零售购物</v>
      </c>
      <c r="F20" s="85" t="str">
        <f t="shared" si="1"/>
        <v>A</v>
      </c>
      <c r="G20" s="137" t="str">
        <f>VLOOKUP(B20,'3月9日销售'!C:D,2,0)</f>
        <v>FISIMOLA</v>
      </c>
      <c r="I20" s="139" t="s">
        <v>2610</v>
      </c>
      <c r="J20" s="92">
        <v>11</v>
      </c>
      <c r="K20" s="92" t="str">
        <f t="shared" si="3"/>
        <v>innidfree</v>
      </c>
      <c r="L20" s="92" t="s">
        <v>2596</v>
      </c>
      <c r="M20" s="132" t="str">
        <f t="shared" si="4"/>
        <v>38.4</v>
      </c>
      <c r="N20" s="92" t="s">
        <v>2600</v>
      </c>
    </row>
    <row r="21" spans="1:14" ht="13.5" customHeight="1" x14ac:dyDescent="0.15">
      <c r="A21" s="137">
        <f t="shared" si="0"/>
        <v>358</v>
      </c>
      <c r="B21" s="137" t="s">
        <v>2895</v>
      </c>
      <c r="C21" s="137" t="str">
        <f t="shared" si="2"/>
        <v>ooh Dear</v>
      </c>
      <c r="D21" s="173">
        <v>2764</v>
      </c>
      <c r="E21" s="140" t="str">
        <f>VLOOKUP(B21,业态!A:G,7,0)</f>
        <v>零售购物</v>
      </c>
      <c r="F21" s="85" t="str">
        <f t="shared" si="1"/>
        <v>A</v>
      </c>
      <c r="G21" s="137" t="str">
        <f>VLOOKUP(B21,'3月9日销售'!C:D,2,0)</f>
        <v>ooh Dear</v>
      </c>
      <c r="I21" s="84"/>
      <c r="J21" t="s">
        <v>2599</v>
      </c>
    </row>
    <row r="22" spans="1:14" x14ac:dyDescent="0.15">
      <c r="A22" s="137">
        <f t="shared" si="0"/>
        <v>193</v>
      </c>
      <c r="B22" s="137" t="s">
        <v>2859</v>
      </c>
      <c r="C22" s="137" t="str">
        <f t="shared" si="2"/>
        <v>eau FLORA</v>
      </c>
      <c r="D22" s="173">
        <v>26275</v>
      </c>
      <c r="E22" s="140" t="str">
        <f>VLOOKUP(B22,业态!A:G,7,0)</f>
        <v>零售购物</v>
      </c>
      <c r="F22" s="85" t="str">
        <f t="shared" si="1"/>
        <v>A</v>
      </c>
      <c r="G22" s="137" t="str">
        <f>VLOOKUP(B22,'3月9日销售'!C:D,2,0)</f>
        <v>eau FLORA</v>
      </c>
      <c r="I22" s="84"/>
      <c r="J22" s="200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3、本月销售排名前十：帝豪斯：166.5万；ZARA：114.0万；H&amp;M：104.0万；汉巴味德：102.0万；四川海底捞餐饮有限公司：87.4万；UNIQLO：75.0万；凯撒旅游：62.3万；MUJI：47.6万；外婆家：46.1万；innidfree：38.4万；</v>
      </c>
      <c r="K22" s="200"/>
      <c r="L22" s="200"/>
      <c r="M22" s="200"/>
      <c r="N22" s="200"/>
    </row>
    <row r="23" spans="1:14" x14ac:dyDescent="0.15">
      <c r="A23" s="137">
        <f t="shared" si="0"/>
        <v>153</v>
      </c>
      <c r="B23" s="137" t="s">
        <v>2743</v>
      </c>
      <c r="C23" s="137" t="str">
        <f t="shared" si="2"/>
        <v>PLAYLOUNGE</v>
      </c>
      <c r="D23" s="173">
        <v>36403</v>
      </c>
      <c r="E23" s="140" t="str">
        <f>VLOOKUP(B23,业态!A:G,7,0)</f>
        <v>零售购物</v>
      </c>
      <c r="F23" s="85" t="str">
        <f t="shared" si="1"/>
        <v>A</v>
      </c>
      <c r="G23" s="137" t="str">
        <f>VLOOKUP(B23,'3月9日销售'!C:D,2,0)</f>
        <v>PLAYLOUNGE</v>
      </c>
      <c r="I23" s="84"/>
      <c r="J23" s="200"/>
      <c r="K23" s="200"/>
      <c r="L23" s="200"/>
      <c r="M23" s="200"/>
      <c r="N23" s="200"/>
    </row>
    <row r="24" spans="1:14" x14ac:dyDescent="0.15">
      <c r="A24" s="137">
        <f t="shared" si="0"/>
        <v>147</v>
      </c>
      <c r="B24" s="137" t="s">
        <v>656</v>
      </c>
      <c r="C24" s="137" t="str">
        <f t="shared" si="2"/>
        <v>LAGOGO</v>
      </c>
      <c r="D24" s="173">
        <v>39110</v>
      </c>
      <c r="E24" s="140" t="str">
        <f>VLOOKUP(B24,业态!A:G,7,0)</f>
        <v>零售购物</v>
      </c>
      <c r="F24" s="85" t="str">
        <f t="shared" si="1"/>
        <v>A</v>
      </c>
      <c r="G24" s="137" t="str">
        <f>VLOOKUP(B24,'3月9日销售'!C:D,2,0)</f>
        <v>LAGOGO</v>
      </c>
      <c r="I24" s="84"/>
      <c r="J24" s="200"/>
      <c r="K24" s="200"/>
      <c r="L24" s="200"/>
      <c r="M24" s="200"/>
      <c r="N24" s="200"/>
    </row>
    <row r="25" spans="1:14" x14ac:dyDescent="0.15">
      <c r="A25" s="137">
        <f t="shared" si="0"/>
        <v>176</v>
      </c>
      <c r="B25" s="137" t="s">
        <v>2881</v>
      </c>
      <c r="C25" s="137" t="str">
        <f t="shared" si="2"/>
        <v>J.D.V</v>
      </c>
      <c r="D25" s="173">
        <v>31848</v>
      </c>
      <c r="E25" s="140" t="str">
        <f>VLOOKUP(B25,业态!A:G,7,0)</f>
        <v>零售购物</v>
      </c>
      <c r="F25" s="85" t="str">
        <f t="shared" si="1"/>
        <v>A</v>
      </c>
      <c r="G25" s="137" t="str">
        <f>VLOOKUP(B25,'3月9日销售'!C:D,2,0)</f>
        <v>J.D.V</v>
      </c>
      <c r="I25" s="84"/>
      <c r="J25" s="200"/>
      <c r="K25" s="200"/>
      <c r="L25" s="200"/>
      <c r="M25" s="200"/>
      <c r="N25" s="200"/>
    </row>
    <row r="26" spans="1:14" x14ac:dyDescent="0.15">
      <c r="A26" s="137">
        <f t="shared" si="0"/>
        <v>151</v>
      </c>
      <c r="B26" s="137" t="s">
        <v>632</v>
      </c>
      <c r="C26" s="137" t="str">
        <f t="shared" si="2"/>
        <v>乐町</v>
      </c>
      <c r="D26" s="173">
        <v>36712</v>
      </c>
      <c r="E26" s="140" t="str">
        <f>VLOOKUP(B26,业态!A:G,7,0)</f>
        <v>零售购物</v>
      </c>
      <c r="F26" s="85" t="str">
        <f t="shared" si="1"/>
        <v>A</v>
      </c>
      <c r="G26" s="137" t="str">
        <f>VLOOKUP(B26,'3月9日销售'!C:D,2,0)</f>
        <v>乐町</v>
      </c>
      <c r="I26" s="84"/>
      <c r="J26" s="200"/>
      <c r="K26" s="200"/>
      <c r="L26" s="200"/>
      <c r="M26" s="200"/>
      <c r="N26" s="200"/>
    </row>
    <row r="27" spans="1:14" x14ac:dyDescent="0.15">
      <c r="A27" s="137">
        <f t="shared" si="0"/>
        <v>174</v>
      </c>
      <c r="B27" s="137" t="s">
        <v>3002</v>
      </c>
      <c r="C27" s="137" t="str">
        <f t="shared" si="2"/>
        <v>aG/AG-VIP</v>
      </c>
      <c r="D27" s="173">
        <v>31921</v>
      </c>
      <c r="E27" s="140" t="str">
        <f>VLOOKUP(B27,业态!A:G,7,0)</f>
        <v>零售购物</v>
      </c>
      <c r="F27" s="85" t="str">
        <f t="shared" si="1"/>
        <v>A</v>
      </c>
      <c r="G27" s="137" t="str">
        <f>VLOOKUP(B27,'3月9日销售'!C:D,2,0)</f>
        <v>aG/AG-VIP</v>
      </c>
      <c r="I27" s="84"/>
      <c r="J27" s="200"/>
      <c r="K27" s="200"/>
      <c r="L27" s="200"/>
      <c r="M27" s="200"/>
      <c r="N27" s="200"/>
    </row>
    <row r="28" spans="1:14" x14ac:dyDescent="0.15">
      <c r="A28" s="137">
        <f t="shared" si="0"/>
        <v>57</v>
      </c>
      <c r="B28" s="137" t="s">
        <v>831</v>
      </c>
      <c r="C28" s="137" t="str">
        <f t="shared" si="2"/>
        <v>La chapelle</v>
      </c>
      <c r="D28" s="173">
        <v>101934</v>
      </c>
      <c r="E28" s="140" t="str">
        <f>VLOOKUP(B28,业态!A:G,7,0)</f>
        <v>零售购物</v>
      </c>
      <c r="F28" s="85" t="str">
        <f t="shared" si="1"/>
        <v>A</v>
      </c>
      <c r="G28" s="137" t="str">
        <f>VLOOKUP(B28,'3月9日销售'!C:D,2,0)</f>
        <v>La chapelle</v>
      </c>
      <c r="I28" s="84"/>
    </row>
    <row r="29" spans="1:14" x14ac:dyDescent="0.15">
      <c r="A29" s="137">
        <f t="shared" si="0"/>
        <v>132</v>
      </c>
      <c r="B29" s="137" t="s">
        <v>653</v>
      </c>
      <c r="C29" s="137" t="str">
        <f t="shared" si="2"/>
        <v>7.modifier</v>
      </c>
      <c r="D29" s="173">
        <v>46264</v>
      </c>
      <c r="E29" s="140" t="str">
        <f>VLOOKUP(B29,业态!A:G,7,0)</f>
        <v>零售购物</v>
      </c>
      <c r="F29" s="85" t="str">
        <f t="shared" si="1"/>
        <v>A</v>
      </c>
      <c r="G29" s="137" t="str">
        <f>VLOOKUP(B29,'3月9日销售'!C:D,2,0)</f>
        <v>7.modifier</v>
      </c>
      <c r="I29" s="84"/>
    </row>
    <row r="30" spans="1:14" x14ac:dyDescent="0.15">
      <c r="A30" s="137">
        <f t="shared" si="0"/>
        <v>105</v>
      </c>
      <c r="B30" s="137" t="s">
        <v>2761</v>
      </c>
      <c r="C30" s="137" t="str">
        <f t="shared" si="2"/>
        <v>A.R.Q.</v>
      </c>
      <c r="D30" s="173">
        <v>55340</v>
      </c>
      <c r="E30" s="140" t="str">
        <f>VLOOKUP(B30,业态!A:G,7,0)</f>
        <v>零售购物</v>
      </c>
      <c r="F30" s="85" t="str">
        <f t="shared" si="1"/>
        <v>A</v>
      </c>
      <c r="G30" s="137" t="str">
        <f>VLOOKUP(B30,'3月9日销售'!C:D,2,0)</f>
        <v>A.R.Q.</v>
      </c>
      <c r="I30" s="84"/>
    </row>
    <row r="31" spans="1:14" x14ac:dyDescent="0.15">
      <c r="A31" s="137">
        <f t="shared" si="0"/>
        <v>140</v>
      </c>
      <c r="B31" s="137" t="s">
        <v>2947</v>
      </c>
      <c r="C31" s="137" t="str">
        <f t="shared" si="2"/>
        <v>速写</v>
      </c>
      <c r="D31" s="173">
        <v>42581</v>
      </c>
      <c r="E31" s="140" t="str">
        <f>VLOOKUP(B31,业态!A:G,7,0)</f>
        <v>零售购物</v>
      </c>
      <c r="F31" s="85" t="str">
        <f t="shared" si="1"/>
        <v>A</v>
      </c>
      <c r="G31" s="137" t="str">
        <f>VLOOKUP(B31,'3月9日销售'!C:D,2,0)</f>
        <v>速写</v>
      </c>
      <c r="I31" s="84"/>
    </row>
    <row r="32" spans="1:14" x14ac:dyDescent="0.15">
      <c r="A32" s="137">
        <f t="shared" si="0"/>
        <v>103</v>
      </c>
      <c r="B32" s="137" t="s">
        <v>518</v>
      </c>
      <c r="C32" s="137" t="str">
        <f t="shared" si="2"/>
        <v>neon</v>
      </c>
      <c r="D32" s="173">
        <v>57143</v>
      </c>
      <c r="E32" s="140" t="str">
        <f>VLOOKUP(B32,业态!A:G,7,0)</f>
        <v>零售购物</v>
      </c>
      <c r="F32" s="85" t="str">
        <f t="shared" si="1"/>
        <v>A</v>
      </c>
      <c r="G32" s="137" t="str">
        <f>VLOOKUP(B32,'3月9日销售'!C:D,2,0)</f>
        <v>neon</v>
      </c>
      <c r="I32" s="84"/>
    </row>
    <row r="33" spans="1:9" x14ac:dyDescent="0.15">
      <c r="A33" s="137">
        <f t="shared" si="0"/>
        <v>136</v>
      </c>
      <c r="B33" s="137" t="s">
        <v>469</v>
      </c>
      <c r="C33" s="137" t="str">
        <f t="shared" si="2"/>
        <v>橡皮（女）</v>
      </c>
      <c r="D33" s="173">
        <v>45306</v>
      </c>
      <c r="E33" s="140" t="str">
        <f>VLOOKUP(B33,业态!A:G,7,0)</f>
        <v>零售购物</v>
      </c>
      <c r="F33" s="85" t="str">
        <f t="shared" si="1"/>
        <v>A</v>
      </c>
      <c r="G33" s="137" t="str">
        <f>VLOOKUP(B33,'3月9日销售'!C:D,2,0)</f>
        <v>橡皮（女）</v>
      </c>
      <c r="I33" s="84"/>
    </row>
    <row r="34" spans="1:9" x14ac:dyDescent="0.15">
      <c r="A34" s="137">
        <f t="shared" si="0"/>
        <v>2</v>
      </c>
      <c r="B34" s="137" t="s">
        <v>2567</v>
      </c>
      <c r="C34" s="137" t="str">
        <f t="shared" si="2"/>
        <v>帝豪斯</v>
      </c>
      <c r="D34" s="173">
        <v>1664841</v>
      </c>
      <c r="E34" s="140" t="str">
        <f>VLOOKUP(B34,业态!A:G,7,0)</f>
        <v>零售购物</v>
      </c>
      <c r="F34" s="85" t="str">
        <f t="shared" si="1"/>
        <v>A</v>
      </c>
      <c r="G34" s="137" t="str">
        <f>VLOOKUP(B34,'3月9日销售'!C:D,2,0)</f>
        <v>帝豪斯</v>
      </c>
      <c r="I34" s="84"/>
    </row>
    <row r="35" spans="1:9" x14ac:dyDescent="0.15">
      <c r="A35" s="137">
        <f t="shared" si="0"/>
        <v>278</v>
      </c>
      <c r="B35" s="137" t="s">
        <v>2837</v>
      </c>
      <c r="C35" s="137" t="str">
        <f t="shared" si="2"/>
        <v>招财猫</v>
      </c>
      <c r="D35" s="173">
        <v>11069</v>
      </c>
      <c r="E35" s="140" t="str">
        <f>VLOOKUP(B35,业态!A:G,7,0)</f>
        <v>零售购物</v>
      </c>
      <c r="F35" s="85" t="str">
        <f t="shared" si="1"/>
        <v>A</v>
      </c>
      <c r="G35" s="137" t="str">
        <f>VLOOKUP(B35,'3月9日销售'!C:D,2,0)</f>
        <v>招财猫</v>
      </c>
      <c r="I35" s="84"/>
    </row>
    <row r="36" spans="1:9" x14ac:dyDescent="0.15">
      <c r="A36" s="137">
        <f t="shared" si="0"/>
        <v>285</v>
      </c>
      <c r="B36" s="137" t="s">
        <v>2703</v>
      </c>
      <c r="C36" s="137" t="str">
        <f t="shared" si="2"/>
        <v>N2STRANGEGELATO</v>
      </c>
      <c r="D36" s="173">
        <v>10689</v>
      </c>
      <c r="E36" s="140" t="str">
        <f>VLOOKUP(B36,业态!A:G,7,0)</f>
        <v>餐饮</v>
      </c>
      <c r="F36" s="85" t="str">
        <f t="shared" si="1"/>
        <v>A</v>
      </c>
      <c r="G36" s="137" t="str">
        <f>VLOOKUP(B36,'3月9日销售'!C:D,2,0)</f>
        <v>N2STRANGEGELATO</v>
      </c>
      <c r="I36" s="84"/>
    </row>
    <row r="37" spans="1:9" x14ac:dyDescent="0.15">
      <c r="A37" s="137">
        <f t="shared" si="0"/>
        <v>351</v>
      </c>
      <c r="B37" s="137" t="s">
        <v>2904</v>
      </c>
      <c r="C37" s="137" t="str">
        <f t="shared" si="2"/>
        <v>梦塔基</v>
      </c>
      <c r="D37" s="173">
        <v>3510</v>
      </c>
      <c r="E37" s="140" t="str">
        <f>VLOOKUP(B37,业态!A:G,7,0)</f>
        <v>零售购物</v>
      </c>
      <c r="F37" s="85" t="str">
        <f t="shared" si="1"/>
        <v>A</v>
      </c>
      <c r="G37" s="137" t="str">
        <f>VLOOKUP(B37,'3月9日销售'!C:D,2,0)</f>
        <v>梦塔基</v>
      </c>
      <c r="I37" s="84"/>
    </row>
    <row r="38" spans="1:9" x14ac:dyDescent="0.15">
      <c r="A38" s="137">
        <f t="shared" si="0"/>
        <v>113</v>
      </c>
      <c r="B38" s="137" t="s">
        <v>258</v>
      </c>
      <c r="C38" s="137" t="str">
        <f t="shared" si="2"/>
        <v>木九十</v>
      </c>
      <c r="D38" s="173">
        <v>52820</v>
      </c>
      <c r="E38" s="140" t="str">
        <f>VLOOKUP(B38,业态!A:G,7,0)</f>
        <v>零售购物</v>
      </c>
      <c r="F38" s="85" t="str">
        <f t="shared" si="1"/>
        <v>A</v>
      </c>
      <c r="G38" s="137" t="str">
        <f>VLOOKUP(B38,'3月9日销售'!C:D,2,0)</f>
        <v>木九十</v>
      </c>
      <c r="I38" s="84"/>
    </row>
    <row r="39" spans="1:9" x14ac:dyDescent="0.15">
      <c r="A39" s="137">
        <f t="shared" si="0"/>
        <v>39</v>
      </c>
      <c r="B39" s="137" t="s">
        <v>1438</v>
      </c>
      <c r="C39" s="137" t="str">
        <f t="shared" si="2"/>
        <v>AMORE PIZZA</v>
      </c>
      <c r="D39" s="173">
        <v>140117</v>
      </c>
      <c r="E39" s="140" t="str">
        <f>VLOOKUP(B39,业态!A:G,7,0)</f>
        <v>餐饮</v>
      </c>
      <c r="F39" s="85" t="str">
        <f t="shared" si="1"/>
        <v>A</v>
      </c>
      <c r="G39" s="137" t="str">
        <f>VLOOKUP(B39,'3月9日销售'!C:D,2,0)</f>
        <v>AMORE PIZZA</v>
      </c>
      <c r="I39" s="84"/>
    </row>
    <row r="40" spans="1:9" x14ac:dyDescent="0.15">
      <c r="A40" s="137">
        <f t="shared" si="0"/>
        <v>90</v>
      </c>
      <c r="B40" s="137" t="s">
        <v>2634</v>
      </c>
      <c r="C40" s="137" t="str">
        <f t="shared" si="2"/>
        <v>斗牛士</v>
      </c>
      <c r="D40" s="173">
        <v>62899</v>
      </c>
      <c r="E40" s="140" t="str">
        <f>VLOOKUP(B40,业态!A:G,7,0)</f>
        <v>餐饮</v>
      </c>
      <c r="F40" s="85" t="str">
        <f t="shared" si="1"/>
        <v>A</v>
      </c>
      <c r="G40" s="137" t="str">
        <f>VLOOKUP(B40,'3月9日销售'!C:D,2,0)</f>
        <v>斗牛士</v>
      </c>
      <c r="I40" s="84"/>
    </row>
    <row r="41" spans="1:9" x14ac:dyDescent="0.15">
      <c r="A41" s="137">
        <f t="shared" si="0"/>
        <v>107</v>
      </c>
      <c r="B41" s="137" t="s">
        <v>2941</v>
      </c>
      <c r="C41" s="137" t="str">
        <f t="shared" si="2"/>
        <v>Bacius</v>
      </c>
      <c r="D41" s="173">
        <v>54831.200000000004</v>
      </c>
      <c r="E41" s="140" t="str">
        <f>VLOOKUP(B41,业态!A:G,7,0)</f>
        <v>餐饮</v>
      </c>
      <c r="F41" s="85" t="str">
        <f t="shared" si="1"/>
        <v>A</v>
      </c>
      <c r="G41" s="137" t="str">
        <f>VLOOKUP(B41,'3月9日销售'!C:D,2,0)</f>
        <v>Bacius</v>
      </c>
      <c r="I41" s="84"/>
    </row>
    <row r="42" spans="1:9" x14ac:dyDescent="0.15">
      <c r="A42" s="137">
        <f t="shared" si="0"/>
        <v>50</v>
      </c>
      <c r="B42" s="137" t="s">
        <v>719</v>
      </c>
      <c r="C42" s="137" t="str">
        <f t="shared" si="2"/>
        <v>大树餐厅</v>
      </c>
      <c r="D42" s="173">
        <v>112337</v>
      </c>
      <c r="E42" s="140" t="str">
        <f>VLOOKUP(B42,业态!A:G,7,0)</f>
        <v>餐饮</v>
      </c>
      <c r="F42" s="85" t="str">
        <f t="shared" si="1"/>
        <v>A</v>
      </c>
      <c r="G42" s="137" t="str">
        <f>VLOOKUP(B42,'3月9日销售'!C:D,2,0)</f>
        <v>大树餐厅</v>
      </c>
      <c r="I42" s="84"/>
    </row>
    <row r="43" spans="1:9" x14ac:dyDescent="0.15">
      <c r="A43" s="137">
        <f t="shared" si="0"/>
        <v>88</v>
      </c>
      <c r="B43" s="137" t="s">
        <v>1470</v>
      </c>
      <c r="C43" s="137" t="str">
        <f t="shared" si="2"/>
        <v>三友吉列猪排</v>
      </c>
      <c r="D43" s="173">
        <v>63948</v>
      </c>
      <c r="E43" s="140" t="str">
        <f>VLOOKUP(B43,业态!A:G,7,0)</f>
        <v>餐饮</v>
      </c>
      <c r="F43" s="85" t="str">
        <f t="shared" si="1"/>
        <v>A</v>
      </c>
      <c r="G43" s="137" t="str">
        <f>VLOOKUP(B43,'3月9日销售'!C:D,2,0)</f>
        <v>三友吉列猪排</v>
      </c>
      <c r="I43" s="84"/>
    </row>
    <row r="44" spans="1:9" x14ac:dyDescent="0.15">
      <c r="A44" s="137">
        <f t="shared" si="0"/>
        <v>108</v>
      </c>
      <c r="B44" s="137" t="s">
        <v>377</v>
      </c>
      <c r="C44" s="137" t="str">
        <f t="shared" si="2"/>
        <v>滇草香</v>
      </c>
      <c r="D44" s="173">
        <v>54023.839999999997</v>
      </c>
      <c r="E44" s="140" t="str">
        <f>VLOOKUP(B44,业态!A:G,7,0)</f>
        <v>餐饮</v>
      </c>
      <c r="F44" s="85" t="str">
        <f t="shared" si="1"/>
        <v>A</v>
      </c>
      <c r="G44" s="137" t="str">
        <f>VLOOKUP(B44,'3月9日销售'!C:D,2,0)</f>
        <v>滇草香</v>
      </c>
      <c r="I44" s="84"/>
    </row>
    <row r="45" spans="1:9" x14ac:dyDescent="0.15">
      <c r="A45" s="137">
        <f t="shared" si="0"/>
        <v>203</v>
      </c>
      <c r="B45" s="137" t="s">
        <v>875</v>
      </c>
      <c r="C45" s="137" t="str">
        <f t="shared" si="2"/>
        <v>尝健麻辣烫</v>
      </c>
      <c r="D45" s="173">
        <v>24533</v>
      </c>
      <c r="E45" s="140" t="str">
        <f>VLOOKUP(B45,业态!A:G,7,0)</f>
        <v>餐饮</v>
      </c>
      <c r="F45" s="85" t="str">
        <f t="shared" si="1"/>
        <v>A</v>
      </c>
      <c r="G45" s="137" t="str">
        <f>VLOOKUP(B45,'3月9日销售'!C:D,2,0)</f>
        <v>尝健麻辣烫</v>
      </c>
      <c r="I45" s="84"/>
    </row>
    <row r="46" spans="1:9" x14ac:dyDescent="0.15">
      <c r="A46" s="137">
        <f t="shared" si="0"/>
        <v>61</v>
      </c>
      <c r="B46" s="137" t="s">
        <v>2826</v>
      </c>
      <c r="C46" s="137" t="str">
        <f t="shared" si="2"/>
        <v>黄记煌</v>
      </c>
      <c r="D46" s="173">
        <v>91728</v>
      </c>
      <c r="E46" s="140" t="str">
        <f>VLOOKUP(B46,业态!A:G,7,0)</f>
        <v>餐饮</v>
      </c>
      <c r="F46" s="85" t="str">
        <f t="shared" si="1"/>
        <v>A</v>
      </c>
      <c r="G46" s="137" t="str">
        <f>VLOOKUP(B46,'3月9日销售'!C:D,2,0)</f>
        <v>黄记煌</v>
      </c>
      <c r="I46" s="84"/>
    </row>
    <row r="47" spans="1:9" x14ac:dyDescent="0.15">
      <c r="A47" s="137">
        <f t="shared" si="0"/>
        <v>99</v>
      </c>
      <c r="B47" s="137" t="s">
        <v>50</v>
      </c>
      <c r="C47" s="137" t="str">
        <f t="shared" si="2"/>
        <v>加乐比意式休闲餐厅</v>
      </c>
      <c r="D47" s="173">
        <v>59722</v>
      </c>
      <c r="E47" s="140" t="str">
        <f>VLOOKUP(B47,业态!A:G,7,0)</f>
        <v>餐饮</v>
      </c>
      <c r="F47" s="85" t="str">
        <f t="shared" si="1"/>
        <v>A</v>
      </c>
      <c r="G47" s="137" t="str">
        <f>VLOOKUP(B47,'3月9日销售'!C:D,2,0)</f>
        <v>加乐比意式休闲餐厅</v>
      </c>
      <c r="I47" s="84"/>
    </row>
    <row r="48" spans="1:9" x14ac:dyDescent="0.15">
      <c r="A48" s="137">
        <f t="shared" si="0"/>
        <v>124</v>
      </c>
      <c r="B48" s="137" t="s">
        <v>387</v>
      </c>
      <c r="C48" s="137" t="str">
        <f t="shared" si="2"/>
        <v>菩提树</v>
      </c>
      <c r="D48" s="173">
        <v>49119</v>
      </c>
      <c r="E48" s="140" t="str">
        <f>VLOOKUP(B48,业态!A:G,7,0)</f>
        <v>餐饮</v>
      </c>
      <c r="F48" s="85" t="str">
        <f t="shared" si="1"/>
        <v>A</v>
      </c>
      <c r="G48" s="137" t="str">
        <f>VLOOKUP(B48,'3月9日销售'!C:D,2,0)</f>
        <v>菩提树</v>
      </c>
      <c r="I48" s="84"/>
    </row>
    <row r="49" spans="1:9" x14ac:dyDescent="0.15">
      <c r="A49" s="137">
        <f t="shared" si="0"/>
        <v>73</v>
      </c>
      <c r="B49" s="137" t="s">
        <v>2512</v>
      </c>
      <c r="C49" s="137" t="str">
        <f t="shared" si="2"/>
        <v>动手GAGA</v>
      </c>
      <c r="D49" s="173">
        <v>76325</v>
      </c>
      <c r="E49" s="140" t="str">
        <f>VLOOKUP(B49,业态!A:G,7,0)</f>
        <v>餐饮</v>
      </c>
      <c r="F49" s="85" t="str">
        <f t="shared" si="1"/>
        <v>A</v>
      </c>
      <c r="G49" s="137" t="str">
        <f>VLOOKUP(B49,'3月9日销售'!C:D,2,0)</f>
        <v>动手GAGA</v>
      </c>
      <c r="I49" s="84"/>
    </row>
    <row r="50" spans="1:9" x14ac:dyDescent="0.15">
      <c r="A50" s="137">
        <f t="shared" si="0"/>
        <v>14</v>
      </c>
      <c r="B50" s="137" t="s">
        <v>2539</v>
      </c>
      <c r="C50" s="137" t="str">
        <f t="shared" si="2"/>
        <v>ADIDAS</v>
      </c>
      <c r="D50" s="173">
        <v>333128</v>
      </c>
      <c r="E50" s="140" t="str">
        <f>VLOOKUP(B50,业态!A:G,7,0)</f>
        <v>零售购物</v>
      </c>
      <c r="F50" s="85" t="str">
        <f t="shared" si="1"/>
        <v>B</v>
      </c>
      <c r="G50" s="137" t="str">
        <f>VLOOKUP(B50,'3月9日销售'!C:D,2,0)</f>
        <v>ADIDAS</v>
      </c>
      <c r="I50" s="84"/>
    </row>
    <row r="51" spans="1:9" x14ac:dyDescent="0.15">
      <c r="A51" s="137">
        <f t="shared" si="0"/>
        <v>101</v>
      </c>
      <c r="B51" s="137" t="s">
        <v>2710</v>
      </c>
      <c r="C51" s="137" t="str">
        <f t="shared" si="2"/>
        <v>ONITSUKA TIGER</v>
      </c>
      <c r="D51" s="173">
        <v>59282</v>
      </c>
      <c r="E51" s="140" t="str">
        <f>VLOOKUP(B51,业态!A:G,7,0)</f>
        <v>零售购物</v>
      </c>
      <c r="F51" s="85" t="str">
        <f t="shared" si="1"/>
        <v>B</v>
      </c>
      <c r="G51" s="137" t="str">
        <f>VLOOKUP(B51,'3月9日销售'!C:D,2,0)</f>
        <v>ONITSUKA TIGER</v>
      </c>
      <c r="I51" s="84"/>
    </row>
    <row r="52" spans="1:9" x14ac:dyDescent="0.15">
      <c r="A52" s="137">
        <f t="shared" si="0"/>
        <v>80</v>
      </c>
      <c r="B52" s="137" t="s">
        <v>794</v>
      </c>
      <c r="C52" s="137" t="str">
        <f t="shared" si="2"/>
        <v>FOLDER</v>
      </c>
      <c r="D52" s="173">
        <v>69601.799999999988</v>
      </c>
      <c r="E52" s="140" t="str">
        <f>VLOOKUP(B52,业态!A:G,7,0)</f>
        <v>零售购物</v>
      </c>
      <c r="F52" s="85" t="str">
        <f t="shared" si="1"/>
        <v>B</v>
      </c>
      <c r="G52" s="137" t="str">
        <f>VLOOKUP(B52,'3月9日销售'!C:D,2,0)</f>
        <v>FOLDER</v>
      </c>
      <c r="I52" s="84"/>
    </row>
    <row r="53" spans="1:9" x14ac:dyDescent="0.15">
      <c r="A53" s="137">
        <f t="shared" si="0"/>
        <v>79</v>
      </c>
      <c r="B53" s="137" t="s">
        <v>57</v>
      </c>
      <c r="C53" s="137" t="str">
        <f t="shared" si="2"/>
        <v>JINS</v>
      </c>
      <c r="D53" s="173">
        <v>72240</v>
      </c>
      <c r="E53" s="140" t="str">
        <f>VLOOKUP(B53,业态!A:G,7,0)</f>
        <v>零售购物</v>
      </c>
      <c r="F53" s="85" t="str">
        <f t="shared" si="1"/>
        <v>B</v>
      </c>
      <c r="G53" s="137" t="str">
        <f>VLOOKUP(B53,'3月9日销售'!C:D,2,0)</f>
        <v>JINS</v>
      </c>
      <c r="I53" s="84"/>
    </row>
    <row r="54" spans="1:9" x14ac:dyDescent="0.15">
      <c r="A54" s="137">
        <f t="shared" si="0"/>
        <v>53</v>
      </c>
      <c r="B54" s="137" t="s">
        <v>1522</v>
      </c>
      <c r="C54" s="137" t="str">
        <f t="shared" si="2"/>
        <v>WHO A U</v>
      </c>
      <c r="D54" s="173">
        <v>104541</v>
      </c>
      <c r="E54" s="140" t="str">
        <f>VLOOKUP(B54,业态!A:G,7,0)</f>
        <v>零售购物</v>
      </c>
      <c r="F54" s="85" t="str">
        <f t="shared" si="1"/>
        <v>B</v>
      </c>
      <c r="G54" s="137" t="str">
        <f>VLOOKUP(B54,'3月9日销售'!C:D,2,0)</f>
        <v>WHO A U</v>
      </c>
      <c r="I54" s="84"/>
    </row>
    <row r="55" spans="1:9" x14ac:dyDescent="0.15">
      <c r="A55" s="137">
        <f t="shared" si="0"/>
        <v>67</v>
      </c>
      <c r="B55" s="137" t="s">
        <v>415</v>
      </c>
      <c r="C55" s="137" t="str">
        <f t="shared" si="2"/>
        <v>PALLADIUM</v>
      </c>
      <c r="D55" s="173">
        <v>84703.400000000009</v>
      </c>
      <c r="E55" s="140" t="str">
        <f>VLOOKUP(B55,业态!A:G,7,0)</f>
        <v>零售购物</v>
      </c>
      <c r="F55" s="85" t="str">
        <f t="shared" si="1"/>
        <v>B</v>
      </c>
      <c r="G55" s="137" t="str">
        <f>VLOOKUP(B55,'3月9日销售'!C:D,2,0)</f>
        <v>PALLADIUM</v>
      </c>
      <c r="I55" s="84"/>
    </row>
    <row r="56" spans="1:9" x14ac:dyDescent="0.15">
      <c r="A56" s="137">
        <f t="shared" si="0"/>
        <v>25</v>
      </c>
      <c r="B56" s="137" t="s">
        <v>2712</v>
      </c>
      <c r="C56" s="137" t="str">
        <f t="shared" si="2"/>
        <v>FOSS</v>
      </c>
      <c r="D56" s="173">
        <v>184751</v>
      </c>
      <c r="E56" s="140" t="str">
        <f>VLOOKUP(B56,业态!A:G,7,0)</f>
        <v>零售购物</v>
      </c>
      <c r="F56" s="85" t="str">
        <f t="shared" si="1"/>
        <v>B</v>
      </c>
      <c r="G56" s="137" t="str">
        <f>VLOOKUP(B56,'3月9日销售'!C:D,2,0)</f>
        <v>FOSS</v>
      </c>
      <c r="I56" s="84"/>
    </row>
    <row r="57" spans="1:9" x14ac:dyDescent="0.15">
      <c r="A57" s="137">
        <f t="shared" si="0"/>
        <v>121</v>
      </c>
      <c r="B57" s="137" t="s">
        <v>65</v>
      </c>
      <c r="C57" s="137" t="str">
        <f t="shared" si="2"/>
        <v>ESPRIT</v>
      </c>
      <c r="D57" s="173">
        <v>50956</v>
      </c>
      <c r="E57" s="140" t="str">
        <f>VLOOKUP(B57,业态!A:G,7,0)</f>
        <v>零售购物</v>
      </c>
      <c r="F57" s="85" t="str">
        <f t="shared" si="1"/>
        <v>B</v>
      </c>
      <c r="G57" s="137" t="str">
        <f>VLOOKUP(B57,'3月9日销售'!C:D,2,0)</f>
        <v>ESPRIT</v>
      </c>
      <c r="I57" s="84"/>
    </row>
    <row r="58" spans="1:9" x14ac:dyDescent="0.15">
      <c r="A58" s="137">
        <f t="shared" si="0"/>
        <v>312</v>
      </c>
      <c r="B58" s="137" t="s">
        <v>2540</v>
      </c>
      <c r="C58" s="137" t="str">
        <f t="shared" si="2"/>
        <v>JAKET</v>
      </c>
      <c r="D58" s="173">
        <v>7579</v>
      </c>
      <c r="E58" s="140" t="str">
        <f>VLOOKUP(B58,业态!A:G,7,0)</f>
        <v>零售购物</v>
      </c>
      <c r="F58" s="85" t="str">
        <f t="shared" si="1"/>
        <v>B</v>
      </c>
      <c r="G58" s="137" t="str">
        <f>VLOOKUP(B58,'3月9日销售'!C:D,2,0)</f>
        <v>JAKET</v>
      </c>
    </row>
    <row r="59" spans="1:9" x14ac:dyDescent="0.15">
      <c r="A59" s="137">
        <f t="shared" si="0"/>
        <v>109</v>
      </c>
      <c r="B59" s="137" t="s">
        <v>2907</v>
      </c>
      <c r="C59" s="137" t="str">
        <f t="shared" si="2"/>
        <v>NEW BALANCE</v>
      </c>
      <c r="D59" s="173">
        <v>53377</v>
      </c>
      <c r="E59" s="140" t="str">
        <f>VLOOKUP(B59,业态!A:G,7,0)</f>
        <v>零售购物</v>
      </c>
      <c r="F59" s="85" t="str">
        <f t="shared" si="1"/>
        <v>B</v>
      </c>
      <c r="G59" s="137" t="str">
        <f>VLOOKUP(B59,'3月9日销售'!C:D,2,0)</f>
        <v>NEW BALANCE</v>
      </c>
    </row>
    <row r="60" spans="1:9" x14ac:dyDescent="0.15">
      <c r="A60" s="137">
        <f t="shared" si="0"/>
        <v>181</v>
      </c>
      <c r="B60" s="137" t="s">
        <v>398</v>
      </c>
      <c r="C60" s="137" t="str">
        <f t="shared" si="2"/>
        <v>HI.PANDA</v>
      </c>
      <c r="D60" s="173">
        <v>30244</v>
      </c>
      <c r="E60" s="140" t="str">
        <f>VLOOKUP(B60,业态!A:G,7,0)</f>
        <v>零售购物</v>
      </c>
      <c r="F60" s="85" t="str">
        <f t="shared" si="1"/>
        <v>B</v>
      </c>
      <c r="G60" s="137" t="str">
        <f>VLOOKUP(B60,'3月9日销售'!C:D,2,0)</f>
        <v>HI.PANDA</v>
      </c>
    </row>
    <row r="61" spans="1:9" x14ac:dyDescent="0.15">
      <c r="A61" s="137">
        <f t="shared" si="0"/>
        <v>210</v>
      </c>
      <c r="B61" s="137" t="s">
        <v>428</v>
      </c>
      <c r="C61" s="137" t="str">
        <f t="shared" si="2"/>
        <v>PANCOAT</v>
      </c>
      <c r="D61" s="173">
        <v>22307</v>
      </c>
      <c r="E61" s="140" t="str">
        <f>VLOOKUP(B61,业态!A:G,7,0)</f>
        <v>零售购物</v>
      </c>
      <c r="F61" s="85" t="str">
        <f t="shared" si="1"/>
        <v>B</v>
      </c>
      <c r="G61" s="137" t="str">
        <f>VLOOKUP(B61,'3月9日销售'!C:D,2,0)</f>
        <v>PANCOAT</v>
      </c>
    </row>
    <row r="62" spans="1:9" x14ac:dyDescent="0.15">
      <c r="A62" s="137">
        <f t="shared" si="0"/>
        <v>248</v>
      </c>
      <c r="B62" s="137" t="s">
        <v>442</v>
      </c>
      <c r="C62" s="137" t="str">
        <f t="shared" si="2"/>
        <v>paul frank</v>
      </c>
      <c r="D62" s="173">
        <v>15331</v>
      </c>
      <c r="E62" s="140" t="str">
        <f>VLOOKUP(B62,业态!A:G,7,0)</f>
        <v>零售购物</v>
      </c>
      <c r="F62" s="85" t="str">
        <f t="shared" ref="F62:F121" si="5">LEFT(B62,1)</f>
        <v>B</v>
      </c>
      <c r="G62" s="137" t="str">
        <f>VLOOKUP(B62,'3月9日销售'!C:D,2,0)</f>
        <v>paul frank</v>
      </c>
    </row>
    <row r="63" spans="1:9" x14ac:dyDescent="0.15">
      <c r="A63" s="137">
        <f t="shared" si="0"/>
        <v>75</v>
      </c>
      <c r="B63" s="137" t="s">
        <v>444</v>
      </c>
      <c r="C63" s="137" t="str">
        <f t="shared" si="2"/>
        <v>LEVIS</v>
      </c>
      <c r="D63" s="173">
        <v>74234</v>
      </c>
      <c r="E63" s="140" t="str">
        <f>VLOOKUP(B63,业态!A:G,7,0)</f>
        <v>零售购物</v>
      </c>
      <c r="F63" s="85" t="str">
        <f t="shared" si="5"/>
        <v>B</v>
      </c>
      <c r="G63" s="137" t="str">
        <f>VLOOKUP(B63,'3月9日销售'!C:D,2,0)</f>
        <v>LEVIS</v>
      </c>
    </row>
    <row r="64" spans="1:9" x14ac:dyDescent="0.15">
      <c r="A64" s="137">
        <f t="shared" si="0"/>
        <v>220</v>
      </c>
      <c r="B64" s="137" t="s">
        <v>2670</v>
      </c>
      <c r="C64" s="137" t="str">
        <f t="shared" si="2"/>
        <v>K SWISS</v>
      </c>
      <c r="D64" s="173">
        <v>20482.399999999998</v>
      </c>
      <c r="E64" s="140" t="str">
        <f>VLOOKUP(B64,业态!A:G,7,0)</f>
        <v>零售购物</v>
      </c>
      <c r="F64" s="85" t="str">
        <f t="shared" si="5"/>
        <v>B</v>
      </c>
      <c r="G64" s="137" t="str">
        <f>VLOOKUP(B64,'3月9日销售'!C:D,2,0)</f>
        <v>K SWISS</v>
      </c>
    </row>
    <row r="65" spans="1:7" x14ac:dyDescent="0.15">
      <c r="A65" s="137">
        <f t="shared" si="0"/>
        <v>138</v>
      </c>
      <c r="B65" s="137" t="s">
        <v>470</v>
      </c>
      <c r="C65" s="137" t="str">
        <f t="shared" si="2"/>
        <v>vans</v>
      </c>
      <c r="D65" s="173">
        <v>43109</v>
      </c>
      <c r="E65" s="140" t="str">
        <f>VLOOKUP(B65,业态!A:G,7,0)</f>
        <v>零售购物</v>
      </c>
      <c r="F65" s="85" t="str">
        <f t="shared" si="5"/>
        <v>B</v>
      </c>
      <c r="G65" s="137" t="str">
        <f>VLOOKUP(B65,'3月9日销售'!C:D,2,0)</f>
        <v>vans</v>
      </c>
    </row>
    <row r="66" spans="1:7" x14ac:dyDescent="0.15">
      <c r="A66" s="137">
        <f t="shared" ref="A66:A129" si="6">RANK(D66,(D:D),0)</f>
        <v>134</v>
      </c>
      <c r="B66" s="137" t="s">
        <v>2561</v>
      </c>
      <c r="C66" s="137" t="str">
        <f t="shared" si="2"/>
        <v>Fairwhale</v>
      </c>
      <c r="D66" s="173">
        <v>45929</v>
      </c>
      <c r="E66" s="140" t="str">
        <f>VLOOKUP(B66,业态!A:G,7,0)</f>
        <v>零售购物</v>
      </c>
      <c r="F66" s="85" t="str">
        <f t="shared" si="5"/>
        <v>B</v>
      </c>
      <c r="G66" s="137" t="str">
        <f>VLOOKUP(B66,'3月9日销售'!C:D,2,0)</f>
        <v>Fairwhale</v>
      </c>
    </row>
    <row r="67" spans="1:7" x14ac:dyDescent="0.15">
      <c r="A67" s="137">
        <f t="shared" si="6"/>
        <v>143</v>
      </c>
      <c r="B67" s="137" t="s">
        <v>2713</v>
      </c>
      <c r="C67" s="137" t="str">
        <f t="shared" ref="C67:C130" si="7">G67</f>
        <v>斯凯奇</v>
      </c>
      <c r="D67" s="173">
        <v>41071</v>
      </c>
      <c r="E67" s="140" t="str">
        <f>VLOOKUP(B67,业态!A:G,7,0)</f>
        <v>零售购物</v>
      </c>
      <c r="F67" s="85" t="str">
        <f t="shared" si="5"/>
        <v>B</v>
      </c>
      <c r="G67" s="137" t="str">
        <f>VLOOKUP(B67,'3月9日销售'!C:D,2,0)</f>
        <v>斯凯奇</v>
      </c>
    </row>
    <row r="68" spans="1:7" x14ac:dyDescent="0.15">
      <c r="A68" s="137">
        <f t="shared" si="6"/>
        <v>355</v>
      </c>
      <c r="B68" s="137" t="s">
        <v>3007</v>
      </c>
      <c r="C68" s="137" t="str">
        <f t="shared" si="7"/>
        <v>未来世界</v>
      </c>
      <c r="D68" s="173">
        <v>3135</v>
      </c>
      <c r="E68" s="140" t="str">
        <f>VLOOKUP(B68,业态!A:G,7,0)</f>
        <v>休闲娱乐类</v>
      </c>
      <c r="F68" s="85" t="str">
        <f t="shared" si="5"/>
        <v>B</v>
      </c>
      <c r="G68" s="137" t="str">
        <f>VLOOKUP(B68,'3月9日销售'!C:D,2,0)</f>
        <v>未来世界</v>
      </c>
    </row>
    <row r="69" spans="1:7" x14ac:dyDescent="0.15">
      <c r="A69" s="137">
        <f t="shared" si="6"/>
        <v>87</v>
      </c>
      <c r="B69" s="137" t="s">
        <v>474</v>
      </c>
      <c r="C69" s="137" t="str">
        <f t="shared" si="7"/>
        <v>eraser</v>
      </c>
      <c r="D69" s="173">
        <v>64504</v>
      </c>
      <c r="E69" s="140" t="str">
        <f>VLOOKUP(B69,业态!A:G,7,0)</f>
        <v>零售购物</v>
      </c>
      <c r="F69" s="85" t="str">
        <f t="shared" si="5"/>
        <v>B</v>
      </c>
      <c r="G69" s="137" t="str">
        <f>VLOOKUP(B69,'3月9日销售'!C:D,2,0)</f>
        <v>eraser</v>
      </c>
    </row>
    <row r="70" spans="1:7" x14ac:dyDescent="0.15">
      <c r="A70" s="137">
        <f t="shared" si="6"/>
        <v>141</v>
      </c>
      <c r="B70" s="137" t="s">
        <v>919</v>
      </c>
      <c r="C70" s="137" t="str">
        <f t="shared" si="7"/>
        <v>GXG</v>
      </c>
      <c r="D70" s="173">
        <v>41916</v>
      </c>
      <c r="E70" s="140" t="str">
        <f>VLOOKUP(B70,业态!A:G,7,0)</f>
        <v>零售购物</v>
      </c>
      <c r="F70" s="85" t="str">
        <f t="shared" si="5"/>
        <v>B</v>
      </c>
      <c r="G70" s="137" t="str">
        <f>VLOOKUP(B70,'3月9日销售'!C:D,2,0)</f>
        <v>GXG</v>
      </c>
    </row>
    <row r="71" spans="1:7" x14ac:dyDescent="0.15">
      <c r="A71" s="137">
        <f t="shared" si="6"/>
        <v>239</v>
      </c>
      <c r="B71" s="137" t="s">
        <v>661</v>
      </c>
      <c r="C71" s="137" t="str">
        <f t="shared" si="7"/>
        <v>PLORY</v>
      </c>
      <c r="D71" s="173">
        <v>17220.599999999999</v>
      </c>
      <c r="E71" s="140" t="str">
        <f>VLOOKUP(B71,业态!A:G,7,0)</f>
        <v>零售购物</v>
      </c>
      <c r="F71" s="85" t="str">
        <f t="shared" si="5"/>
        <v>B</v>
      </c>
      <c r="G71" s="137" t="str">
        <f>VLOOKUP(B71,'3月9日销售'!C:D,2,0)</f>
        <v>PLORY</v>
      </c>
    </row>
    <row r="72" spans="1:7" x14ac:dyDescent="0.15">
      <c r="A72" s="137">
        <f t="shared" si="6"/>
        <v>95</v>
      </c>
      <c r="B72" s="137" t="s">
        <v>568</v>
      </c>
      <c r="C72" s="137" t="str">
        <f t="shared" si="7"/>
        <v>PEACE BIRD</v>
      </c>
      <c r="D72" s="173">
        <v>61223</v>
      </c>
      <c r="E72" s="140" t="str">
        <f>VLOOKUP(B72,业态!A:G,7,0)</f>
        <v>零售购物</v>
      </c>
      <c r="F72" s="85" t="str">
        <f t="shared" si="5"/>
        <v>B</v>
      </c>
      <c r="G72" s="137" t="str">
        <f>VLOOKUP(B72,'3月9日销售'!C:D,2,0)</f>
        <v>PEACE BIRD</v>
      </c>
    </row>
    <row r="73" spans="1:7" x14ac:dyDescent="0.15">
      <c r="A73" s="137">
        <f t="shared" si="6"/>
        <v>172</v>
      </c>
      <c r="B73" s="137" t="s">
        <v>542</v>
      </c>
      <c r="C73" s="137" t="str">
        <f t="shared" si="7"/>
        <v>converse</v>
      </c>
      <c r="D73" s="173">
        <v>32453</v>
      </c>
      <c r="E73" s="140" t="str">
        <f>VLOOKUP(B73,业态!A:G,7,0)</f>
        <v>零售购物</v>
      </c>
      <c r="F73" s="85" t="str">
        <f t="shared" si="5"/>
        <v>B</v>
      </c>
      <c r="G73" s="137" t="str">
        <f>VLOOKUP(B73,'3月9日销售'!C:D,2,0)</f>
        <v>converse</v>
      </c>
    </row>
    <row r="74" spans="1:7" x14ac:dyDescent="0.15">
      <c r="A74" s="137">
        <f t="shared" si="6"/>
        <v>205</v>
      </c>
      <c r="B74" s="137" t="s">
        <v>798</v>
      </c>
      <c r="C74" s="137" t="str">
        <f t="shared" si="7"/>
        <v>FILA斐乐</v>
      </c>
      <c r="D74" s="173">
        <v>23850</v>
      </c>
      <c r="E74" s="140" t="str">
        <f>VLOOKUP(B74,业态!A:G,7,0)</f>
        <v>零售购物</v>
      </c>
      <c r="F74" s="85" t="str">
        <f t="shared" si="5"/>
        <v>B</v>
      </c>
      <c r="G74" s="137" t="str">
        <f>VLOOKUP(B74,'3月9日销售'!C:D,2,0)</f>
        <v>FILA斐乐</v>
      </c>
    </row>
    <row r="75" spans="1:7" x14ac:dyDescent="0.15">
      <c r="A75" s="137">
        <f t="shared" si="6"/>
        <v>98</v>
      </c>
      <c r="B75" s="137" t="s">
        <v>887</v>
      </c>
      <c r="C75" s="137" t="str">
        <f t="shared" si="7"/>
        <v>蜀渝老爹</v>
      </c>
      <c r="D75" s="173">
        <v>59977</v>
      </c>
      <c r="E75" s="140" t="str">
        <f>VLOOKUP(B75,业态!A:G,7,0)</f>
        <v>餐饮</v>
      </c>
      <c r="F75" s="85" t="str">
        <f t="shared" si="5"/>
        <v>B</v>
      </c>
      <c r="G75" s="137" t="str">
        <f>VLOOKUP(B75,'3月9日销售'!C:D,2,0)</f>
        <v>蜀渝老爹</v>
      </c>
    </row>
    <row r="76" spans="1:7" x14ac:dyDescent="0.15">
      <c r="A76" s="137">
        <f t="shared" si="6"/>
        <v>191</v>
      </c>
      <c r="B76" s="137" t="s">
        <v>1667</v>
      </c>
      <c r="C76" s="137" t="str">
        <f t="shared" si="7"/>
        <v>长寿亭</v>
      </c>
      <c r="D76" s="173">
        <v>27637</v>
      </c>
      <c r="E76" s="140" t="str">
        <f>VLOOKUP(B76,业态!A:G,7,0)</f>
        <v>餐饮</v>
      </c>
      <c r="F76" s="85" t="str">
        <f t="shared" si="5"/>
        <v>B</v>
      </c>
      <c r="G76" s="137" t="str">
        <f>VLOOKUP(B76,'3月9日销售'!C:D,2,0)</f>
        <v>长寿亭</v>
      </c>
    </row>
    <row r="77" spans="1:7" x14ac:dyDescent="0.15">
      <c r="A77" s="137">
        <f t="shared" si="6"/>
        <v>46</v>
      </c>
      <c r="B77" s="137" t="s">
        <v>2648</v>
      </c>
      <c r="C77" s="137" t="str">
        <f t="shared" si="7"/>
        <v>熊喵来了</v>
      </c>
      <c r="D77" s="173">
        <v>114016</v>
      </c>
      <c r="E77" s="140" t="str">
        <f>VLOOKUP(B77,业态!A:G,7,0)</f>
        <v>餐饮</v>
      </c>
      <c r="F77" s="85" t="str">
        <f t="shared" si="5"/>
        <v>B</v>
      </c>
      <c r="G77" s="137" t="str">
        <f>VLOOKUP(B77,'3月9日销售'!C:D,2,0)</f>
        <v>熊喵来了</v>
      </c>
    </row>
    <row r="78" spans="1:7" x14ac:dyDescent="0.15">
      <c r="A78" s="137">
        <f t="shared" si="6"/>
        <v>224</v>
      </c>
      <c r="B78" s="137" t="s">
        <v>80</v>
      </c>
      <c r="C78" s="137" t="str">
        <f t="shared" si="7"/>
        <v>一年三班</v>
      </c>
      <c r="D78" s="173">
        <v>19327.559999999998</v>
      </c>
      <c r="E78" s="140" t="str">
        <f>VLOOKUP(B78,业态!A:G,7,0)</f>
        <v>餐饮</v>
      </c>
      <c r="F78" s="85" t="str">
        <f t="shared" si="5"/>
        <v>B</v>
      </c>
      <c r="G78" s="137" t="str">
        <f>VLOOKUP(B78,'3月9日销售'!C:D,2,0)</f>
        <v>一年三班</v>
      </c>
    </row>
    <row r="79" spans="1:7" x14ac:dyDescent="0.15">
      <c r="A79" s="137">
        <f t="shared" si="6"/>
        <v>69</v>
      </c>
      <c r="B79" s="137" t="s">
        <v>2260</v>
      </c>
      <c r="C79" s="137" t="str">
        <f t="shared" si="7"/>
        <v>鱼酷烤全鱼</v>
      </c>
      <c r="D79" s="173">
        <v>83051</v>
      </c>
      <c r="E79" s="140" t="str">
        <f>VLOOKUP(B79,业态!A:G,7,0)</f>
        <v>餐饮</v>
      </c>
      <c r="F79" s="85" t="str">
        <f t="shared" si="5"/>
        <v>B</v>
      </c>
      <c r="G79" s="137" t="str">
        <f>VLOOKUP(B79,'3月9日销售'!C:D,2,0)</f>
        <v>鱼酷烤全鱼</v>
      </c>
    </row>
    <row r="80" spans="1:7" x14ac:dyDescent="0.15">
      <c r="A80" s="137">
        <f t="shared" si="6"/>
        <v>162</v>
      </c>
      <c r="B80" s="137" t="s">
        <v>2261</v>
      </c>
      <c r="C80" s="137" t="str">
        <f t="shared" si="7"/>
        <v>川人百味</v>
      </c>
      <c r="D80" s="173">
        <v>34422</v>
      </c>
      <c r="E80" s="140" t="str">
        <f>VLOOKUP(B80,业态!A:G,7,0)</f>
        <v>餐饮</v>
      </c>
      <c r="F80" s="85" t="str">
        <f t="shared" si="5"/>
        <v>B</v>
      </c>
      <c r="G80" s="137" t="str">
        <f>VLOOKUP(B80,'3月9日销售'!C:D,2,0)</f>
        <v>川人百味</v>
      </c>
    </row>
    <row r="81" spans="1:7" x14ac:dyDescent="0.15">
      <c r="A81" s="137">
        <f t="shared" si="6"/>
        <v>155</v>
      </c>
      <c r="B81" s="137" t="s">
        <v>3009</v>
      </c>
      <c r="C81" s="137" t="str">
        <f t="shared" si="7"/>
        <v>咖ka龙虾</v>
      </c>
      <c r="D81" s="173">
        <v>35727.300000000003</v>
      </c>
      <c r="E81" s="140" t="str">
        <f>VLOOKUP(B81,业态!A:G,7,0)</f>
        <v>餐饮</v>
      </c>
      <c r="F81" s="85" t="str">
        <f t="shared" si="5"/>
        <v>B</v>
      </c>
      <c r="G81" s="137" t="str">
        <f>VLOOKUP(B81,'3月9日销售'!C:D,2,0)</f>
        <v>咖ka龙虾</v>
      </c>
    </row>
    <row r="82" spans="1:7" x14ac:dyDescent="0.15">
      <c r="A82" s="137">
        <f t="shared" si="6"/>
        <v>331</v>
      </c>
      <c r="B82" s="137" t="s">
        <v>3011</v>
      </c>
      <c r="C82" s="137" t="str">
        <f t="shared" si="7"/>
        <v>大通冰室</v>
      </c>
      <c r="D82" s="173">
        <v>6484.9</v>
      </c>
      <c r="E82" s="140" t="str">
        <f>VLOOKUP(B82,业态!A:G,7,0)</f>
        <v>餐饮</v>
      </c>
      <c r="F82" s="85" t="str">
        <f t="shared" si="5"/>
        <v>B</v>
      </c>
      <c r="G82" s="137" t="str">
        <f>VLOOKUP(B82,'3月9日销售'!C:D,2,0)</f>
        <v>大通冰室</v>
      </c>
    </row>
    <row r="83" spans="1:7" x14ac:dyDescent="0.15">
      <c r="A83" s="137">
        <f t="shared" si="6"/>
        <v>144</v>
      </c>
      <c r="B83" s="137" t="s">
        <v>729</v>
      </c>
      <c r="C83" s="137" t="str">
        <f t="shared" si="7"/>
        <v>酷.公社</v>
      </c>
      <c r="D83" s="173">
        <v>40903</v>
      </c>
      <c r="E83" s="140" t="str">
        <f>VLOOKUP(B83,业态!A:G,7,0)</f>
        <v>餐饮</v>
      </c>
      <c r="F83" s="85" t="str">
        <f t="shared" si="5"/>
        <v>B</v>
      </c>
      <c r="G83" s="137" t="str">
        <f>VLOOKUP(B83,'3月9日销售'!C:D,2,0)</f>
        <v>酷.公社</v>
      </c>
    </row>
    <row r="84" spans="1:7" x14ac:dyDescent="0.15">
      <c r="A84" s="137">
        <f t="shared" si="6"/>
        <v>208</v>
      </c>
      <c r="B84" s="137" t="s">
        <v>2757</v>
      </c>
      <c r="C84" s="137" t="str">
        <f t="shared" si="7"/>
        <v>椰语堂</v>
      </c>
      <c r="D84" s="173">
        <v>22693</v>
      </c>
      <c r="E84" s="140" t="str">
        <f>VLOOKUP(B84,业态!A:G,7,0)</f>
        <v>餐饮</v>
      </c>
      <c r="F84" s="85" t="str">
        <f t="shared" si="5"/>
        <v>B</v>
      </c>
      <c r="G84" s="137" t="str">
        <f>VLOOKUP(B84,'3月9日销售'!C:D,2,0)</f>
        <v>椰语堂</v>
      </c>
    </row>
    <row r="85" spans="1:7" x14ac:dyDescent="0.15">
      <c r="A85" s="137">
        <f t="shared" si="6"/>
        <v>158</v>
      </c>
      <c r="B85" s="137" t="s">
        <v>1709</v>
      </c>
      <c r="C85" s="137" t="str">
        <f t="shared" si="7"/>
        <v>江原春川</v>
      </c>
      <c r="D85" s="173">
        <v>34888</v>
      </c>
      <c r="E85" s="140" t="str">
        <f>VLOOKUP(B85,业态!A:G,7,0)</f>
        <v>餐饮</v>
      </c>
      <c r="F85" s="85" t="str">
        <f t="shared" si="5"/>
        <v>B</v>
      </c>
      <c r="G85" s="137" t="str">
        <f>VLOOKUP(B85,'3月9日销售'!C:D,2,0)</f>
        <v>江原春川</v>
      </c>
    </row>
    <row r="86" spans="1:7" x14ac:dyDescent="0.15">
      <c r="A86" s="137">
        <f t="shared" si="6"/>
        <v>371</v>
      </c>
      <c r="B86" s="137" t="s">
        <v>484</v>
      </c>
      <c r="C86" s="137" t="str">
        <f t="shared" si="7"/>
        <v>STEVE MADDEN</v>
      </c>
      <c r="D86" s="173">
        <v>1060</v>
      </c>
      <c r="E86" s="140" t="str">
        <f>VLOOKUP(B86,业态!A:G,7,0)</f>
        <v>零售购物</v>
      </c>
      <c r="F86" s="85" t="str">
        <f t="shared" si="5"/>
        <v>C</v>
      </c>
      <c r="G86" s="137" t="str">
        <f>VLOOKUP(B86,'3月9日销售'!C:D,2,0)</f>
        <v>STEVE MADDEN</v>
      </c>
    </row>
    <row r="87" spans="1:7" x14ac:dyDescent="0.15">
      <c r="A87" s="137">
        <f t="shared" si="6"/>
        <v>145</v>
      </c>
      <c r="B87" s="137" t="s">
        <v>3013</v>
      </c>
      <c r="C87" s="137" t="str">
        <f t="shared" si="7"/>
        <v>MAKE UP FOREVER</v>
      </c>
      <c r="D87" s="173">
        <v>40760</v>
      </c>
      <c r="E87" s="140" t="str">
        <f>VLOOKUP(B87,业态!A:G,7,0)</f>
        <v>零售购物</v>
      </c>
      <c r="F87" s="85" t="str">
        <f t="shared" si="5"/>
        <v>C</v>
      </c>
      <c r="G87" s="137" t="str">
        <f>VLOOKUP(B87,'3月9日销售'!C:D,2,0)</f>
        <v>MAKE UP FOREVER</v>
      </c>
    </row>
    <row r="88" spans="1:7" x14ac:dyDescent="0.15">
      <c r="A88" s="137">
        <f t="shared" si="6"/>
        <v>215</v>
      </c>
      <c r="B88" s="137" t="s">
        <v>864</v>
      </c>
      <c r="C88" s="137" t="str">
        <f t="shared" si="7"/>
        <v>CK UNDERWEAR</v>
      </c>
      <c r="D88" s="173">
        <v>21521</v>
      </c>
      <c r="E88" s="140" t="str">
        <f>VLOOKUP(B88,业态!A:G,7,0)</f>
        <v>零售购物</v>
      </c>
      <c r="F88" s="85" t="str">
        <f t="shared" si="5"/>
        <v>C</v>
      </c>
      <c r="G88" s="137" t="str">
        <f>VLOOKUP(B88,'3月9日销售'!C:D,2,0)</f>
        <v>CK UNDERWEAR</v>
      </c>
    </row>
    <row r="89" spans="1:7" x14ac:dyDescent="0.15">
      <c r="A89" s="137">
        <f t="shared" si="6"/>
        <v>173</v>
      </c>
      <c r="B89" s="137" t="s">
        <v>865</v>
      </c>
      <c r="C89" s="137" t="str">
        <f t="shared" si="7"/>
        <v>CK JEANS</v>
      </c>
      <c r="D89" s="173">
        <v>31974</v>
      </c>
      <c r="E89" s="140" t="str">
        <f>VLOOKUP(B89,业态!A:G,7,0)</f>
        <v>零售购物</v>
      </c>
      <c r="F89" s="85" t="str">
        <f t="shared" si="5"/>
        <v>C</v>
      </c>
      <c r="G89" s="137" t="str">
        <f>VLOOKUP(B89,'3月9日销售'!C:D,2,0)</f>
        <v>CK JEANS</v>
      </c>
    </row>
    <row r="90" spans="1:7" x14ac:dyDescent="0.15">
      <c r="A90" s="137">
        <f t="shared" si="6"/>
        <v>216</v>
      </c>
      <c r="B90" s="137" t="s">
        <v>2816</v>
      </c>
      <c r="C90" s="137" t="str">
        <f t="shared" si="7"/>
        <v>Mila Owen</v>
      </c>
      <c r="D90" s="173">
        <v>21414</v>
      </c>
      <c r="E90" s="140" t="str">
        <f>VLOOKUP(B90,业态!A:G,7,0)</f>
        <v>零售购物</v>
      </c>
      <c r="F90" s="85" t="str">
        <f t="shared" si="5"/>
        <v>C</v>
      </c>
      <c r="G90" s="137" t="str">
        <f>VLOOKUP(B90,'3月9日销售'!C:D,2,0)</f>
        <v>Mila Owen</v>
      </c>
    </row>
    <row r="91" spans="1:7" x14ac:dyDescent="0.15">
      <c r="A91" s="137">
        <f t="shared" si="6"/>
        <v>43</v>
      </c>
      <c r="B91" s="137" t="s">
        <v>898</v>
      </c>
      <c r="C91" s="137" t="str">
        <f t="shared" si="7"/>
        <v>MOUSSY</v>
      </c>
      <c r="D91" s="173">
        <v>128987</v>
      </c>
      <c r="E91" s="140" t="str">
        <f>VLOOKUP(B91,业态!A:G,7,0)</f>
        <v>零售购物</v>
      </c>
      <c r="F91" s="85" t="str">
        <f t="shared" si="5"/>
        <v>C</v>
      </c>
      <c r="G91" s="137" t="str">
        <f>VLOOKUP(B91,'3月9日销售'!C:D,2,0)</f>
        <v>MOUSSY</v>
      </c>
    </row>
    <row r="92" spans="1:7" x14ac:dyDescent="0.15">
      <c r="A92" s="137">
        <f t="shared" si="6"/>
        <v>45</v>
      </c>
      <c r="B92" s="137" t="s">
        <v>2572</v>
      </c>
      <c r="C92" s="137" t="str">
        <f t="shared" si="7"/>
        <v>MANGO</v>
      </c>
      <c r="D92" s="173">
        <v>114791</v>
      </c>
      <c r="E92" s="140" t="str">
        <f>VLOOKUP(B92,业态!A:G,7,0)</f>
        <v>零售购物</v>
      </c>
      <c r="F92" s="85" t="str">
        <f t="shared" si="5"/>
        <v>C</v>
      </c>
      <c r="G92" s="137" t="str">
        <f>VLOOKUP(B92,'3月9日销售'!C:D,2,0)</f>
        <v>MANGO</v>
      </c>
    </row>
    <row r="93" spans="1:7" x14ac:dyDescent="0.15">
      <c r="A93" s="137">
        <f t="shared" si="6"/>
        <v>164</v>
      </c>
      <c r="B93" s="137" t="s">
        <v>2650</v>
      </c>
      <c r="C93" s="137" t="str">
        <f t="shared" si="7"/>
        <v>GODIVA</v>
      </c>
      <c r="D93" s="173">
        <v>34133.25</v>
      </c>
      <c r="E93" s="140" t="str">
        <f>VLOOKUP(B93,业态!A:G,7,0)</f>
        <v>餐饮</v>
      </c>
      <c r="F93" s="85" t="str">
        <f t="shared" si="5"/>
        <v>C</v>
      </c>
      <c r="G93" s="137" t="str">
        <f>VLOOKUP(B93,'3月9日销售'!C:D,2,0)</f>
        <v>GODIVA</v>
      </c>
    </row>
    <row r="94" spans="1:7" x14ac:dyDescent="0.15">
      <c r="A94" s="137">
        <f t="shared" si="6"/>
        <v>187</v>
      </c>
      <c r="B94" s="137" t="s">
        <v>569</v>
      </c>
      <c r="C94" s="137" t="str">
        <f t="shared" si="7"/>
        <v>GUESS</v>
      </c>
      <c r="D94" s="173">
        <v>28357</v>
      </c>
      <c r="E94" s="140" t="str">
        <f>VLOOKUP(B94,业态!A:G,7,0)</f>
        <v>零售购物</v>
      </c>
      <c r="F94" s="85" t="str">
        <f t="shared" si="5"/>
        <v>C</v>
      </c>
      <c r="G94" s="137" t="str">
        <f>VLOOKUP(B94,'3月9日销售'!C:D,2,0)</f>
        <v>GUESS</v>
      </c>
    </row>
    <row r="95" spans="1:7" x14ac:dyDescent="0.15">
      <c r="A95" s="137">
        <f t="shared" si="6"/>
        <v>11</v>
      </c>
      <c r="B95" s="137" t="s">
        <v>445</v>
      </c>
      <c r="C95" s="137" t="str">
        <f t="shared" si="7"/>
        <v>innidfree</v>
      </c>
      <c r="D95" s="173">
        <v>384389.95</v>
      </c>
      <c r="E95" s="140" t="str">
        <f>VLOOKUP(B95,业态!A:G,7,0)</f>
        <v>零售购物</v>
      </c>
      <c r="F95" s="85" t="str">
        <f t="shared" si="5"/>
        <v>C</v>
      </c>
      <c r="G95" s="137" t="str">
        <f>VLOOKUP(B95,'3月9日销售'!C:D,2,0)</f>
        <v>innidfree</v>
      </c>
    </row>
    <row r="96" spans="1:7" x14ac:dyDescent="0.15">
      <c r="A96" s="137">
        <f t="shared" si="6"/>
        <v>116</v>
      </c>
      <c r="B96" s="137" t="s">
        <v>899</v>
      </c>
      <c r="C96" s="137" t="str">
        <f t="shared" si="7"/>
        <v>SLY</v>
      </c>
      <c r="D96" s="173">
        <v>52162</v>
      </c>
      <c r="E96" s="140" t="str">
        <f>VLOOKUP(B96,业态!A:G,7,0)</f>
        <v>零售购物</v>
      </c>
      <c r="F96" s="85" t="str">
        <f t="shared" si="5"/>
        <v>C</v>
      </c>
      <c r="G96" s="137" t="str">
        <f>VLOOKUP(B96,'3月9日销售'!C:D,2,0)</f>
        <v>SLY</v>
      </c>
    </row>
    <row r="97" spans="1:7" x14ac:dyDescent="0.15">
      <c r="A97" s="137">
        <f t="shared" si="6"/>
        <v>133</v>
      </c>
      <c r="B97" s="137" t="s">
        <v>1784</v>
      </c>
      <c r="C97" s="137" t="str">
        <f t="shared" si="7"/>
        <v>单农</v>
      </c>
      <c r="D97" s="173">
        <v>46021</v>
      </c>
      <c r="E97" s="140" t="str">
        <f>VLOOKUP(B97,业态!A:G,7,0)</f>
        <v>零售购物</v>
      </c>
      <c r="F97" s="85" t="str">
        <f t="shared" si="5"/>
        <v>C</v>
      </c>
      <c r="G97" s="137" t="str">
        <f>VLOOKUP(B97,'3月9日销售'!C:D,2,0)</f>
        <v>单农</v>
      </c>
    </row>
    <row r="98" spans="1:7" x14ac:dyDescent="0.15">
      <c r="A98" s="137">
        <f t="shared" si="6"/>
        <v>198</v>
      </c>
      <c r="B98" s="137" t="s">
        <v>2932</v>
      </c>
      <c r="C98" s="137" t="str">
        <f t="shared" si="7"/>
        <v>倜傥</v>
      </c>
      <c r="D98" s="173">
        <v>25216</v>
      </c>
      <c r="E98" s="140" t="str">
        <f>VLOOKUP(B98,业态!A:G,7,0)</f>
        <v>零售购物</v>
      </c>
      <c r="F98" s="85" t="str">
        <f t="shared" si="5"/>
        <v>C</v>
      </c>
      <c r="G98" s="137" t="str">
        <f>VLOOKUP(B98,'3月9日销售'!C:D,2,0)</f>
        <v>倜傥</v>
      </c>
    </row>
    <row r="99" spans="1:7" x14ac:dyDescent="0.15">
      <c r="A99" s="137">
        <f t="shared" si="6"/>
        <v>200</v>
      </c>
      <c r="B99" s="137" t="s">
        <v>2544</v>
      </c>
      <c r="C99" s="137" t="str">
        <f t="shared" si="7"/>
        <v>TONYMOLY</v>
      </c>
      <c r="D99" s="173">
        <v>25102.9</v>
      </c>
      <c r="E99" s="140" t="str">
        <f>VLOOKUP(B99,业态!A:G,7,0)</f>
        <v>零售购物</v>
      </c>
      <c r="F99" s="85" t="str">
        <f t="shared" si="5"/>
        <v>C</v>
      </c>
      <c r="G99" s="137" t="str">
        <f>VLOOKUP(B99,'3月9日销售'!C:D,2,0)</f>
        <v>TONYMOLY</v>
      </c>
    </row>
    <row r="100" spans="1:7" x14ac:dyDescent="0.15">
      <c r="A100" s="137">
        <f t="shared" si="6"/>
        <v>177</v>
      </c>
      <c r="B100" s="137" t="s">
        <v>573</v>
      </c>
      <c r="C100" s="137" t="str">
        <f t="shared" si="7"/>
        <v>欧时力</v>
      </c>
      <c r="D100" s="173">
        <v>31766</v>
      </c>
      <c r="E100" s="140" t="str">
        <f>VLOOKUP(B100,业态!A:G,7,0)</f>
        <v>零售购物</v>
      </c>
      <c r="F100" s="85" t="str">
        <f t="shared" si="5"/>
        <v>C</v>
      </c>
      <c r="G100" s="137" t="str">
        <f>VLOOKUP(B100,'3月9日销售'!C:D,2,0)</f>
        <v>欧时力</v>
      </c>
    </row>
    <row r="101" spans="1:7" x14ac:dyDescent="0.15">
      <c r="A101" s="137">
        <f t="shared" si="6"/>
        <v>47</v>
      </c>
      <c r="B101" s="137" t="s">
        <v>421</v>
      </c>
      <c r="C101" s="137" t="str">
        <f t="shared" si="7"/>
        <v>snidel</v>
      </c>
      <c r="D101" s="173">
        <v>113846</v>
      </c>
      <c r="E101" s="140" t="str">
        <f>VLOOKUP(B101,业态!A:G,7,0)</f>
        <v>零售购物</v>
      </c>
      <c r="F101" s="85" t="str">
        <f t="shared" si="5"/>
        <v>C</v>
      </c>
      <c r="G101" s="137" t="str">
        <f>VLOOKUP(B101,'3月9日销售'!C:D,2,0)</f>
        <v>snidel</v>
      </c>
    </row>
    <row r="102" spans="1:7" x14ac:dyDescent="0.15">
      <c r="A102" s="137">
        <f t="shared" si="6"/>
        <v>152</v>
      </c>
      <c r="B102" s="137" t="s">
        <v>575</v>
      </c>
      <c r="C102" s="137" t="str">
        <f t="shared" si="7"/>
        <v>Folli follie</v>
      </c>
      <c r="D102" s="173">
        <v>36435</v>
      </c>
      <c r="E102" s="140" t="str">
        <f>VLOOKUP(B102,业态!A:G,7,0)</f>
        <v>零售购物</v>
      </c>
      <c r="F102" s="85" t="str">
        <f t="shared" si="5"/>
        <v>C</v>
      </c>
      <c r="G102" s="137" t="str">
        <f>VLOOKUP(B102,'3月9日销售'!C:D,2,0)</f>
        <v>Folli follie</v>
      </c>
    </row>
    <row r="103" spans="1:7" x14ac:dyDescent="0.15">
      <c r="A103" s="137">
        <f t="shared" si="6"/>
        <v>323</v>
      </c>
      <c r="B103" s="137" t="s">
        <v>737</v>
      </c>
      <c r="C103" s="137" t="str">
        <f t="shared" si="7"/>
        <v>莓西法式薄饼</v>
      </c>
      <c r="D103" s="173">
        <v>6910.3</v>
      </c>
      <c r="E103" s="140" t="str">
        <f>VLOOKUP(B103,业态!A:G,7,0)</f>
        <v>餐饮</v>
      </c>
      <c r="F103" s="85" t="str">
        <f t="shared" si="5"/>
        <v>C</v>
      </c>
      <c r="G103" s="137" t="str">
        <f>VLOOKUP(B103,'3月9日销售'!C:D,2,0)</f>
        <v>莓西法式薄饼</v>
      </c>
    </row>
    <row r="104" spans="1:7" x14ac:dyDescent="0.15">
      <c r="A104" s="137">
        <f t="shared" si="6"/>
        <v>165</v>
      </c>
      <c r="B104" s="137" t="s">
        <v>2685</v>
      </c>
      <c r="C104" s="137" t="str">
        <f t="shared" si="7"/>
        <v>BANILACO</v>
      </c>
      <c r="D104" s="173">
        <v>33880</v>
      </c>
      <c r="E104" s="140" t="str">
        <f>VLOOKUP(B104,业态!A:G,7,0)</f>
        <v>零售购物</v>
      </c>
      <c r="F104" s="85" t="str">
        <f t="shared" si="5"/>
        <v>C</v>
      </c>
      <c r="G104" s="137" t="str">
        <f>VLOOKUP(B104,'3月9日销售'!C:D,2,0)</f>
        <v>BANILACO</v>
      </c>
    </row>
    <row r="105" spans="1:7" x14ac:dyDescent="0.15">
      <c r="A105" s="137">
        <f t="shared" si="6"/>
        <v>345</v>
      </c>
      <c r="B105" s="137" t="s">
        <v>2749</v>
      </c>
      <c r="C105" s="137" t="str">
        <f t="shared" si="7"/>
        <v>ORGANIC+</v>
      </c>
      <c r="D105" s="173">
        <v>4268</v>
      </c>
      <c r="E105" s="140" t="str">
        <f>VLOOKUP(B105,业态!A:G,7,0)</f>
        <v>零售购物</v>
      </c>
      <c r="F105" s="85" t="str">
        <f t="shared" si="5"/>
        <v>C</v>
      </c>
      <c r="G105" s="137" t="str">
        <f>VLOOKUP(B105,'3月9日销售'!C:D,2,0)</f>
        <v>ORGANIC+</v>
      </c>
    </row>
    <row r="106" spans="1:7" x14ac:dyDescent="0.15">
      <c r="A106" s="137">
        <f t="shared" si="6"/>
        <v>274</v>
      </c>
      <c r="B106" s="137" t="s">
        <v>2721</v>
      </c>
      <c r="C106" s="137" t="str">
        <f t="shared" si="7"/>
        <v>CASIO</v>
      </c>
      <c r="D106" s="173">
        <v>11762</v>
      </c>
      <c r="E106" s="140" t="str">
        <f>VLOOKUP(B106,业态!A:G,7,0)</f>
        <v>零售购物</v>
      </c>
      <c r="F106" s="85" t="str">
        <f t="shared" si="5"/>
        <v>C</v>
      </c>
      <c r="G106" s="137" t="str">
        <f>VLOOKUP(B106,'3月9日销售'!C:D,2,0)</f>
        <v>CASIO</v>
      </c>
    </row>
    <row r="107" spans="1:7" x14ac:dyDescent="0.15">
      <c r="A107" s="137">
        <f t="shared" si="6"/>
        <v>49</v>
      </c>
      <c r="B107" s="137" t="s">
        <v>731</v>
      </c>
      <c r="C107" s="137" t="str">
        <f t="shared" si="7"/>
        <v>ASOBIO</v>
      </c>
      <c r="D107" s="173">
        <v>113072</v>
      </c>
      <c r="E107" s="140" t="str">
        <f>VLOOKUP(B107,业态!A:G,7,0)</f>
        <v>零售购物</v>
      </c>
      <c r="F107" s="85" t="str">
        <f t="shared" si="5"/>
        <v>C</v>
      </c>
      <c r="G107" s="137" t="str">
        <f>VLOOKUP(B107,'3月9日销售'!C:D,2,0)</f>
        <v>ASOBIO</v>
      </c>
    </row>
    <row r="108" spans="1:7" x14ac:dyDescent="0.15">
      <c r="A108" s="137">
        <f t="shared" si="6"/>
        <v>343</v>
      </c>
      <c r="B108" s="137" t="s">
        <v>2660</v>
      </c>
      <c r="C108" s="137" t="str">
        <f t="shared" si="7"/>
        <v>韩束</v>
      </c>
      <c r="D108" s="173">
        <v>4653</v>
      </c>
      <c r="E108" s="140" t="str">
        <f>VLOOKUP(B108,业态!A:G,7,0)</f>
        <v>零售购物</v>
      </c>
      <c r="F108" s="85" t="str">
        <f t="shared" si="5"/>
        <v>C</v>
      </c>
      <c r="G108" s="137" t="str">
        <f>VLOOKUP(B108,'3月9日销售'!C:D,2,0)</f>
        <v>韩束</v>
      </c>
    </row>
    <row r="109" spans="1:7" x14ac:dyDescent="0.15">
      <c r="A109" s="137">
        <f t="shared" si="6"/>
        <v>318</v>
      </c>
      <c r="B109" s="137" t="s">
        <v>2883</v>
      </c>
      <c r="C109" s="137" t="str">
        <f t="shared" si="7"/>
        <v>爱斯即膜</v>
      </c>
      <c r="D109" s="173">
        <v>7279</v>
      </c>
      <c r="E109" s="140" t="str">
        <f>VLOOKUP(B109,业态!A:G,7,0)</f>
        <v>零售购物</v>
      </c>
      <c r="F109" s="85" t="str">
        <f t="shared" si="5"/>
        <v>C</v>
      </c>
      <c r="G109" s="137" t="str">
        <f>VLOOKUP(B109,'3月9日销售'!C:D,2,0)</f>
        <v>爱斯即膜</v>
      </c>
    </row>
    <row r="110" spans="1:7" x14ac:dyDescent="0.15">
      <c r="A110" s="137">
        <f t="shared" si="6"/>
        <v>268</v>
      </c>
      <c r="B110" s="137" t="s">
        <v>2807</v>
      </c>
      <c r="C110" s="137" t="str">
        <f t="shared" si="7"/>
        <v>BODY STYLE</v>
      </c>
      <c r="D110" s="173">
        <v>12259</v>
      </c>
      <c r="E110" s="140" t="str">
        <f>VLOOKUP(B110,业态!A:G,7,0)</f>
        <v>零售购物</v>
      </c>
      <c r="F110" s="85" t="str">
        <f t="shared" si="5"/>
        <v>C</v>
      </c>
      <c r="G110" s="137" t="str">
        <f>VLOOKUP(B110,'3月9日销售'!C:D,2,0)</f>
        <v>BODY STYLE</v>
      </c>
    </row>
    <row r="111" spans="1:7" x14ac:dyDescent="0.15">
      <c r="A111" s="137">
        <f t="shared" si="6"/>
        <v>291</v>
      </c>
      <c r="B111" s="137" t="s">
        <v>432</v>
      </c>
      <c r="C111" s="137" t="str">
        <f t="shared" si="7"/>
        <v>E-HYPHEN</v>
      </c>
      <c r="D111" s="173">
        <v>9965</v>
      </c>
      <c r="E111" s="140" t="str">
        <f>VLOOKUP(B111,业态!A:G,7,0)</f>
        <v>零售购物</v>
      </c>
      <c r="F111" s="85" t="str">
        <f t="shared" si="5"/>
        <v>C</v>
      </c>
      <c r="G111" s="137" t="str">
        <f>VLOOKUP(B111,'3月9日销售'!C:D,2,0)</f>
        <v>E-HYPHEN</v>
      </c>
    </row>
    <row r="112" spans="1:7" x14ac:dyDescent="0.15">
      <c r="A112" s="137">
        <f t="shared" si="6"/>
        <v>253</v>
      </c>
      <c r="B112" s="137" t="s">
        <v>2728</v>
      </c>
      <c r="C112" s="137" t="str">
        <f t="shared" si="7"/>
        <v>恋玫莎</v>
      </c>
      <c r="D112" s="173">
        <v>14646</v>
      </c>
      <c r="E112" s="140" t="str">
        <f>VLOOKUP(B112,业态!A:G,7,0)</f>
        <v>零售购物</v>
      </c>
      <c r="F112" s="85" t="str">
        <f t="shared" si="5"/>
        <v>C</v>
      </c>
      <c r="G112" s="137" t="str">
        <f>VLOOKUP(B112,'3月9日销售'!C:D,2,0)</f>
        <v>恋玫莎</v>
      </c>
    </row>
    <row r="113" spans="1:7" x14ac:dyDescent="0.15">
      <c r="A113" s="137">
        <f t="shared" si="6"/>
        <v>325</v>
      </c>
      <c r="B113" s="137" t="s">
        <v>557</v>
      </c>
      <c r="C113" s="137" t="str">
        <f t="shared" si="7"/>
        <v>ROUGE DIAMANT</v>
      </c>
      <c r="D113" s="173">
        <v>6848</v>
      </c>
      <c r="E113" s="140" t="str">
        <f>VLOOKUP(B113,业态!A:G,7,0)</f>
        <v>零售购物</v>
      </c>
      <c r="F113" s="85" t="str">
        <f t="shared" si="5"/>
        <v>C</v>
      </c>
      <c r="G113" s="137" t="str">
        <f>VLOOKUP(B113,'3月9日销售'!C:D,2,0)</f>
        <v>ROUGE DIAMANT</v>
      </c>
    </row>
    <row r="114" spans="1:7" x14ac:dyDescent="0.15">
      <c r="A114" s="137">
        <f t="shared" si="6"/>
        <v>316</v>
      </c>
      <c r="B114" s="137" t="s">
        <v>2923</v>
      </c>
      <c r="C114" s="137" t="str">
        <f t="shared" si="7"/>
        <v>迪普菲琳</v>
      </c>
      <c r="D114" s="173">
        <v>7483</v>
      </c>
      <c r="E114" s="140" t="str">
        <f>VLOOKUP(B114,业态!A:G,7,0)</f>
        <v>零售购物</v>
      </c>
      <c r="F114" s="85" t="str">
        <f t="shared" si="5"/>
        <v>C</v>
      </c>
      <c r="G114" s="137" t="str">
        <f>VLOOKUP(B114,'3月9日销售'!C:D,2,0)</f>
        <v>迪普菲琳</v>
      </c>
    </row>
    <row r="115" spans="1:7" x14ac:dyDescent="0.15">
      <c r="A115" s="137">
        <f t="shared" si="6"/>
        <v>247</v>
      </c>
      <c r="B115" s="137" t="s">
        <v>2813</v>
      </c>
      <c r="C115" s="137" t="str">
        <f t="shared" si="7"/>
        <v>依思Q</v>
      </c>
      <c r="D115" s="173">
        <v>15433</v>
      </c>
      <c r="E115" s="140" t="str">
        <f>VLOOKUP(B115,业态!A:G,7,0)</f>
        <v>零售购物</v>
      </c>
      <c r="F115" s="85" t="str">
        <f t="shared" si="5"/>
        <v>C</v>
      </c>
      <c r="G115" s="137" t="str">
        <f>VLOOKUP(B115,'3月9日销售'!C:D,2,0)</f>
        <v>依思Q</v>
      </c>
    </row>
    <row r="116" spans="1:7" x14ac:dyDescent="0.15">
      <c r="A116" s="137">
        <f t="shared" si="6"/>
        <v>237</v>
      </c>
      <c r="B116" s="137" t="s">
        <v>736</v>
      </c>
      <c r="C116" s="137" t="str">
        <f t="shared" si="7"/>
        <v>EMOI</v>
      </c>
      <c r="D116" s="173">
        <v>17370.3</v>
      </c>
      <c r="E116" s="140" t="str">
        <f>VLOOKUP(B116,业态!A:G,7,0)</f>
        <v>零售购物</v>
      </c>
      <c r="F116" s="85" t="str">
        <f t="shared" si="5"/>
        <v>C</v>
      </c>
      <c r="G116" s="137" t="str">
        <f>VLOOKUP(B116,'3月9日销售'!C:D,2,0)</f>
        <v>EMOI</v>
      </c>
    </row>
    <row r="117" spans="1:7" x14ac:dyDescent="0.15">
      <c r="A117" s="137">
        <f t="shared" si="6"/>
        <v>180</v>
      </c>
      <c r="B117" s="137" t="s">
        <v>2734</v>
      </c>
      <c r="C117" s="137" t="str">
        <f t="shared" si="7"/>
        <v>畹町</v>
      </c>
      <c r="D117" s="173">
        <v>30453.699999999997</v>
      </c>
      <c r="E117" s="140" t="str">
        <f>VLOOKUP(B117,业态!A:G,7,0)</f>
        <v>零售购物</v>
      </c>
      <c r="F117" s="85" t="str">
        <f t="shared" si="5"/>
        <v>C</v>
      </c>
      <c r="G117" s="137" t="str">
        <f>VLOOKUP(B117,'3月9日销售'!C:D,2,0)</f>
        <v>畹町</v>
      </c>
    </row>
    <row r="118" spans="1:7" x14ac:dyDescent="0.15">
      <c r="A118" s="137">
        <f t="shared" si="6"/>
        <v>282</v>
      </c>
      <c r="B118" s="137" t="s">
        <v>955</v>
      </c>
      <c r="C118" s="137" t="str">
        <f t="shared" si="7"/>
        <v>Tune&amp;Tune</v>
      </c>
      <c r="D118" s="173">
        <v>10772</v>
      </c>
      <c r="E118" s="140" t="str">
        <f>VLOOKUP(B118,业态!A:G,7,0)</f>
        <v>零售购物</v>
      </c>
      <c r="F118" s="85" t="str">
        <f t="shared" si="5"/>
        <v>C</v>
      </c>
      <c r="G118" s="137" t="str">
        <f>VLOOKUP(B118,'3月9日销售'!C:D,2,0)</f>
        <v>Tune&amp;Tune</v>
      </c>
    </row>
    <row r="119" spans="1:7" x14ac:dyDescent="0.15">
      <c r="A119" s="137">
        <f t="shared" si="6"/>
        <v>226</v>
      </c>
      <c r="B119" s="137" t="s">
        <v>2484</v>
      </c>
      <c r="C119" s="137" t="str">
        <f t="shared" si="7"/>
        <v>beyond top</v>
      </c>
      <c r="D119" s="173">
        <v>18723</v>
      </c>
      <c r="E119" s="140" t="str">
        <f>VLOOKUP(B119,业态!A:G,7,0)</f>
        <v>零售购物</v>
      </c>
      <c r="F119" s="85" t="str">
        <f t="shared" si="5"/>
        <v>C</v>
      </c>
      <c r="G119" s="137" t="str">
        <f>VLOOKUP(B119,'3月9日销售'!C:D,2,0)</f>
        <v>beyond top</v>
      </c>
    </row>
    <row r="120" spans="1:7" x14ac:dyDescent="0.15">
      <c r="A120" s="137">
        <f t="shared" si="6"/>
        <v>160</v>
      </c>
      <c r="B120" s="137" t="s">
        <v>2548</v>
      </c>
      <c r="C120" s="137" t="str">
        <f t="shared" si="7"/>
        <v>百武西</v>
      </c>
      <c r="D120" s="173">
        <v>34706.11</v>
      </c>
      <c r="E120" s="140" t="str">
        <f>VLOOKUP(B120,业态!A:G,7,0)</f>
        <v>零售购物</v>
      </c>
      <c r="F120" s="85" t="str">
        <f t="shared" si="5"/>
        <v>C</v>
      </c>
      <c r="G120" s="137" t="str">
        <f>VLOOKUP(B120,'3月9日销售'!C:D,2,0)</f>
        <v>百武西</v>
      </c>
    </row>
    <row r="121" spans="1:7" x14ac:dyDescent="0.15">
      <c r="A121" s="137">
        <f t="shared" si="6"/>
        <v>189</v>
      </c>
      <c r="B121" s="137" t="s">
        <v>580</v>
      </c>
      <c r="C121" s="137" t="str">
        <f t="shared" si="7"/>
        <v>MIND BRIDGE</v>
      </c>
      <c r="D121" s="173">
        <v>28068</v>
      </c>
      <c r="E121" s="140" t="str">
        <f>VLOOKUP(B121,业态!A:G,7,0)</f>
        <v>零售购物</v>
      </c>
      <c r="F121" s="85" t="str">
        <f t="shared" si="5"/>
        <v>C</v>
      </c>
      <c r="G121" s="137" t="str">
        <f>VLOOKUP(B121,'3月9日销售'!C:D,2,0)</f>
        <v>MIND BRIDGE</v>
      </c>
    </row>
    <row r="122" spans="1:7" x14ac:dyDescent="0.15">
      <c r="A122" s="137">
        <f t="shared" si="6"/>
        <v>242</v>
      </c>
      <c r="B122" s="137" t="s">
        <v>447</v>
      </c>
      <c r="C122" s="137" t="str">
        <f t="shared" si="7"/>
        <v>Earth Music&amp;Ecology</v>
      </c>
      <c r="D122" s="173">
        <v>16460</v>
      </c>
      <c r="E122" s="140" t="str">
        <f>VLOOKUP(B122,业态!A:G,7,0)</f>
        <v>零售购物</v>
      </c>
      <c r="F122" s="85" t="str">
        <f t="shared" ref="F122:F185" si="8">LEFT(B122,1)</f>
        <v>C</v>
      </c>
      <c r="G122" s="137" t="str">
        <f>VLOOKUP(B122,'3月9日销售'!C:D,2,0)</f>
        <v>Earth Music&amp;Ecology</v>
      </c>
    </row>
    <row r="123" spans="1:7" x14ac:dyDescent="0.15">
      <c r="A123" s="137">
        <f t="shared" si="6"/>
        <v>51</v>
      </c>
      <c r="B123" s="137" t="s">
        <v>537</v>
      </c>
      <c r="C123" s="137" t="str">
        <f t="shared" si="7"/>
        <v>西遇</v>
      </c>
      <c r="D123" s="173">
        <v>108392.29999999999</v>
      </c>
      <c r="E123" s="140" t="str">
        <f>VLOOKUP(B123,业态!A:G,7,0)</f>
        <v>零售购物</v>
      </c>
      <c r="F123" s="85" t="str">
        <f t="shared" si="8"/>
        <v>C</v>
      </c>
      <c r="G123" s="137" t="str">
        <f>VLOOKUP(B123,'3月9日销售'!C:D,2,0)</f>
        <v>西遇</v>
      </c>
    </row>
    <row r="124" spans="1:7" x14ac:dyDescent="0.15">
      <c r="A124" s="137">
        <f t="shared" si="6"/>
        <v>169</v>
      </c>
      <c r="B124" s="137" t="s">
        <v>776</v>
      </c>
      <c r="C124" s="137" t="str">
        <f t="shared" si="7"/>
        <v>膜法世家1908</v>
      </c>
      <c r="D124" s="173">
        <v>33403.1</v>
      </c>
      <c r="E124" s="140" t="str">
        <f>VLOOKUP(B124,业态!A:G,7,0)</f>
        <v>零售购物</v>
      </c>
      <c r="F124" s="85" t="str">
        <f t="shared" si="8"/>
        <v>C</v>
      </c>
      <c r="G124" s="137" t="str">
        <f>VLOOKUP(B124,'3月9日销售'!C:D,2,0)</f>
        <v>膜法世家1908</v>
      </c>
    </row>
    <row r="125" spans="1:7" x14ac:dyDescent="0.15">
      <c r="A125" s="137">
        <f t="shared" si="6"/>
        <v>179</v>
      </c>
      <c r="B125" s="137" t="s">
        <v>833</v>
      </c>
      <c r="C125" s="137" t="str">
        <f t="shared" si="7"/>
        <v>瑞可爷爷</v>
      </c>
      <c r="D125" s="173">
        <v>30532.799999999999</v>
      </c>
      <c r="E125" s="140" t="str">
        <f>VLOOKUP(B125,业态!A:G,7,0)</f>
        <v>餐饮</v>
      </c>
      <c r="F125" s="85" t="str">
        <f t="shared" si="8"/>
        <v>C</v>
      </c>
      <c r="G125" s="137" t="str">
        <f>VLOOKUP(B125,'3月9日销售'!C:D,2,0)</f>
        <v>瑞可爷爷</v>
      </c>
    </row>
    <row r="126" spans="1:7" x14ac:dyDescent="0.15">
      <c r="A126" s="137">
        <f t="shared" si="6"/>
        <v>270</v>
      </c>
      <c r="B126" s="137" t="s">
        <v>2911</v>
      </c>
      <c r="C126" s="137" t="str">
        <f t="shared" si="7"/>
        <v>etre par lee</v>
      </c>
      <c r="D126" s="173">
        <v>12203</v>
      </c>
      <c r="E126" s="140" t="str">
        <f>VLOOKUP(B126,业态!A:G,7,0)</f>
        <v>零售购物</v>
      </c>
      <c r="F126" s="85" t="str">
        <f t="shared" si="8"/>
        <v>C</v>
      </c>
      <c r="G126" s="137" t="str">
        <f>VLOOKUP(B126,'3月9日销售'!C:D,2,0)</f>
        <v>etre par lee</v>
      </c>
    </row>
    <row r="127" spans="1:7" x14ac:dyDescent="0.15">
      <c r="A127" s="137">
        <f t="shared" si="6"/>
        <v>142</v>
      </c>
      <c r="B127" s="137" t="s">
        <v>2868</v>
      </c>
      <c r="C127" s="137" t="str">
        <f t="shared" si="7"/>
        <v>miomi</v>
      </c>
      <c r="D127" s="173">
        <v>41687</v>
      </c>
      <c r="E127" s="140" t="str">
        <f>VLOOKUP(B127,业态!A:G,7,0)</f>
        <v>零售购物</v>
      </c>
      <c r="F127" s="85" t="str">
        <f t="shared" si="8"/>
        <v>C</v>
      </c>
      <c r="G127" s="137" t="str">
        <f>VLOOKUP(B127,'3月9日销售'!C:D,2,0)</f>
        <v>miomi</v>
      </c>
    </row>
    <row r="128" spans="1:7" x14ac:dyDescent="0.15">
      <c r="A128" s="137">
        <f t="shared" si="6"/>
        <v>230</v>
      </c>
      <c r="B128" s="137" t="s">
        <v>654</v>
      </c>
      <c r="C128" s="137" t="str">
        <f t="shared" si="7"/>
        <v>阪织屋</v>
      </c>
      <c r="D128" s="173">
        <v>18293.500000000004</v>
      </c>
      <c r="E128" s="140" t="str">
        <f>VLOOKUP(B128,业态!A:G,7,0)</f>
        <v>零售购物</v>
      </c>
      <c r="F128" s="85" t="str">
        <f t="shared" si="8"/>
        <v>C</v>
      </c>
      <c r="G128" s="137" t="str">
        <f>VLOOKUP(B128,'3月9日销售'!C:D,2,0)</f>
        <v>阪织屋</v>
      </c>
    </row>
    <row r="129" spans="1:7" x14ac:dyDescent="0.15">
      <c r="A129" s="137">
        <f t="shared" si="6"/>
        <v>146</v>
      </c>
      <c r="B129" s="137" t="s">
        <v>825</v>
      </c>
      <c r="C129" s="137" t="str">
        <f t="shared" si="7"/>
        <v>达衣岩</v>
      </c>
      <c r="D129" s="173">
        <v>40375</v>
      </c>
      <c r="E129" s="140" t="str">
        <f>VLOOKUP(B129,业态!A:G,7,0)</f>
        <v>零售购物</v>
      </c>
      <c r="F129" s="85" t="str">
        <f t="shared" si="8"/>
        <v>C</v>
      </c>
      <c r="G129" s="137" t="str">
        <f>VLOOKUP(B129,'3月9日销售'!C:D,2,0)</f>
        <v>达衣岩</v>
      </c>
    </row>
    <row r="130" spans="1:7" x14ac:dyDescent="0.15">
      <c r="A130" s="137">
        <f t="shared" ref="A130:A193" si="9">RANK(D130,(D:D),0)</f>
        <v>222</v>
      </c>
      <c r="B130" s="137" t="s">
        <v>261</v>
      </c>
      <c r="C130" s="137" t="str">
        <f t="shared" si="7"/>
        <v>OMI</v>
      </c>
      <c r="D130" s="173">
        <v>20222</v>
      </c>
      <c r="E130" s="140" t="str">
        <f>VLOOKUP(B130,业态!A:G,7,0)</f>
        <v>零售购物</v>
      </c>
      <c r="F130" s="85" t="str">
        <f t="shared" si="8"/>
        <v>C</v>
      </c>
      <c r="G130" s="137" t="str">
        <f>VLOOKUP(B130,'3月9日销售'!C:D,2,0)</f>
        <v>OMI</v>
      </c>
    </row>
    <row r="131" spans="1:7" x14ac:dyDescent="0.15">
      <c r="A131" s="137">
        <f t="shared" si="9"/>
        <v>175</v>
      </c>
      <c r="B131" s="137" t="s">
        <v>819</v>
      </c>
      <c r="C131" s="137" t="str">
        <f t="shared" ref="C131:C194" si="10">G131</f>
        <v>昂格</v>
      </c>
      <c r="D131" s="173">
        <v>31899</v>
      </c>
      <c r="E131" s="140" t="str">
        <f>VLOOKUP(B131,业态!A:G,7,0)</f>
        <v>零售购物</v>
      </c>
      <c r="F131" s="85" t="str">
        <f t="shared" si="8"/>
        <v>C</v>
      </c>
      <c r="G131" s="137" t="str">
        <f>VLOOKUP(B131,'3月9日销售'!C:D,2,0)</f>
        <v>昂格</v>
      </c>
    </row>
    <row r="132" spans="1:7" x14ac:dyDescent="0.15">
      <c r="A132" s="137">
        <f t="shared" si="9"/>
        <v>93</v>
      </c>
      <c r="B132" s="137" t="s">
        <v>292</v>
      </c>
      <c r="C132" s="137" t="str">
        <f t="shared" si="10"/>
        <v>集盒P</v>
      </c>
      <c r="D132" s="173">
        <v>62336</v>
      </c>
      <c r="E132" s="140" t="str">
        <f>VLOOKUP(B132,业态!A:G,7,0)</f>
        <v>零售购物</v>
      </c>
      <c r="F132" s="85" t="str">
        <f t="shared" si="8"/>
        <v>C</v>
      </c>
      <c r="G132" s="137" t="str">
        <f>VLOOKUP(B132,'3月9日销售'!C:D,2,0)</f>
        <v>集盒P</v>
      </c>
    </row>
    <row r="133" spans="1:7" x14ac:dyDescent="0.15">
      <c r="A133" s="137">
        <f t="shared" si="9"/>
        <v>166</v>
      </c>
      <c r="B133" s="137" t="s">
        <v>3181</v>
      </c>
      <c r="C133" s="137" t="str">
        <f t="shared" si="10"/>
        <v>谜底</v>
      </c>
      <c r="D133" s="173">
        <v>33846</v>
      </c>
      <c r="E133" s="140" t="str">
        <f>VLOOKUP(B133,业态!A:G,7,0)</f>
        <v>零售购物</v>
      </c>
      <c r="F133" s="85" t="str">
        <f t="shared" si="8"/>
        <v>C</v>
      </c>
      <c r="G133" s="137" t="str">
        <f>VLOOKUP(B133,'3月9日销售'!C:D,2,0)</f>
        <v>谜底</v>
      </c>
    </row>
    <row r="134" spans="1:7" x14ac:dyDescent="0.15">
      <c r="A134" s="137">
        <f t="shared" si="9"/>
        <v>70</v>
      </c>
      <c r="B134" s="137" t="s">
        <v>582</v>
      </c>
      <c r="C134" s="137" t="str">
        <f t="shared" si="10"/>
        <v>热风</v>
      </c>
      <c r="D134" s="173">
        <v>82698.100000000006</v>
      </c>
      <c r="E134" s="140" t="str">
        <f>VLOOKUP(B134,业态!A:G,7,0)</f>
        <v>零售购物</v>
      </c>
      <c r="F134" s="85" t="str">
        <f t="shared" si="8"/>
        <v>C</v>
      </c>
      <c r="G134" s="137" t="str">
        <f>VLOOKUP(B134,'3月9日销售'!C:D,2,0)</f>
        <v>热风</v>
      </c>
    </row>
    <row r="135" spans="1:7" x14ac:dyDescent="0.15">
      <c r="A135" s="137">
        <f t="shared" si="9"/>
        <v>137</v>
      </c>
      <c r="B135" s="137" t="s">
        <v>2851</v>
      </c>
      <c r="C135" s="137" t="str">
        <f t="shared" si="10"/>
        <v>MY MIX</v>
      </c>
      <c r="D135" s="173">
        <v>44429</v>
      </c>
      <c r="E135" s="140" t="str">
        <f>VLOOKUP(B135,业态!A:G,7,0)</f>
        <v>零售购物</v>
      </c>
      <c r="F135" s="85" t="str">
        <f t="shared" si="8"/>
        <v>C</v>
      </c>
      <c r="G135" s="137" t="str">
        <f>VLOOKUP(B135,'3月9日销售'!C:D,2,0)</f>
        <v>MY MIX</v>
      </c>
    </row>
    <row r="136" spans="1:7" x14ac:dyDescent="0.15">
      <c r="A136" s="137">
        <f t="shared" si="9"/>
        <v>159</v>
      </c>
      <c r="B136" s="137" t="s">
        <v>2847</v>
      </c>
      <c r="C136" s="137" t="str">
        <f t="shared" si="10"/>
        <v>NICE CLAUP</v>
      </c>
      <c r="D136" s="173">
        <v>34810</v>
      </c>
      <c r="E136" s="140" t="str">
        <f>VLOOKUP(B136,业态!A:G,7,0)</f>
        <v>零售购物</v>
      </c>
      <c r="F136" s="85" t="str">
        <f t="shared" si="8"/>
        <v>C</v>
      </c>
      <c r="G136" s="137" t="str">
        <f>VLOOKUP(B136,'3月9日销售'!C:D,2,0)</f>
        <v>NICE CLAUP</v>
      </c>
    </row>
    <row r="137" spans="1:7" x14ac:dyDescent="0.15">
      <c r="A137" s="137">
        <f t="shared" si="9"/>
        <v>185</v>
      </c>
      <c r="B137" s="137" t="s">
        <v>325</v>
      </c>
      <c r="C137" s="137" t="str">
        <f t="shared" si="10"/>
        <v>糖果马车</v>
      </c>
      <c r="D137" s="173">
        <v>28846</v>
      </c>
      <c r="E137" s="140" t="str">
        <f>VLOOKUP(B137,业态!A:G,7,0)</f>
        <v>零售购物</v>
      </c>
      <c r="F137" s="85" t="str">
        <f t="shared" si="8"/>
        <v>C</v>
      </c>
      <c r="G137" s="137" t="str">
        <f>VLOOKUP(B137,'3月9日销售'!C:D,2,0)</f>
        <v>糖果马车</v>
      </c>
    </row>
    <row r="138" spans="1:7" x14ac:dyDescent="0.15">
      <c r="A138" s="137">
        <f t="shared" si="9"/>
        <v>201</v>
      </c>
      <c r="B138" s="137" t="s">
        <v>494</v>
      </c>
      <c r="C138" s="137" t="str">
        <f t="shared" si="10"/>
        <v>LALABOBO</v>
      </c>
      <c r="D138" s="173">
        <v>25028</v>
      </c>
      <c r="E138" s="140" t="str">
        <f>VLOOKUP(B138,业态!A:G,7,0)</f>
        <v>零售购物</v>
      </c>
      <c r="F138" s="85" t="str">
        <f t="shared" si="8"/>
        <v>C</v>
      </c>
      <c r="G138" s="137" t="str">
        <f>VLOOKUP(B138,'3月9日销售'!C:D,2,0)</f>
        <v>LALABOBO</v>
      </c>
    </row>
    <row r="139" spans="1:7" x14ac:dyDescent="0.15">
      <c r="A139" s="137">
        <f t="shared" si="9"/>
        <v>115</v>
      </c>
      <c r="B139" s="137" t="s">
        <v>832</v>
      </c>
      <c r="C139" s="137" t="str">
        <f t="shared" si="10"/>
        <v>阿吉豆</v>
      </c>
      <c r="D139" s="173">
        <v>52389</v>
      </c>
      <c r="E139" s="140" t="str">
        <f>VLOOKUP(B139,业态!A:G,7,0)</f>
        <v>零售购物</v>
      </c>
      <c r="F139" s="85" t="str">
        <f t="shared" si="8"/>
        <v>C</v>
      </c>
      <c r="G139" s="137" t="str">
        <f>VLOOKUP(B139,'3月9日销售'!C:D,2,0)</f>
        <v>阿吉豆</v>
      </c>
    </row>
    <row r="140" spans="1:7" x14ac:dyDescent="0.15">
      <c r="A140" s="137">
        <f t="shared" si="9"/>
        <v>183</v>
      </c>
      <c r="B140" s="137" t="s">
        <v>359</v>
      </c>
      <c r="C140" s="137" t="str">
        <f t="shared" si="10"/>
        <v>W-CLOSET</v>
      </c>
      <c r="D140" s="173">
        <v>29445</v>
      </c>
      <c r="E140" s="140" t="str">
        <f>VLOOKUP(B140,业态!A:G,7,0)</f>
        <v>零售购物</v>
      </c>
      <c r="F140" s="85" t="str">
        <f t="shared" si="8"/>
        <v>C</v>
      </c>
      <c r="G140" s="137" t="str">
        <f>VLOOKUP(B140,'3月9日销售'!C:D,2,0)</f>
        <v>W-CLOSET</v>
      </c>
    </row>
    <row r="141" spans="1:7" x14ac:dyDescent="0.15">
      <c r="A141" s="137">
        <f t="shared" si="9"/>
        <v>149</v>
      </c>
      <c r="B141" s="137" t="s">
        <v>3234</v>
      </c>
      <c r="C141" s="137" t="str">
        <f t="shared" si="10"/>
        <v>Baizhuo</v>
      </c>
      <c r="D141" s="173">
        <v>38277</v>
      </c>
      <c r="E141" s="140" t="str">
        <f>VLOOKUP(B141,业态!A:G,7,0)</f>
        <v>零售购物</v>
      </c>
      <c r="F141" s="85" t="str">
        <f t="shared" si="8"/>
        <v>C</v>
      </c>
      <c r="G141" s="137" t="str">
        <f>VLOOKUP(B141,'3月9日销售'!C:D,2,0)</f>
        <v>Baizhuo</v>
      </c>
    </row>
    <row r="142" spans="1:7" x14ac:dyDescent="0.15">
      <c r="A142" s="137">
        <f t="shared" si="9"/>
        <v>214</v>
      </c>
      <c r="B142" s="137" t="s">
        <v>583</v>
      </c>
      <c r="C142" s="137" t="str">
        <f t="shared" si="10"/>
        <v>Teenieweenie</v>
      </c>
      <c r="D142" s="173">
        <v>21707.100000000002</v>
      </c>
      <c r="E142" s="140" t="str">
        <f>VLOOKUP(B142,业态!A:G,7,0)</f>
        <v>零售购物</v>
      </c>
      <c r="F142" s="85" t="str">
        <f t="shared" si="8"/>
        <v>C</v>
      </c>
      <c r="G142" s="137" t="str">
        <f>VLOOKUP(B142,'3月9日销售'!C:D,2,0)</f>
        <v>Teenieweenie</v>
      </c>
    </row>
    <row r="143" spans="1:7" x14ac:dyDescent="0.15">
      <c r="A143" s="137">
        <f t="shared" si="9"/>
        <v>261</v>
      </c>
      <c r="B143" s="137" t="s">
        <v>496</v>
      </c>
      <c r="C143" s="137" t="str">
        <f t="shared" si="10"/>
        <v>AVVN</v>
      </c>
      <c r="D143" s="173">
        <v>13658</v>
      </c>
      <c r="E143" s="140" t="str">
        <f>VLOOKUP(B143,业态!A:G,7,0)</f>
        <v>零售购物</v>
      </c>
      <c r="F143" s="85" t="str">
        <f t="shared" si="8"/>
        <v>C</v>
      </c>
      <c r="G143" s="137" t="str">
        <f>VLOOKUP(B143,'3月9日销售'!C:D,2,0)</f>
        <v>AVVN</v>
      </c>
    </row>
    <row r="144" spans="1:7" x14ac:dyDescent="0.15">
      <c r="A144" s="137">
        <f t="shared" si="9"/>
        <v>295</v>
      </c>
      <c r="B144" s="137" t="s">
        <v>2741</v>
      </c>
      <c r="C144" s="137" t="str">
        <f t="shared" si="10"/>
        <v>blablabra</v>
      </c>
      <c r="D144" s="173">
        <v>9482</v>
      </c>
      <c r="E144" s="140" t="str">
        <f>VLOOKUP(B144,业态!A:G,7,0)</f>
        <v>零售购物</v>
      </c>
      <c r="F144" s="85" t="str">
        <f t="shared" si="8"/>
        <v>C</v>
      </c>
      <c r="G144" s="137" t="str">
        <f>VLOOKUP(B144,'3月9日销售'!C:D,2,0)</f>
        <v>blablabra</v>
      </c>
    </row>
    <row r="145" spans="1:7" x14ac:dyDescent="0.15">
      <c r="A145" s="137">
        <f t="shared" si="9"/>
        <v>258</v>
      </c>
      <c r="B145" s="137" t="s">
        <v>477</v>
      </c>
      <c r="C145" s="137" t="str">
        <f t="shared" si="10"/>
        <v>CROCS</v>
      </c>
      <c r="D145" s="173">
        <v>14016</v>
      </c>
      <c r="E145" s="140" t="str">
        <f>VLOOKUP(B145,业态!A:G,7,0)</f>
        <v>零售购物</v>
      </c>
      <c r="F145" s="85" t="str">
        <f t="shared" si="8"/>
        <v>C</v>
      </c>
      <c r="G145" s="137" t="str">
        <f>VLOOKUP(B145,'3月9日销售'!C:D,2,0)</f>
        <v>CROCS</v>
      </c>
    </row>
    <row r="146" spans="1:7" x14ac:dyDescent="0.15">
      <c r="A146" s="137">
        <f t="shared" si="9"/>
        <v>194</v>
      </c>
      <c r="B146" s="137" t="s">
        <v>510</v>
      </c>
      <c r="C146" s="137" t="str">
        <f t="shared" si="10"/>
        <v>ONE MORE</v>
      </c>
      <c r="D146" s="173">
        <v>26000</v>
      </c>
      <c r="E146" s="140" t="str">
        <f>VLOOKUP(B146,业态!A:G,7,0)</f>
        <v>零售购物</v>
      </c>
      <c r="F146" s="85" t="str">
        <f t="shared" si="8"/>
        <v>C</v>
      </c>
      <c r="G146" s="137" t="str">
        <f>VLOOKUP(B146,'3月9日销售'!C:D,2,0)</f>
        <v>ONE MORE</v>
      </c>
    </row>
    <row r="147" spans="1:7" x14ac:dyDescent="0.15">
      <c r="A147" s="137">
        <f t="shared" si="9"/>
        <v>119</v>
      </c>
      <c r="B147" s="137" t="s">
        <v>498</v>
      </c>
      <c r="C147" s="137" t="str">
        <f t="shared" si="10"/>
        <v>GXG</v>
      </c>
      <c r="D147" s="173">
        <v>51176</v>
      </c>
      <c r="E147" s="140" t="str">
        <f>VLOOKUP(B147,业态!A:G,7,0)</f>
        <v>零售购物</v>
      </c>
      <c r="F147" s="85" t="str">
        <f t="shared" si="8"/>
        <v>C</v>
      </c>
      <c r="G147" s="137" t="str">
        <f>VLOOKUP(B147,'3月9日销售'!C:D,2,0)</f>
        <v>GXG</v>
      </c>
    </row>
    <row r="148" spans="1:7" x14ac:dyDescent="0.15">
      <c r="A148" s="137">
        <f t="shared" si="9"/>
        <v>329</v>
      </c>
      <c r="B148" s="137" t="s">
        <v>2809</v>
      </c>
      <c r="C148" s="137" t="str">
        <f t="shared" si="10"/>
        <v>木铭西</v>
      </c>
      <c r="D148" s="173">
        <v>6656</v>
      </c>
      <c r="E148" s="140" t="str">
        <f>VLOOKUP(B148,业态!A:G,7,0)</f>
        <v>零售购物</v>
      </c>
      <c r="F148" s="85" t="str">
        <f t="shared" si="8"/>
        <v>C</v>
      </c>
      <c r="G148" s="137" t="str">
        <f>VLOOKUP(B148,'3月9日销售'!C:D,2,0)</f>
        <v>木铭西</v>
      </c>
    </row>
    <row r="149" spans="1:7" x14ac:dyDescent="0.15">
      <c r="A149" s="137">
        <f t="shared" si="9"/>
        <v>236</v>
      </c>
      <c r="B149" s="137" t="s">
        <v>585</v>
      </c>
      <c r="C149" s="137" t="str">
        <f t="shared" si="10"/>
        <v>basic house</v>
      </c>
      <c r="D149" s="173">
        <v>17653</v>
      </c>
      <c r="E149" s="140" t="str">
        <f>VLOOKUP(B149,业态!A:G,7,0)</f>
        <v>零售购物</v>
      </c>
      <c r="F149" s="85" t="str">
        <f t="shared" si="8"/>
        <v>C</v>
      </c>
      <c r="G149" s="137" t="str">
        <f>VLOOKUP(B149,'3月9日销售'!C:D,2,0)</f>
        <v>basic house</v>
      </c>
    </row>
    <row r="150" spans="1:7" x14ac:dyDescent="0.15">
      <c r="A150" s="137">
        <f t="shared" si="9"/>
        <v>207</v>
      </c>
      <c r="B150" s="137" t="s">
        <v>539</v>
      </c>
      <c r="C150" s="137" t="str">
        <f t="shared" si="10"/>
        <v>IMI'S</v>
      </c>
      <c r="D150" s="173">
        <v>23216</v>
      </c>
      <c r="E150" s="140" t="str">
        <f>VLOOKUP(B150,业态!A:G,7,0)</f>
        <v>零售购物</v>
      </c>
      <c r="F150" s="85" t="str">
        <f t="shared" si="8"/>
        <v>C</v>
      </c>
      <c r="G150" s="137" t="str">
        <f>VLOOKUP(B150,'3月9日销售'!C:D,2,0)</f>
        <v>IMI'S</v>
      </c>
    </row>
    <row r="151" spans="1:7" x14ac:dyDescent="0.15">
      <c r="A151" s="137">
        <f t="shared" si="9"/>
        <v>332</v>
      </c>
      <c r="B151" s="137" t="s">
        <v>2841</v>
      </c>
      <c r="C151" s="137" t="str">
        <f t="shared" si="10"/>
        <v>汤斯敦</v>
      </c>
      <c r="D151" s="173">
        <v>6306</v>
      </c>
      <c r="E151" s="140" t="str">
        <f>VLOOKUP(B151,业态!A:G,7,0)</f>
        <v>零售购物</v>
      </c>
      <c r="F151" s="85" t="str">
        <f t="shared" si="8"/>
        <v>C</v>
      </c>
      <c r="G151" s="137" t="str">
        <f>VLOOKUP(B151,'3月9日销售'!C:D,2,0)</f>
        <v>汤斯敦</v>
      </c>
    </row>
    <row r="152" spans="1:7" x14ac:dyDescent="0.15">
      <c r="A152" s="137">
        <f t="shared" si="9"/>
        <v>349</v>
      </c>
      <c r="B152" s="137" t="s">
        <v>2853</v>
      </c>
      <c r="C152" s="137" t="str">
        <f t="shared" si="10"/>
        <v>MIROCO</v>
      </c>
      <c r="D152" s="173">
        <v>3704</v>
      </c>
      <c r="E152" s="140" t="str">
        <f>VLOOKUP(B152,业态!A:G,7,0)</f>
        <v>零售购物</v>
      </c>
      <c r="F152" s="85" t="str">
        <f t="shared" si="8"/>
        <v>C</v>
      </c>
      <c r="G152" s="137" t="str">
        <f>VLOOKUP(B152,'3月9日销售'!C:D,2,0)</f>
        <v>MIROCO</v>
      </c>
    </row>
    <row r="153" spans="1:7" x14ac:dyDescent="0.15">
      <c r="A153" s="137">
        <f t="shared" si="9"/>
        <v>184</v>
      </c>
      <c r="B153" s="137" t="s">
        <v>2843</v>
      </c>
      <c r="C153" s="137" t="str">
        <f t="shared" si="10"/>
        <v>林清轩</v>
      </c>
      <c r="D153" s="173">
        <v>28946</v>
      </c>
      <c r="E153" s="140" t="str">
        <f>VLOOKUP(B153,业态!A:G,7,0)</f>
        <v>零售购物</v>
      </c>
      <c r="F153" s="85" t="str">
        <f t="shared" si="8"/>
        <v>C</v>
      </c>
      <c r="G153" s="137" t="str">
        <f>VLOOKUP(B153,'3月9日销售'!C:D,2,0)</f>
        <v>林清轩</v>
      </c>
    </row>
    <row r="154" spans="1:7" x14ac:dyDescent="0.15">
      <c r="A154" s="137">
        <f t="shared" si="9"/>
        <v>83</v>
      </c>
      <c r="B154" s="137" t="s">
        <v>609</v>
      </c>
      <c r="C154" s="137" t="str">
        <f t="shared" si="10"/>
        <v>南京人家</v>
      </c>
      <c r="D154" s="173">
        <v>66538</v>
      </c>
      <c r="E154" s="140" t="str">
        <f>VLOOKUP(B154,业态!A:G,7,0)</f>
        <v>餐饮</v>
      </c>
      <c r="F154" s="85" t="str">
        <f t="shared" si="8"/>
        <v>C</v>
      </c>
      <c r="G154" s="137" t="str">
        <f>VLOOKUP(B154,'3月9日销售'!C:D,2,0)</f>
        <v>南京人家</v>
      </c>
    </row>
    <row r="155" spans="1:7" x14ac:dyDescent="0.15">
      <c r="A155" s="137">
        <f t="shared" si="9"/>
        <v>317</v>
      </c>
      <c r="B155" s="137" t="s">
        <v>659</v>
      </c>
      <c r="C155" s="137" t="str">
        <f t="shared" si="10"/>
        <v>乔小姐的下午茶</v>
      </c>
      <c r="D155" s="173">
        <v>7356</v>
      </c>
      <c r="E155" s="140" t="str">
        <f>VLOOKUP(B155,业态!A:G,7,0)</f>
        <v>餐饮</v>
      </c>
      <c r="F155" s="85" t="str">
        <f t="shared" si="8"/>
        <v>C</v>
      </c>
      <c r="G155" s="137" t="str">
        <f>VLOOKUP(B155,'3月9日销售'!C:D,2,0)</f>
        <v>乔小姐的下午茶</v>
      </c>
    </row>
    <row r="156" spans="1:7" x14ac:dyDescent="0.15">
      <c r="A156" s="137">
        <f t="shared" si="9"/>
        <v>38</v>
      </c>
      <c r="B156" s="137" t="s">
        <v>2480</v>
      </c>
      <c r="C156" s="137" t="str">
        <f t="shared" si="10"/>
        <v>韩都黑牛</v>
      </c>
      <c r="D156" s="173">
        <v>143104</v>
      </c>
      <c r="E156" s="140" t="str">
        <f>VLOOKUP(B156,业态!A:G,7,0)</f>
        <v>餐饮</v>
      </c>
      <c r="F156" s="85" t="str">
        <f t="shared" si="8"/>
        <v>C</v>
      </c>
      <c r="G156" s="137" t="str">
        <f>VLOOKUP(B156,'3月9日销售'!C:D,2,0)</f>
        <v>韩都黑牛</v>
      </c>
    </row>
    <row r="157" spans="1:7" x14ac:dyDescent="0.15">
      <c r="A157" s="137">
        <f t="shared" si="9"/>
        <v>40</v>
      </c>
      <c r="B157" s="137" t="s">
        <v>651</v>
      </c>
      <c r="C157" s="137" t="str">
        <f t="shared" si="10"/>
        <v>江边城外</v>
      </c>
      <c r="D157" s="173">
        <v>139191</v>
      </c>
      <c r="E157" s="140" t="str">
        <f>VLOOKUP(B157,业态!A:G,7,0)</f>
        <v>餐饮</v>
      </c>
      <c r="F157" s="85" t="str">
        <f t="shared" si="8"/>
        <v>C</v>
      </c>
      <c r="G157" s="137" t="str">
        <f>VLOOKUP(B157,'3月9日销售'!C:D,2,0)</f>
        <v>江边城外</v>
      </c>
    </row>
    <row r="158" spans="1:7" x14ac:dyDescent="0.15">
      <c r="A158" s="137">
        <f t="shared" si="9"/>
        <v>94</v>
      </c>
      <c r="B158" s="137" t="s">
        <v>702</v>
      </c>
      <c r="C158" s="137" t="str">
        <f t="shared" si="10"/>
        <v>悦荟牛排</v>
      </c>
      <c r="D158" s="173">
        <v>61631.4</v>
      </c>
      <c r="E158" s="140" t="str">
        <f>VLOOKUP(B158,业态!A:G,7,0)</f>
        <v>餐饮</v>
      </c>
      <c r="F158" s="85" t="str">
        <f t="shared" si="8"/>
        <v>C</v>
      </c>
      <c r="G158" s="137" t="str">
        <f>VLOOKUP(B158,'3月9日销售'!C:D,2,0)</f>
        <v>悦荟牛排</v>
      </c>
    </row>
    <row r="159" spans="1:7" x14ac:dyDescent="0.15">
      <c r="A159" s="137">
        <f t="shared" si="9"/>
        <v>148</v>
      </c>
      <c r="B159" s="137" t="s">
        <v>614</v>
      </c>
      <c r="C159" s="137" t="str">
        <f t="shared" si="10"/>
        <v>日时铁板烧</v>
      </c>
      <c r="D159" s="173">
        <v>38580</v>
      </c>
      <c r="E159" s="140" t="str">
        <f>VLOOKUP(B159,业态!A:G,7,0)</f>
        <v>餐饮</v>
      </c>
      <c r="F159" s="85" t="str">
        <f t="shared" si="8"/>
        <v>C</v>
      </c>
      <c r="G159" s="137" t="str">
        <f>VLOOKUP(B159,'3月9日销售'!C:D,2,0)</f>
        <v>日时铁板烧</v>
      </c>
    </row>
    <row r="160" spans="1:7" x14ac:dyDescent="0.15">
      <c r="A160" s="137">
        <f t="shared" si="9"/>
        <v>89</v>
      </c>
      <c r="B160" s="137" t="s">
        <v>2000</v>
      </c>
      <c r="C160" s="137" t="str">
        <f t="shared" si="10"/>
        <v>万岁料理</v>
      </c>
      <c r="D160" s="173">
        <v>63329</v>
      </c>
      <c r="E160" s="140" t="str">
        <f>VLOOKUP(B160,业态!A:G,7,0)</f>
        <v>餐饮</v>
      </c>
      <c r="F160" s="85" t="str">
        <f t="shared" si="8"/>
        <v>C</v>
      </c>
      <c r="G160" s="137" t="str">
        <f>VLOOKUP(B160,'3月9日销售'!C:D,2,0)</f>
        <v>万岁料理</v>
      </c>
    </row>
    <row r="161" spans="1:7" x14ac:dyDescent="0.15">
      <c r="A161" s="137">
        <f t="shared" si="9"/>
        <v>206</v>
      </c>
      <c r="B161" s="137" t="s">
        <v>3244</v>
      </c>
      <c r="C161" s="137" t="str">
        <f t="shared" si="10"/>
        <v>蓉李记</v>
      </c>
      <c r="D161" s="173">
        <v>23659</v>
      </c>
      <c r="E161" s="140" t="str">
        <f>VLOOKUP(B161,业态!A:G,7,0)</f>
        <v>餐饮</v>
      </c>
      <c r="F161" s="85" t="str">
        <f t="shared" si="8"/>
        <v>C</v>
      </c>
      <c r="G161" s="137" t="str">
        <f>VLOOKUP(B161,'3月9日销售'!C:D,2,0)</f>
        <v>蓉李记</v>
      </c>
    </row>
    <row r="162" spans="1:7" x14ac:dyDescent="0.15">
      <c r="A162" s="137">
        <f t="shared" si="9"/>
        <v>26</v>
      </c>
      <c r="B162" s="137" t="s">
        <v>125</v>
      </c>
      <c r="C162" s="137" t="str">
        <f t="shared" si="10"/>
        <v>将太无二</v>
      </c>
      <c r="D162" s="173">
        <v>182481.1</v>
      </c>
      <c r="E162" s="140" t="str">
        <f>VLOOKUP(B162,业态!A:G,7,0)</f>
        <v>餐饮</v>
      </c>
      <c r="F162" s="85" t="str">
        <f t="shared" si="8"/>
        <v>C</v>
      </c>
      <c r="G162" s="137" t="str">
        <f>VLOOKUP(B162,'3月9日销售'!C:D,2,0)</f>
        <v>将太无二</v>
      </c>
    </row>
    <row r="163" spans="1:7" x14ac:dyDescent="0.15">
      <c r="A163" s="137">
        <f t="shared" si="9"/>
        <v>118</v>
      </c>
      <c r="B163" s="137" t="s">
        <v>2638</v>
      </c>
      <c r="C163" s="137" t="str">
        <f t="shared" si="10"/>
        <v>安东鸡</v>
      </c>
      <c r="D163" s="173">
        <v>51777</v>
      </c>
      <c r="E163" s="140" t="str">
        <f>VLOOKUP(B163,业态!A:G,7,0)</f>
        <v>餐饮</v>
      </c>
      <c r="F163" s="85" t="str">
        <f t="shared" si="8"/>
        <v>C</v>
      </c>
      <c r="G163" s="137" t="str">
        <f>VLOOKUP(B163,'3月9日销售'!C:D,2,0)</f>
        <v>安东鸡</v>
      </c>
    </row>
    <row r="164" spans="1:7" x14ac:dyDescent="0.15">
      <c r="A164" s="137">
        <f t="shared" si="9"/>
        <v>264</v>
      </c>
      <c r="B164" s="137" t="s">
        <v>167</v>
      </c>
      <c r="C164" s="137" t="str">
        <f t="shared" si="10"/>
        <v>东方饺子王</v>
      </c>
      <c r="D164" s="173">
        <v>12712</v>
      </c>
      <c r="E164" s="140" t="str">
        <f>VLOOKUP(B164,业态!A:G,7,0)</f>
        <v>餐饮</v>
      </c>
      <c r="F164" s="85" t="str">
        <f t="shared" si="8"/>
        <v>C</v>
      </c>
      <c r="G164" s="137" t="str">
        <f>VLOOKUP(B164,'3月9日销售'!C:D,2,0)</f>
        <v>东方饺子王</v>
      </c>
    </row>
    <row r="165" spans="1:7" x14ac:dyDescent="0.15">
      <c r="A165" s="137">
        <f t="shared" si="9"/>
        <v>100</v>
      </c>
      <c r="B165" s="137" t="s">
        <v>368</v>
      </c>
      <c r="C165" s="137" t="str">
        <f t="shared" si="10"/>
        <v>焗烤大师</v>
      </c>
      <c r="D165" s="173">
        <v>59414</v>
      </c>
      <c r="E165" s="140" t="str">
        <f>VLOOKUP(B165,业态!A:G,7,0)</f>
        <v>餐饮</v>
      </c>
      <c r="F165" s="85" t="str">
        <f t="shared" si="8"/>
        <v>C</v>
      </c>
      <c r="G165" s="137" t="str">
        <f>VLOOKUP(B165,'3月9日销售'!C:D,2,0)</f>
        <v>焗烤大师</v>
      </c>
    </row>
    <row r="166" spans="1:7" x14ac:dyDescent="0.15">
      <c r="A166" s="137">
        <f t="shared" si="9"/>
        <v>130</v>
      </c>
      <c r="B166" s="137" t="s">
        <v>290</v>
      </c>
      <c r="C166" s="137" t="str">
        <f t="shared" si="10"/>
        <v>欢乐牧场</v>
      </c>
      <c r="D166" s="173">
        <v>47486.2</v>
      </c>
      <c r="E166" s="140" t="str">
        <f>VLOOKUP(B166,业态!A:G,7,0)</f>
        <v>餐饮</v>
      </c>
      <c r="F166" s="85" t="str">
        <f t="shared" si="8"/>
        <v>C</v>
      </c>
      <c r="G166" s="137" t="str">
        <f>VLOOKUP(B166,'3月9日销售'!C:D,2,0)</f>
        <v>欢乐牧场</v>
      </c>
    </row>
    <row r="167" spans="1:7" x14ac:dyDescent="0.15">
      <c r="A167" s="137">
        <f t="shared" si="9"/>
        <v>238</v>
      </c>
      <c r="B167" s="137" t="s">
        <v>634</v>
      </c>
      <c r="C167" s="137" t="str">
        <f t="shared" si="10"/>
        <v>咕噜家的店</v>
      </c>
      <c r="D167" s="173">
        <v>17347.89</v>
      </c>
      <c r="E167" s="140" t="str">
        <f>VLOOKUP(B167,业态!A:G,7,0)</f>
        <v>餐饮</v>
      </c>
      <c r="F167" s="85" t="str">
        <f t="shared" si="8"/>
        <v>C</v>
      </c>
      <c r="G167" s="137" t="str">
        <f>VLOOKUP(B167,'3月9日销售'!C:D,2,0)</f>
        <v>咕噜家的店</v>
      </c>
    </row>
    <row r="168" spans="1:7" x14ac:dyDescent="0.15">
      <c r="A168" s="137">
        <f t="shared" si="9"/>
        <v>243</v>
      </c>
      <c r="B168" s="137" t="s">
        <v>853</v>
      </c>
      <c r="C168" s="137" t="str">
        <f t="shared" si="10"/>
        <v>它语记</v>
      </c>
      <c r="D168" s="173">
        <v>16132</v>
      </c>
      <c r="E168" s="140" t="str">
        <f>VLOOKUP(B168,业态!A:G,7,0)</f>
        <v>零售购物</v>
      </c>
      <c r="F168" s="85" t="str">
        <f t="shared" si="8"/>
        <v>C</v>
      </c>
      <c r="G168" s="137" t="str">
        <f>VLOOKUP(B168,'3月9日销售'!C:D,2,0)</f>
        <v>它语记</v>
      </c>
    </row>
    <row r="169" spans="1:7" x14ac:dyDescent="0.15">
      <c r="A169" s="137">
        <f t="shared" si="9"/>
        <v>229</v>
      </c>
      <c r="B169" s="137" t="s">
        <v>413</v>
      </c>
      <c r="C169" s="137" t="str">
        <f t="shared" si="10"/>
        <v>TUTUANNA</v>
      </c>
      <c r="D169" s="173">
        <v>18308</v>
      </c>
      <c r="E169" s="140" t="str">
        <f>VLOOKUP(B169,业态!A:G,7,0)</f>
        <v>零售购物</v>
      </c>
      <c r="F169" s="85" t="str">
        <f t="shared" si="8"/>
        <v>C</v>
      </c>
      <c r="G169" s="137" t="str">
        <f>VLOOKUP(B169,'3月9日销售'!C:D,2,0)</f>
        <v>TUTUANNA</v>
      </c>
    </row>
    <row r="170" spans="1:7" x14ac:dyDescent="0.15">
      <c r="A170" s="137">
        <f t="shared" si="9"/>
        <v>265</v>
      </c>
      <c r="B170" s="137" t="s">
        <v>611</v>
      </c>
      <c r="C170" s="137" t="str">
        <f t="shared" si="10"/>
        <v>蜜蜂家红茶馆</v>
      </c>
      <c r="D170" s="173">
        <v>12614</v>
      </c>
      <c r="E170" s="140" t="str">
        <f>VLOOKUP(B170,业态!A:G,7,0)</f>
        <v>餐饮</v>
      </c>
      <c r="F170" s="85" t="str">
        <f t="shared" si="8"/>
        <v>C</v>
      </c>
      <c r="G170" s="137" t="str">
        <f>VLOOKUP(B170,'3月9日销售'!C:D,2,0)</f>
        <v>蜜蜂家红茶馆</v>
      </c>
    </row>
    <row r="171" spans="1:7" x14ac:dyDescent="0.15">
      <c r="A171" s="137">
        <f t="shared" si="9"/>
        <v>182</v>
      </c>
      <c r="B171" s="137" t="s">
        <v>2822</v>
      </c>
      <c r="C171" s="137" t="str">
        <f t="shared" si="10"/>
        <v>OYEA</v>
      </c>
      <c r="D171" s="173">
        <v>29869</v>
      </c>
      <c r="E171" s="140" t="str">
        <f>VLOOKUP(B171,业态!A:G,7,0)</f>
        <v>零售购物</v>
      </c>
      <c r="F171" s="85" t="str">
        <f t="shared" si="8"/>
        <v>C</v>
      </c>
      <c r="G171" s="137" t="str">
        <f>VLOOKUP(B171,'3月9日销售'!C:D,2,0)</f>
        <v>OYEA</v>
      </c>
    </row>
    <row r="172" spans="1:7" x14ac:dyDescent="0.15">
      <c r="A172" s="137">
        <f t="shared" si="9"/>
        <v>297</v>
      </c>
      <c r="B172" s="137" t="s">
        <v>2523</v>
      </c>
      <c r="C172" s="137" t="str">
        <f t="shared" si="10"/>
        <v>玛辛吉</v>
      </c>
      <c r="D172" s="173">
        <v>9414</v>
      </c>
      <c r="E172" s="140" t="str">
        <f>VLOOKUP(B172,业态!A:G,7,0)</f>
        <v>餐饮</v>
      </c>
      <c r="F172" s="85" t="str">
        <f t="shared" si="8"/>
        <v>C</v>
      </c>
      <c r="G172" s="137" t="str">
        <f>VLOOKUP(B172,'3月9日销售'!C:D,2,0)</f>
        <v>玛辛吉</v>
      </c>
    </row>
    <row r="173" spans="1:7" x14ac:dyDescent="0.15">
      <c r="A173" s="137">
        <f t="shared" si="9"/>
        <v>306</v>
      </c>
      <c r="B173" s="137" t="s">
        <v>512</v>
      </c>
      <c r="C173" s="137" t="str">
        <f t="shared" si="10"/>
        <v>航海王</v>
      </c>
      <c r="D173" s="173">
        <v>8216</v>
      </c>
      <c r="E173" s="140" t="str">
        <f>VLOOKUP(B173,业态!A:G,7,0)</f>
        <v>零售购物</v>
      </c>
      <c r="F173" s="85" t="str">
        <f t="shared" si="8"/>
        <v>C</v>
      </c>
      <c r="G173" s="137" t="str">
        <f>VLOOKUP(B173,'3月9日销售'!C:D,2,0)</f>
        <v>航海王</v>
      </c>
    </row>
    <row r="174" spans="1:7" x14ac:dyDescent="0.15">
      <c r="A174" s="137">
        <f t="shared" si="9"/>
        <v>186</v>
      </c>
      <c r="B174" s="137" t="s">
        <v>467</v>
      </c>
      <c r="C174" s="137" t="str">
        <f t="shared" si="10"/>
        <v>AOJO</v>
      </c>
      <c r="D174" s="173">
        <v>28812</v>
      </c>
      <c r="E174" s="140" t="str">
        <f>VLOOKUP(B174,业态!A:G,7,0)</f>
        <v>零售购物</v>
      </c>
      <c r="F174" s="85" t="str">
        <f t="shared" si="8"/>
        <v>C</v>
      </c>
      <c r="G174" s="137" t="str">
        <f>VLOOKUP(B174,'3月9日销售'!C:D,2,0)</f>
        <v>AOJO</v>
      </c>
    </row>
    <row r="175" spans="1:7" x14ac:dyDescent="0.15">
      <c r="A175" s="137">
        <f t="shared" si="9"/>
        <v>255</v>
      </c>
      <c r="B175" s="137" t="s">
        <v>285</v>
      </c>
      <c r="C175" s="137" t="str">
        <f t="shared" si="10"/>
        <v>街角咖啡</v>
      </c>
      <c r="D175" s="173">
        <v>14315</v>
      </c>
      <c r="E175" s="140" t="str">
        <f>VLOOKUP(B175,业态!A:G,7,0)</f>
        <v>餐饮</v>
      </c>
      <c r="F175" s="85" t="str">
        <f t="shared" si="8"/>
        <v>C</v>
      </c>
      <c r="G175" s="137" t="str">
        <f>VLOOKUP(B175,'3月9日销售'!C:D,2,0)</f>
        <v>街角咖啡</v>
      </c>
    </row>
    <row r="176" spans="1:7" x14ac:dyDescent="0.15">
      <c r="A176" s="137">
        <f t="shared" si="9"/>
        <v>171</v>
      </c>
      <c r="B176" s="137" t="s">
        <v>482</v>
      </c>
      <c r="C176" s="137" t="str">
        <f t="shared" si="10"/>
        <v>优贝施</v>
      </c>
      <c r="D176" s="173">
        <v>32623</v>
      </c>
      <c r="E176" s="140" t="str">
        <f>VLOOKUP(B176,业态!A:G,7,0)</f>
        <v>零售购物</v>
      </c>
      <c r="F176" s="85" t="str">
        <f t="shared" si="8"/>
        <v>C</v>
      </c>
      <c r="G176" s="137" t="str">
        <f>VLOOKUP(B176,'3月9日销售'!C:D,2,0)</f>
        <v>优贝施</v>
      </c>
    </row>
    <row r="177" spans="1:8" x14ac:dyDescent="0.15">
      <c r="A177" s="137">
        <f t="shared" si="9"/>
        <v>249</v>
      </c>
      <c r="B177" s="137" t="s">
        <v>2861</v>
      </c>
      <c r="C177" s="137" t="str">
        <f t="shared" si="10"/>
        <v>EUHO</v>
      </c>
      <c r="D177" s="173">
        <v>15273.300000000001</v>
      </c>
      <c r="E177" s="140" t="str">
        <f>VLOOKUP(B177,业态!A:G,7,0)</f>
        <v>零售购物</v>
      </c>
      <c r="F177" s="85" t="str">
        <f t="shared" si="8"/>
        <v>C</v>
      </c>
      <c r="G177" s="137" t="str">
        <f>VLOOKUP(B177,'3月9日销售'!C:D,2,0)</f>
        <v>EUHO</v>
      </c>
    </row>
    <row r="178" spans="1:8" x14ac:dyDescent="0.15">
      <c r="A178" s="137">
        <f t="shared" si="9"/>
        <v>77</v>
      </c>
      <c r="B178" s="137" t="s">
        <v>2640</v>
      </c>
      <c r="C178" s="137" t="str">
        <f t="shared" si="10"/>
        <v>詹姆士芝士排骨</v>
      </c>
      <c r="D178" s="173">
        <v>73312</v>
      </c>
      <c r="E178" s="140" t="str">
        <f>VLOOKUP(B178,业态!A:G,7,0)</f>
        <v>餐饮</v>
      </c>
      <c r="F178" s="85" t="str">
        <f t="shared" si="8"/>
        <v>C</v>
      </c>
      <c r="G178" s="137" t="str">
        <f>VLOOKUP(B178,'3月9日销售'!C:D,2,0)</f>
        <v>詹姆士芝士排骨</v>
      </c>
    </row>
    <row r="179" spans="1:8" x14ac:dyDescent="0.15">
      <c r="A179" s="137">
        <f t="shared" si="9"/>
        <v>225</v>
      </c>
      <c r="B179" s="137" t="s">
        <v>2891</v>
      </c>
      <c r="C179" s="137" t="str">
        <f t="shared" si="10"/>
        <v>下雪的村庄</v>
      </c>
      <c r="D179" s="173">
        <v>18803.399999999998</v>
      </c>
      <c r="E179" s="140" t="str">
        <f>VLOOKUP(B179,业态!A:G,7,0)</f>
        <v>餐饮</v>
      </c>
      <c r="F179" s="85" t="str">
        <f t="shared" si="8"/>
        <v>C</v>
      </c>
      <c r="G179" s="137" t="str">
        <f>VLOOKUP(B179,'3月9日销售'!C:D,2,0)</f>
        <v>下雪的村庄</v>
      </c>
    </row>
    <row r="180" spans="1:8" x14ac:dyDescent="0.15">
      <c r="A180" s="137">
        <f t="shared" si="9"/>
        <v>328</v>
      </c>
      <c r="B180" s="137" t="s">
        <v>2889</v>
      </c>
      <c r="C180" s="137" t="str">
        <f t="shared" si="10"/>
        <v>贝尼泰迪</v>
      </c>
      <c r="D180" s="173">
        <v>6670.9</v>
      </c>
      <c r="E180" s="140" t="str">
        <f>VLOOKUP(B180,业态!A:G,7,0)</f>
        <v>餐饮</v>
      </c>
      <c r="F180" s="85" t="str">
        <f t="shared" si="8"/>
        <v>C</v>
      </c>
      <c r="G180" s="137" t="str">
        <f>VLOOKUP(B180,'3月9日销售'!C:D,2,0)</f>
        <v>贝尼泰迪</v>
      </c>
    </row>
    <row r="181" spans="1:8" x14ac:dyDescent="0.15">
      <c r="A181" s="137">
        <f t="shared" si="9"/>
        <v>272</v>
      </c>
      <c r="B181" s="137" t="s">
        <v>2918</v>
      </c>
      <c r="C181" s="137" t="str">
        <f t="shared" si="10"/>
        <v>多那之</v>
      </c>
      <c r="D181" s="173">
        <v>11904.3</v>
      </c>
      <c r="E181" s="140" t="str">
        <f>VLOOKUP(B181,业态!A:G,7,0)</f>
        <v>餐饮</v>
      </c>
      <c r="F181" s="85" t="str">
        <f t="shared" si="8"/>
        <v>C</v>
      </c>
      <c r="G181" s="137" t="str">
        <f>VLOOKUP(B181,'3月9日销售'!C:D,2,0)</f>
        <v>多那之</v>
      </c>
    </row>
    <row r="182" spans="1:8" s="79" customFormat="1" x14ac:dyDescent="0.15">
      <c r="A182" s="137">
        <f t="shared" si="9"/>
        <v>218</v>
      </c>
      <c r="B182" s="137" t="s">
        <v>647</v>
      </c>
      <c r="C182" s="137" t="str">
        <f t="shared" si="10"/>
        <v>I'M TOAST</v>
      </c>
      <c r="D182" s="173">
        <v>20793</v>
      </c>
      <c r="E182" s="140" t="str">
        <f>VLOOKUP(B182,业态!A:G,7,0)</f>
        <v>餐饮</v>
      </c>
      <c r="F182" s="85" t="str">
        <f t="shared" si="8"/>
        <v>D</v>
      </c>
      <c r="G182" s="137" t="str">
        <f>VLOOKUP(B182,'3月9日销售'!C:D,2,0)</f>
        <v>I'M TOAST</v>
      </c>
      <c r="H182" s="137"/>
    </row>
    <row r="183" spans="1:8" x14ac:dyDescent="0.15">
      <c r="A183" s="137">
        <f t="shared" si="9"/>
        <v>260</v>
      </c>
      <c r="B183" s="137" t="s">
        <v>910</v>
      </c>
      <c r="C183" s="137" t="str">
        <f t="shared" si="10"/>
        <v>BALABALA</v>
      </c>
      <c r="D183" s="173">
        <v>13754</v>
      </c>
      <c r="E183" s="140" t="str">
        <f>VLOOKUP(B183,业态!A:G,7,0)</f>
        <v>零售购物</v>
      </c>
      <c r="F183" s="85" t="str">
        <f t="shared" si="8"/>
        <v>D</v>
      </c>
      <c r="G183" s="137" t="str">
        <f>VLOOKUP(B183,'3月9日销售'!C:D,2,0)</f>
        <v>BALABALA</v>
      </c>
    </row>
    <row r="184" spans="1:8" x14ac:dyDescent="0.15">
      <c r="A184" s="137">
        <f t="shared" si="9"/>
        <v>336</v>
      </c>
      <c r="B184" s="137" t="s">
        <v>409</v>
      </c>
      <c r="C184" s="137" t="str">
        <f t="shared" si="10"/>
        <v>蒲蒲兰绘本馆</v>
      </c>
      <c r="D184" s="173">
        <v>5517.6</v>
      </c>
      <c r="E184" s="140" t="str">
        <f>VLOOKUP(B184,业态!A:G,7,0)</f>
        <v>休闲娱乐类</v>
      </c>
      <c r="F184" s="85" t="str">
        <f t="shared" si="8"/>
        <v>D</v>
      </c>
      <c r="G184" s="137" t="str">
        <f>VLOOKUP(B184,'3月9日销售'!C:D,2,0)</f>
        <v>蒲蒲兰绘本馆</v>
      </c>
    </row>
    <row r="185" spans="1:8" x14ac:dyDescent="0.15">
      <c r="A185" s="137">
        <f t="shared" si="9"/>
        <v>350</v>
      </c>
      <c r="B185" s="137" t="s">
        <v>449</v>
      </c>
      <c r="C185" s="137" t="str">
        <f t="shared" si="10"/>
        <v>爱法贝</v>
      </c>
      <c r="D185" s="173">
        <v>3681</v>
      </c>
      <c r="E185" s="140" t="str">
        <f>VLOOKUP(B185,业态!A:G,7,0)</f>
        <v>零售购物</v>
      </c>
      <c r="F185" s="85" t="str">
        <f t="shared" si="8"/>
        <v>D</v>
      </c>
      <c r="G185" s="137" t="str">
        <f>VLOOKUP(B185,'3月9日销售'!C:D,2,0)</f>
        <v>爱法贝</v>
      </c>
    </row>
    <row r="186" spans="1:8" x14ac:dyDescent="0.15">
      <c r="A186" s="137">
        <f t="shared" si="9"/>
        <v>275</v>
      </c>
      <c r="B186" s="137" t="s">
        <v>419</v>
      </c>
      <c r="C186" s="137" t="str">
        <f t="shared" si="10"/>
        <v>悠游堂</v>
      </c>
      <c r="D186" s="173">
        <v>11565</v>
      </c>
      <c r="E186" s="140" t="str">
        <f>VLOOKUP(B186,业态!A:G,7,0)</f>
        <v>休闲娱乐类</v>
      </c>
      <c r="F186" s="85" t="str">
        <f t="shared" ref="F186:F232" si="11">LEFT(B186,1)</f>
        <v>D</v>
      </c>
      <c r="G186" s="137" t="str">
        <f>VLOOKUP(B186,'3月9日销售'!C:D,2,0)</f>
        <v>悠游堂</v>
      </c>
    </row>
    <row r="187" spans="1:8" x14ac:dyDescent="0.15">
      <c r="A187" s="137">
        <f t="shared" si="9"/>
        <v>310</v>
      </c>
      <c r="B187" s="137" t="s">
        <v>436</v>
      </c>
      <c r="C187" s="137" t="str">
        <f t="shared" si="10"/>
        <v>谷子陶艺工作室</v>
      </c>
      <c r="D187" s="173">
        <v>7918</v>
      </c>
      <c r="E187" s="140" t="str">
        <f>VLOOKUP(B187,业态!A:G,7,0)</f>
        <v>休闲娱乐类</v>
      </c>
      <c r="F187" s="85" t="str">
        <f t="shared" si="11"/>
        <v>D</v>
      </c>
      <c r="G187" s="137" t="str">
        <f>VLOOKUP(B187,'3月9日销售'!C:D,2,0)</f>
        <v>谷子陶艺工作室</v>
      </c>
    </row>
    <row r="188" spans="1:8" x14ac:dyDescent="0.15">
      <c r="A188" s="137">
        <f t="shared" si="9"/>
        <v>335</v>
      </c>
      <c r="B188" s="137" t="s">
        <v>562</v>
      </c>
      <c r="C188" s="137" t="str">
        <f t="shared" si="10"/>
        <v>吸引空间</v>
      </c>
      <c r="D188" s="173">
        <v>5672</v>
      </c>
      <c r="E188" s="140" t="str">
        <f>VLOOKUP(B188,业态!A:G,7,0)</f>
        <v>餐饮</v>
      </c>
      <c r="F188" s="85" t="str">
        <f t="shared" si="11"/>
        <v>D</v>
      </c>
      <c r="G188" s="137" t="str">
        <f>VLOOKUP(B188,'3月9日销售'!C:D,2,0)</f>
        <v>吸引空间</v>
      </c>
    </row>
    <row r="189" spans="1:8" x14ac:dyDescent="0.15">
      <c r="A189" s="137">
        <f t="shared" si="9"/>
        <v>375</v>
      </c>
      <c r="B189" s="137" t="s">
        <v>3380</v>
      </c>
      <c r="C189" s="137" t="e">
        <f t="shared" si="10"/>
        <v>#N/A</v>
      </c>
      <c r="D189" s="173"/>
      <c r="E189" s="140" t="e">
        <f>VLOOKUP(B189,业态!A:G,7,0)</f>
        <v>#N/A</v>
      </c>
      <c r="F189" s="85" t="str">
        <f t="shared" si="11"/>
        <v>(</v>
      </c>
      <c r="G189" s="137" t="e">
        <f>VLOOKUP(B189,'3月9日销售'!C:D,2,0)</f>
        <v>#N/A</v>
      </c>
    </row>
    <row r="190" spans="1:8" x14ac:dyDescent="0.15">
      <c r="A190" s="137">
        <f t="shared" si="9"/>
        <v>127</v>
      </c>
      <c r="B190" s="137" t="s">
        <v>3264</v>
      </c>
      <c r="C190" s="137" t="str">
        <f t="shared" si="10"/>
        <v>LaChapelle</v>
      </c>
      <c r="D190" s="173">
        <v>48678</v>
      </c>
      <c r="E190" s="140" t="str">
        <f>VLOOKUP(B190,业态!A:G,7,0)</f>
        <v>零售购物</v>
      </c>
      <c r="F190" s="85" t="str">
        <f t="shared" si="11"/>
        <v>A</v>
      </c>
      <c r="G190" s="137" t="str">
        <f>VLOOKUP(B190,'3月9日销售'!C:D,2,0)</f>
        <v>LaChapelle</v>
      </c>
    </row>
    <row r="191" spans="1:8" x14ac:dyDescent="0.15">
      <c r="A191" s="137">
        <f t="shared" si="9"/>
        <v>78</v>
      </c>
      <c r="B191" s="137" t="s">
        <v>845</v>
      </c>
      <c r="C191" s="137" t="str">
        <f t="shared" si="10"/>
        <v>南小馆</v>
      </c>
      <c r="D191" s="173">
        <v>73229</v>
      </c>
      <c r="E191" s="140" t="str">
        <f>VLOOKUP(B191,业态!A:G,7,0)</f>
        <v>餐饮</v>
      </c>
      <c r="F191" s="85" t="str">
        <f t="shared" si="11"/>
        <v>A</v>
      </c>
      <c r="G191" s="137" t="str">
        <f>VLOOKUP(B191,'3月9日销售'!C:D,2,0)</f>
        <v>南小馆</v>
      </c>
    </row>
    <row r="192" spans="1:8" x14ac:dyDescent="0.15">
      <c r="A192" s="137">
        <f t="shared" si="9"/>
        <v>308</v>
      </c>
      <c r="B192" s="137" t="s">
        <v>835</v>
      </c>
      <c r="C192" s="137" t="str">
        <f t="shared" si="10"/>
        <v>特奇诺</v>
      </c>
      <c r="D192" s="173">
        <v>7971</v>
      </c>
      <c r="E192" s="140" t="str">
        <f>VLOOKUP(B192,业态!A:G,7,0)</f>
        <v>零售购物</v>
      </c>
      <c r="F192" s="85" t="str">
        <f t="shared" si="11"/>
        <v>C</v>
      </c>
      <c r="G192" s="137" t="str">
        <f>VLOOKUP(B192,'3月9日销售'!C:D,2,0)</f>
        <v>特奇诺</v>
      </c>
    </row>
    <row r="193" spans="1:7" x14ac:dyDescent="0.15">
      <c r="A193" s="137">
        <f t="shared" si="9"/>
        <v>157</v>
      </c>
      <c r="B193" s="137" t="s">
        <v>857</v>
      </c>
      <c r="C193" s="137" t="str">
        <f t="shared" si="10"/>
        <v>芒果皇后</v>
      </c>
      <c r="D193" s="173">
        <v>35087</v>
      </c>
      <c r="E193" s="140" t="str">
        <f>VLOOKUP(B193,业态!A:G,7,0)</f>
        <v>餐饮</v>
      </c>
      <c r="F193" s="85" t="str">
        <f t="shared" si="11"/>
        <v>A</v>
      </c>
      <c r="G193" s="137" t="str">
        <f>VLOOKUP(B193,'3月9日销售'!C:D,2,0)</f>
        <v>芒果皇后</v>
      </c>
    </row>
    <row r="194" spans="1:7" x14ac:dyDescent="0.15">
      <c r="A194" s="137">
        <f t="shared" ref="A194:A257" si="12">RANK(D194,(D:D),0)</f>
        <v>246</v>
      </c>
      <c r="B194" s="137" t="s">
        <v>891</v>
      </c>
      <c r="C194" s="137" t="str">
        <f t="shared" si="10"/>
        <v>Red cloud赤芸</v>
      </c>
      <c r="D194" s="173">
        <v>15525</v>
      </c>
      <c r="E194" s="140" t="str">
        <f>VLOOKUP(B194,业态!A:G,7,0)</f>
        <v>零售购物</v>
      </c>
      <c r="F194" s="85" t="str">
        <f t="shared" si="11"/>
        <v>C</v>
      </c>
      <c r="G194" s="137" t="str">
        <f>VLOOKUP(B194,'3月9日销售'!C:D,2,0)</f>
        <v>Red cloud赤芸</v>
      </c>
    </row>
    <row r="195" spans="1:7" x14ac:dyDescent="0.15">
      <c r="A195" s="137">
        <f t="shared" si="12"/>
        <v>305</v>
      </c>
      <c r="B195" s="137" t="s">
        <v>1944</v>
      </c>
      <c r="C195" s="137" t="str">
        <f t="shared" ref="C195:C258" si="13">G195</f>
        <v>博堂音动</v>
      </c>
      <c r="D195" s="173">
        <v>8293</v>
      </c>
      <c r="E195" s="140" t="str">
        <f>VLOOKUP(B195,业态!A:G,7,0)</f>
        <v>休闲娱乐类</v>
      </c>
      <c r="F195" s="85" t="str">
        <f t="shared" si="11"/>
        <v>C</v>
      </c>
      <c r="G195" s="137" t="str">
        <f>VLOOKUP(B195,'3月9日销售'!C:D,2,0)</f>
        <v>博堂音动</v>
      </c>
    </row>
    <row r="196" spans="1:7" x14ac:dyDescent="0.15">
      <c r="A196" s="137">
        <f t="shared" si="12"/>
        <v>298</v>
      </c>
      <c r="B196" s="137" t="s">
        <v>2849</v>
      </c>
      <c r="C196" s="137" t="str">
        <f t="shared" si="13"/>
        <v>鲜果乃乃</v>
      </c>
      <c r="D196" s="173">
        <v>9184</v>
      </c>
      <c r="E196" s="140" t="str">
        <f>VLOOKUP(B196,业态!A:G,7,0)</f>
        <v>餐饮</v>
      </c>
      <c r="F196" s="85" t="str">
        <f t="shared" si="11"/>
        <v>C</v>
      </c>
      <c r="G196" s="137" t="str">
        <f>VLOOKUP(B196,'3月9日销售'!C:D,2,0)</f>
        <v>鲜果乃乃</v>
      </c>
    </row>
    <row r="197" spans="1:7" x14ac:dyDescent="0.15">
      <c r="A197" s="137">
        <f t="shared" si="12"/>
        <v>231</v>
      </c>
      <c r="B197" s="137" t="s">
        <v>1707</v>
      </c>
      <c r="C197" s="137" t="str">
        <f t="shared" si="13"/>
        <v>炸鸡情侣</v>
      </c>
      <c r="D197" s="173">
        <v>18002</v>
      </c>
      <c r="E197" s="140" t="str">
        <f>VLOOKUP(B197,业态!A:G,7,0)</f>
        <v>餐饮</v>
      </c>
      <c r="F197" s="85" t="str">
        <f t="shared" si="11"/>
        <v>B</v>
      </c>
      <c r="G197" s="137" t="str">
        <f>VLOOKUP(B197,'3月9日销售'!C:D,2,0)</f>
        <v>炸鸡情侣</v>
      </c>
    </row>
    <row r="198" spans="1:7" x14ac:dyDescent="0.15">
      <c r="A198" s="137">
        <f t="shared" si="12"/>
        <v>362</v>
      </c>
      <c r="B198" s="137" t="s">
        <v>915</v>
      </c>
      <c r="C198" s="137" t="str">
        <f t="shared" si="13"/>
        <v>SUNWAY糖人街</v>
      </c>
      <c r="D198" s="173">
        <v>2472</v>
      </c>
      <c r="E198" s="140" t="str">
        <f>VLOOKUP(B198,业态!A:G,7,0)</f>
        <v>餐饮</v>
      </c>
      <c r="F198" s="85" t="str">
        <f t="shared" si="11"/>
        <v>D</v>
      </c>
      <c r="G198" s="137" t="str">
        <f>VLOOKUP(B198,'3月9日销售'!C:D,2,0)</f>
        <v>SUNWAY糖人街</v>
      </c>
    </row>
    <row r="199" spans="1:7" x14ac:dyDescent="0.15">
      <c r="A199" s="137">
        <f t="shared" si="12"/>
        <v>8</v>
      </c>
      <c r="B199" s="137" t="s">
        <v>1977</v>
      </c>
      <c r="C199" s="137" t="str">
        <f t="shared" si="13"/>
        <v>凯撒旅游</v>
      </c>
      <c r="D199" s="173">
        <v>623480</v>
      </c>
      <c r="E199" s="140" t="str">
        <f>VLOOKUP(B199,业态!A:G,7,0)</f>
        <v>休闲娱乐类</v>
      </c>
      <c r="F199" s="85" t="str">
        <f t="shared" si="11"/>
        <v>C</v>
      </c>
      <c r="G199" s="137" t="str">
        <f>VLOOKUP(B199,'3月9日销售'!C:D,2,0)</f>
        <v>凯撒旅游</v>
      </c>
    </row>
    <row r="200" spans="1:7" x14ac:dyDescent="0.15">
      <c r="A200" s="137">
        <f t="shared" si="12"/>
        <v>204</v>
      </c>
      <c r="B200" s="137" t="s">
        <v>924</v>
      </c>
      <c r="C200" s="137" t="str">
        <f t="shared" si="13"/>
        <v>Y+</v>
      </c>
      <c r="D200" s="173">
        <v>24000</v>
      </c>
      <c r="E200" s="140" t="str">
        <f>VLOOKUP(B200,业态!A:G,7,0)</f>
        <v>休闲娱乐类</v>
      </c>
      <c r="F200" s="85" t="str">
        <f t="shared" si="11"/>
        <v>C</v>
      </c>
      <c r="G200" s="137" t="str">
        <f>VLOOKUP(B200,'3月9日销售'!C:D,2,0)</f>
        <v>Y+</v>
      </c>
    </row>
    <row r="201" spans="1:7" x14ac:dyDescent="0.15">
      <c r="A201" s="137">
        <f t="shared" si="12"/>
        <v>319</v>
      </c>
      <c r="B201" s="137" t="s">
        <v>1945</v>
      </c>
      <c r="C201" s="137" t="str">
        <f t="shared" si="13"/>
        <v>REEMOOR</v>
      </c>
      <c r="D201" s="173">
        <v>7222</v>
      </c>
      <c r="E201" s="140" t="str">
        <f>VLOOKUP(B201,业态!A:G,7,0)</f>
        <v>零售购物</v>
      </c>
      <c r="F201" s="85" t="str">
        <f t="shared" si="11"/>
        <v>C</v>
      </c>
      <c r="G201" s="137" t="str">
        <f>VLOOKUP(B201,'3月9日销售'!C:D,2,0)</f>
        <v>REEMOOR</v>
      </c>
    </row>
    <row r="202" spans="1:7" x14ac:dyDescent="0.15">
      <c r="A202" s="137">
        <f t="shared" si="12"/>
        <v>223</v>
      </c>
      <c r="B202" s="137" t="s">
        <v>1673</v>
      </c>
      <c r="C202" s="137" t="str">
        <f t="shared" si="13"/>
        <v>禾立皇后</v>
      </c>
      <c r="D202" s="173">
        <v>19702</v>
      </c>
      <c r="E202" s="140" t="str">
        <f>VLOOKUP(B202,业态!A:G,7,0)</f>
        <v>餐饮</v>
      </c>
      <c r="F202" s="85" t="str">
        <f t="shared" si="11"/>
        <v>B</v>
      </c>
      <c r="G202" s="137" t="str">
        <f>VLOOKUP(B202,'3月9日销售'!C:D,2,0)</f>
        <v>禾立皇后</v>
      </c>
    </row>
    <row r="203" spans="1:7" x14ac:dyDescent="0.15">
      <c r="A203" s="137">
        <f t="shared" si="12"/>
        <v>92</v>
      </c>
      <c r="B203" s="137" t="s">
        <v>2717</v>
      </c>
      <c r="C203" s="137" t="str">
        <f t="shared" si="13"/>
        <v>小韩猪</v>
      </c>
      <c r="D203" s="173">
        <v>62342</v>
      </c>
      <c r="E203" s="140" t="str">
        <f>VLOOKUP(B203,业态!A:G,7,0)</f>
        <v>餐饮</v>
      </c>
      <c r="F203" s="85" t="str">
        <f t="shared" si="11"/>
        <v>C</v>
      </c>
      <c r="G203" s="137" t="str">
        <f>VLOOKUP(B203,'3月9日销售'!C:D,2,0)</f>
        <v>小韩猪</v>
      </c>
    </row>
    <row r="204" spans="1:7" x14ac:dyDescent="0.15">
      <c r="A204" s="137">
        <f t="shared" si="12"/>
        <v>34</v>
      </c>
      <c r="B204" s="137" t="s">
        <v>2482</v>
      </c>
      <c r="C204" s="137" t="str">
        <f t="shared" si="13"/>
        <v>筷道</v>
      </c>
      <c r="D204" s="173">
        <v>149044</v>
      </c>
      <c r="E204" s="140" t="str">
        <f>VLOOKUP(B204,业态!A:G,7,0)</f>
        <v>餐饮</v>
      </c>
      <c r="F204" s="85" t="str">
        <f t="shared" si="11"/>
        <v>C</v>
      </c>
      <c r="G204" s="137" t="str">
        <f>VLOOKUP(B204,'3月9日销售'!C:D,2,0)</f>
        <v>筷道</v>
      </c>
    </row>
    <row r="205" spans="1:7" x14ac:dyDescent="0.15">
      <c r="A205" s="137">
        <f t="shared" si="12"/>
        <v>276</v>
      </c>
      <c r="B205" s="137" t="s">
        <v>2532</v>
      </c>
      <c r="C205" s="137" t="str">
        <f t="shared" si="13"/>
        <v>罗宾汉.RH</v>
      </c>
      <c r="D205" s="173">
        <v>11413</v>
      </c>
      <c r="E205" s="140" t="str">
        <f>VLOOKUP(B205,业态!A:G,7,0)</f>
        <v>零售购物</v>
      </c>
      <c r="F205" s="85" t="str">
        <f t="shared" si="11"/>
        <v>B</v>
      </c>
      <c r="G205" s="137" t="str">
        <f>VLOOKUP(B205,'3月9日销售'!C:D,2,0)</f>
        <v>罗宾汉.RH</v>
      </c>
    </row>
    <row r="206" spans="1:7" x14ac:dyDescent="0.15">
      <c r="A206" s="137">
        <f t="shared" si="12"/>
        <v>360</v>
      </c>
      <c r="B206" s="137" t="s">
        <v>488</v>
      </c>
      <c r="C206" s="137" t="str">
        <f t="shared" si="13"/>
        <v>ANOTHER</v>
      </c>
      <c r="D206" s="173">
        <v>2709</v>
      </c>
      <c r="E206" s="140" t="str">
        <f>VLOOKUP(B206,业态!A:G,7,0)</f>
        <v>零售购物</v>
      </c>
      <c r="F206" s="85" t="str">
        <f t="shared" si="11"/>
        <v>A</v>
      </c>
      <c r="G206" s="137" t="str">
        <f>VLOOKUP(B206,'3月9日销售'!C:D,2,0)</f>
        <v>ANOTHER</v>
      </c>
    </row>
    <row r="207" spans="1:7" x14ac:dyDescent="0.15">
      <c r="A207" s="137">
        <f t="shared" si="12"/>
        <v>227</v>
      </c>
      <c r="B207" s="137" t="s">
        <v>2519</v>
      </c>
      <c r="C207" s="137" t="str">
        <f t="shared" si="13"/>
        <v>THE FACE SHOP</v>
      </c>
      <c r="D207" s="173">
        <v>18715</v>
      </c>
      <c r="E207" s="140" t="str">
        <f>VLOOKUP(B207,业态!A:G,7,0)</f>
        <v>零售购物</v>
      </c>
      <c r="F207" s="85" t="str">
        <f t="shared" si="11"/>
        <v>C</v>
      </c>
      <c r="G207" s="137" t="str">
        <f>VLOOKUP(B207,'3月9日销售'!C:D,2,0)</f>
        <v>THE FACE SHOP</v>
      </c>
    </row>
    <row r="208" spans="1:7" x14ac:dyDescent="0.15">
      <c r="A208" s="137">
        <f t="shared" si="12"/>
        <v>341</v>
      </c>
      <c r="B208" s="137" t="s">
        <v>2517</v>
      </c>
      <c r="C208" s="137" t="str">
        <f t="shared" si="13"/>
        <v>茶与布朗</v>
      </c>
      <c r="D208" s="173">
        <v>4854</v>
      </c>
      <c r="E208" s="140" t="str">
        <f>VLOOKUP(B208,业态!A:G,7,0)</f>
        <v>餐饮</v>
      </c>
      <c r="F208" s="85" t="str">
        <f t="shared" si="11"/>
        <v>C</v>
      </c>
      <c r="G208" s="137" t="str">
        <f>VLOOKUP(B208,'3月9日销售'!C:D,2,0)</f>
        <v>茶与布朗</v>
      </c>
    </row>
    <row r="209" spans="1:7" x14ac:dyDescent="0.15">
      <c r="A209" s="137">
        <f t="shared" si="12"/>
        <v>256</v>
      </c>
      <c r="B209" s="137" t="s">
        <v>2562</v>
      </c>
      <c r="C209" s="137" t="str">
        <f t="shared" si="13"/>
        <v>手机衣橱</v>
      </c>
      <c r="D209" s="173">
        <v>14035.9</v>
      </c>
      <c r="E209" s="140" t="str">
        <f>VLOOKUP(B209,业态!A:G,7,0)</f>
        <v>零售购物</v>
      </c>
      <c r="F209" s="85" t="str">
        <f t="shared" si="11"/>
        <v>C</v>
      </c>
      <c r="G209" s="137" t="str">
        <f>VLOOKUP(B209,'3月9日销售'!C:D,2,0)</f>
        <v>手机衣橱</v>
      </c>
    </row>
    <row r="210" spans="1:7" x14ac:dyDescent="0.15">
      <c r="A210" s="137">
        <f t="shared" si="12"/>
        <v>1</v>
      </c>
      <c r="B210" s="137" t="s">
        <v>2571</v>
      </c>
      <c r="C210" s="137" t="str">
        <f t="shared" si="13"/>
        <v>APPLE</v>
      </c>
      <c r="D210" s="173">
        <v>6950000</v>
      </c>
      <c r="E210" s="140" t="str">
        <f>VLOOKUP(B210,业态!A:G,7,0)</f>
        <v>零售购物</v>
      </c>
      <c r="F210" s="85" t="str">
        <f t="shared" si="11"/>
        <v>B</v>
      </c>
      <c r="G210" s="137" t="str">
        <f>VLOOKUP(B210,'3月9日销售'!C:D,2,0)</f>
        <v>APPLE</v>
      </c>
    </row>
    <row r="211" spans="1:7" x14ac:dyDescent="0.15">
      <c r="A211" s="137">
        <f t="shared" si="12"/>
        <v>125</v>
      </c>
      <c r="B211" s="137" t="s">
        <v>2573</v>
      </c>
      <c r="C211" s="137" t="str">
        <f t="shared" si="13"/>
        <v>FOREO</v>
      </c>
      <c r="D211" s="173">
        <v>49105</v>
      </c>
      <c r="E211" s="140" t="str">
        <f>VLOOKUP(B211,业态!A:G,7,0)</f>
        <v>生活服务类</v>
      </c>
      <c r="F211" s="85" t="str">
        <f t="shared" si="11"/>
        <v>C</v>
      </c>
      <c r="G211" s="137" t="str">
        <f>VLOOKUP(B211,'3月9日销售'!C:D,2,0)</f>
        <v>FOREO</v>
      </c>
    </row>
    <row r="212" spans="1:7" x14ac:dyDescent="0.15">
      <c r="A212" s="137">
        <f t="shared" si="12"/>
        <v>340</v>
      </c>
      <c r="B212" s="137" t="s">
        <v>2606</v>
      </c>
      <c r="C212" s="137" t="str">
        <f t="shared" si="13"/>
        <v>jane’s hat</v>
      </c>
      <c r="D212" s="173">
        <v>5297.5</v>
      </c>
      <c r="E212" s="140" t="str">
        <f>VLOOKUP(B212,业态!A:G,7,0)</f>
        <v>零售购物</v>
      </c>
      <c r="F212" s="85" t="str">
        <f t="shared" si="11"/>
        <v>C</v>
      </c>
      <c r="G212" s="137" t="str">
        <f>VLOOKUP(B212,'3月9日销售'!C:D,2,0)</f>
        <v>jane’s hat</v>
      </c>
    </row>
    <row r="213" spans="1:7" x14ac:dyDescent="0.15">
      <c r="A213" s="137">
        <f t="shared" si="12"/>
        <v>361</v>
      </c>
      <c r="B213" s="137" t="s">
        <v>2614</v>
      </c>
      <c r="C213" s="137" t="str">
        <f t="shared" si="13"/>
        <v>哇噻</v>
      </c>
      <c r="D213" s="173">
        <v>2703</v>
      </c>
      <c r="E213" s="140" t="str">
        <f>VLOOKUP(B213,业态!A:G,7,0)</f>
        <v>生活服务类</v>
      </c>
      <c r="F213" s="85" t="str">
        <f t="shared" si="11"/>
        <v>C</v>
      </c>
      <c r="G213" s="137" t="str">
        <f>VLOOKUP(B213,'3月9日销售'!C:D,2,0)</f>
        <v>哇噻</v>
      </c>
    </row>
    <row r="214" spans="1:7" x14ac:dyDescent="0.15">
      <c r="A214" s="137">
        <f t="shared" si="12"/>
        <v>352</v>
      </c>
      <c r="B214" s="137" t="s">
        <v>2620</v>
      </c>
      <c r="C214" s="137" t="str">
        <f t="shared" si="13"/>
        <v>八点咖啡</v>
      </c>
      <c r="D214" s="173">
        <v>3343</v>
      </c>
      <c r="E214" s="140" t="str">
        <f>VLOOKUP(B214,业态!A:G,7,0)</f>
        <v>生活服务类</v>
      </c>
      <c r="F214" s="85" t="str">
        <f t="shared" si="11"/>
        <v>A</v>
      </c>
      <c r="G214" s="137" t="str">
        <f>VLOOKUP(B214,'3月9日销售'!C:D,2,0)</f>
        <v>八点咖啡</v>
      </c>
    </row>
    <row r="215" spans="1:7" x14ac:dyDescent="0.15">
      <c r="A215" s="137">
        <f t="shared" si="12"/>
        <v>167</v>
      </c>
      <c r="B215" s="137" t="s">
        <v>311</v>
      </c>
      <c r="C215" s="137" t="str">
        <f t="shared" si="13"/>
        <v>ZUCZUG</v>
      </c>
      <c r="D215" s="173">
        <v>33624</v>
      </c>
      <c r="E215" s="140" t="str">
        <f>VLOOKUP(B215,业态!A:G,7,0)</f>
        <v>零售购物</v>
      </c>
      <c r="F215" s="85" t="str">
        <f t="shared" si="11"/>
        <v>C</v>
      </c>
      <c r="G215" s="137" t="str">
        <f>VLOOKUP(B215,'3月9日销售'!C:D,2,0)</f>
        <v>ZUCZUG</v>
      </c>
    </row>
    <row r="216" spans="1:7" x14ac:dyDescent="0.15">
      <c r="A216" s="137">
        <f t="shared" si="12"/>
        <v>233</v>
      </c>
      <c r="B216" s="137" t="s">
        <v>2632</v>
      </c>
      <c r="C216" s="137" t="str">
        <f t="shared" si="13"/>
        <v>LAMY</v>
      </c>
      <c r="D216" s="173">
        <v>17986.5</v>
      </c>
      <c r="E216" s="140" t="str">
        <f>VLOOKUP(B216,业态!A:G,7,0)</f>
        <v>零售购物</v>
      </c>
      <c r="F216" s="85" t="str">
        <f t="shared" si="11"/>
        <v>A</v>
      </c>
      <c r="G216" s="137" t="str">
        <f>VLOOKUP(B216,'3月9日销售'!C:D,2,0)</f>
        <v>LAMY</v>
      </c>
    </row>
    <row r="217" spans="1:7" x14ac:dyDescent="0.15">
      <c r="A217" s="137">
        <f t="shared" si="12"/>
        <v>356</v>
      </c>
      <c r="B217" s="137" t="s">
        <v>2636</v>
      </c>
      <c r="C217" s="137" t="str">
        <f t="shared" si="13"/>
        <v>原创工场</v>
      </c>
      <c r="D217" s="173">
        <v>3026</v>
      </c>
      <c r="E217" s="140" t="str">
        <f>VLOOKUP(B217,业态!A:G,7,0)</f>
        <v>零售购物</v>
      </c>
      <c r="F217" s="85" t="str">
        <f t="shared" si="11"/>
        <v>C</v>
      </c>
      <c r="G217" s="137" t="str">
        <f>VLOOKUP(B217,'3月9日销售'!C:D,2,0)</f>
        <v>原创工场</v>
      </c>
    </row>
    <row r="218" spans="1:7" x14ac:dyDescent="0.15">
      <c r="A218" s="137">
        <f t="shared" si="12"/>
        <v>368</v>
      </c>
      <c r="B218" s="137" t="s">
        <v>2652</v>
      </c>
      <c r="C218" s="137" t="str">
        <f t="shared" si="13"/>
        <v>淘乐堂</v>
      </c>
      <c r="D218" s="173">
        <v>1460</v>
      </c>
      <c r="E218" s="140" t="str">
        <f>VLOOKUP(B218,业态!A:G,7,0)</f>
        <v>休闲娱乐类</v>
      </c>
      <c r="F218" s="85" t="str">
        <f t="shared" si="11"/>
        <v>D</v>
      </c>
      <c r="G218" s="137" t="str">
        <f>VLOOKUP(B218,'3月9日销售'!C:D,2,0)</f>
        <v>淘乐堂</v>
      </c>
    </row>
    <row r="219" spans="1:7" x14ac:dyDescent="0.15">
      <c r="A219" s="137">
        <f t="shared" si="12"/>
        <v>374</v>
      </c>
      <c r="B219" s="137" t="s">
        <v>2646</v>
      </c>
      <c r="C219" s="137" t="e">
        <f t="shared" si="13"/>
        <v>#N/A</v>
      </c>
      <c r="D219" s="173">
        <v>1.1000000000000001</v>
      </c>
      <c r="E219" s="140" t="str">
        <f>VLOOKUP(B219,业态!A:G,7,0)</f>
        <v>生活服务类</v>
      </c>
      <c r="F219" s="85" t="str">
        <f t="shared" si="11"/>
        <v>A</v>
      </c>
      <c r="G219" s="137" t="e">
        <f>VLOOKUP(B219,'3月9日销售'!C:D,2,0)</f>
        <v>#N/A</v>
      </c>
    </row>
    <row r="220" spans="1:7" x14ac:dyDescent="0.15">
      <c r="A220" s="137">
        <f t="shared" si="12"/>
        <v>241</v>
      </c>
      <c r="B220" s="137" t="s">
        <v>2973</v>
      </c>
      <c r="C220" s="137" t="str">
        <f t="shared" si="13"/>
        <v>黑爵士</v>
      </c>
      <c r="D220" s="173">
        <v>16821.8</v>
      </c>
      <c r="E220" s="140" t="str">
        <f>VLOOKUP(B220,业态!A:G,7,0)</f>
        <v>餐饮</v>
      </c>
      <c r="F220" s="85" t="str">
        <f t="shared" si="11"/>
        <v>A</v>
      </c>
      <c r="G220" s="137" t="str">
        <f>VLOOKUP(B220,'3月9日销售'!C:D,2,0)</f>
        <v>黑爵士</v>
      </c>
    </row>
    <row r="221" spans="1:7" x14ac:dyDescent="0.15">
      <c r="A221" s="137">
        <f t="shared" si="12"/>
        <v>202</v>
      </c>
      <c r="B221" s="137" t="s">
        <v>2659</v>
      </c>
      <c r="C221" s="137" t="str">
        <f t="shared" si="13"/>
        <v>优贝施</v>
      </c>
      <c r="D221" s="173">
        <v>24630</v>
      </c>
      <c r="E221" s="140" t="str">
        <f>VLOOKUP(B221,业态!A:G,7,0)</f>
        <v>零售购物</v>
      </c>
      <c r="F221" s="85" t="str">
        <f t="shared" si="11"/>
        <v>A</v>
      </c>
      <c r="G221" s="137" t="str">
        <f>VLOOKUP(B221,'3月9日销售'!C:D,2,0)</f>
        <v>优贝施</v>
      </c>
    </row>
    <row r="222" spans="1:7" x14ac:dyDescent="0.15">
      <c r="A222" s="137">
        <f t="shared" si="12"/>
        <v>320</v>
      </c>
      <c r="B222" s="137" t="s">
        <v>2657</v>
      </c>
      <c r="C222" s="137" t="str">
        <f t="shared" si="13"/>
        <v>开物志</v>
      </c>
      <c r="D222" s="173">
        <v>7040</v>
      </c>
      <c r="E222" s="140" t="str">
        <f>VLOOKUP(B222,业态!A:G,7,0)</f>
        <v>零售购物</v>
      </c>
      <c r="F222" s="85" t="str">
        <f t="shared" si="11"/>
        <v>A</v>
      </c>
      <c r="G222" s="137" t="str">
        <f>VLOOKUP(B222,'3月9日销售'!C:D,2,0)</f>
        <v>开物志</v>
      </c>
    </row>
    <row r="223" spans="1:7" x14ac:dyDescent="0.15">
      <c r="A223" s="137">
        <f t="shared" si="12"/>
        <v>296</v>
      </c>
      <c r="B223" s="137" t="s">
        <v>2716</v>
      </c>
      <c r="C223" s="137" t="str">
        <f t="shared" si="13"/>
        <v>歌德席勒</v>
      </c>
      <c r="D223" s="173">
        <v>9448</v>
      </c>
      <c r="E223" s="140" t="str">
        <f>VLOOKUP(B223,业态!A:G,7,0)</f>
        <v>零售购物</v>
      </c>
      <c r="F223" s="85" t="str">
        <f t="shared" si="11"/>
        <v>C</v>
      </c>
      <c r="G223" s="137" t="str">
        <f>VLOOKUP(B223,'3月9日销售'!C:D,2,0)</f>
        <v>歌德席勒</v>
      </c>
    </row>
    <row r="224" spans="1:7" x14ac:dyDescent="0.15">
      <c r="A224" s="137">
        <f t="shared" si="12"/>
        <v>213</v>
      </c>
      <c r="B224" s="137" t="s">
        <v>2674</v>
      </c>
      <c r="C224" s="137" t="str">
        <f t="shared" si="13"/>
        <v>雷迪肋</v>
      </c>
      <c r="D224" s="173">
        <v>21745</v>
      </c>
      <c r="E224" s="140" t="str">
        <f>VLOOKUP(B224,业态!A:G,7,0)</f>
        <v>餐饮</v>
      </c>
      <c r="F224" s="85" t="str">
        <f t="shared" si="11"/>
        <v>B</v>
      </c>
      <c r="G224" s="137" t="str">
        <f>VLOOKUP(B224,'3月9日销售'!C:D,2,0)</f>
        <v>雷迪肋</v>
      </c>
    </row>
    <row r="225" spans="1:7" x14ac:dyDescent="0.15">
      <c r="A225" s="137">
        <f t="shared" si="12"/>
        <v>262</v>
      </c>
      <c r="B225" s="137" t="s">
        <v>430</v>
      </c>
      <c r="C225" s="137" t="str">
        <f t="shared" si="13"/>
        <v>ABLE JEANS</v>
      </c>
      <c r="D225" s="173">
        <v>13480</v>
      </c>
      <c r="E225" s="140" t="str">
        <f>VLOOKUP(B225,业态!A:G,7,0)</f>
        <v>零售购物</v>
      </c>
      <c r="F225" s="85" t="str">
        <f t="shared" si="11"/>
        <v>B</v>
      </c>
      <c r="G225" s="137" t="str">
        <f>VLOOKUP(B225,'3月9日销售'!C:D,2,0)</f>
        <v>ABLE JEANS</v>
      </c>
    </row>
    <row r="226" spans="1:7" x14ac:dyDescent="0.15">
      <c r="A226" s="137">
        <f t="shared" si="12"/>
        <v>211</v>
      </c>
      <c r="B226" s="137" t="s">
        <v>2698</v>
      </c>
      <c r="C226" s="137" t="str">
        <f t="shared" si="13"/>
        <v>贡茶</v>
      </c>
      <c r="D226" s="173">
        <v>22025.399999999998</v>
      </c>
      <c r="E226" s="140" t="str">
        <f>VLOOKUP(B226,业态!A:G,7,0)</f>
        <v>餐饮</v>
      </c>
      <c r="F226" s="85" t="str">
        <f t="shared" si="11"/>
        <v>A</v>
      </c>
      <c r="G226" s="137" t="str">
        <f>VLOOKUP(B226,'3月9日销售'!C:D,2,0)</f>
        <v>贡茶</v>
      </c>
    </row>
    <row r="227" spans="1:7" x14ac:dyDescent="0.15">
      <c r="A227" s="137">
        <f t="shared" si="12"/>
        <v>122</v>
      </c>
      <c r="B227" s="137" t="s">
        <v>2696</v>
      </c>
      <c r="C227" s="137" t="str">
        <f t="shared" si="13"/>
        <v>曼SALON</v>
      </c>
      <c r="D227" s="173">
        <v>50109</v>
      </c>
      <c r="E227" s="140" t="str">
        <f>VLOOKUP(B227,业态!A:G,7,0)</f>
        <v>生活服务类</v>
      </c>
      <c r="F227" s="85" t="str">
        <f t="shared" si="11"/>
        <v>A</v>
      </c>
      <c r="G227" s="137" t="str">
        <f>VLOOKUP(B227,'3月9日销售'!C:D,2,0)</f>
        <v>曼SALON</v>
      </c>
    </row>
    <row r="228" spans="1:7" x14ac:dyDescent="0.15">
      <c r="A228" s="137">
        <f t="shared" si="12"/>
        <v>257</v>
      </c>
      <c r="B228" s="137" t="s">
        <v>2715</v>
      </c>
      <c r="C228" s="137" t="str">
        <f t="shared" si="13"/>
        <v>阿芙香薰</v>
      </c>
      <c r="D228" s="173">
        <v>14019</v>
      </c>
      <c r="E228" s="140" t="str">
        <f>VLOOKUP(B228,业态!A:G,7,0)</f>
        <v>零售购物</v>
      </c>
      <c r="F228" s="85" t="str">
        <f t="shared" si="11"/>
        <v>C</v>
      </c>
      <c r="G228" s="137" t="str">
        <f>VLOOKUP(B228,'3月9日销售'!C:D,2,0)</f>
        <v>阿芙香薰</v>
      </c>
    </row>
    <row r="229" spans="1:7" x14ac:dyDescent="0.15">
      <c r="A229" s="137">
        <f t="shared" si="12"/>
        <v>254</v>
      </c>
      <c r="B229" s="137" t="s">
        <v>2706</v>
      </c>
      <c r="C229" s="137" t="str">
        <f t="shared" si="13"/>
        <v>卞卡</v>
      </c>
      <c r="D229" s="173">
        <v>14541</v>
      </c>
      <c r="E229" s="140" t="str">
        <f>VLOOKUP(B229,业态!A:G,7,0)</f>
        <v>零售购物</v>
      </c>
      <c r="F229" s="85" t="str">
        <f t="shared" si="11"/>
        <v>A</v>
      </c>
      <c r="G229" s="137" t="str">
        <f>VLOOKUP(B229,'3月9日销售'!C:D,2,0)</f>
        <v>卞卡</v>
      </c>
    </row>
    <row r="230" spans="1:7" x14ac:dyDescent="0.15">
      <c r="A230" s="137">
        <f t="shared" si="12"/>
        <v>370</v>
      </c>
      <c r="B230" s="137" t="s">
        <v>2738</v>
      </c>
      <c r="C230" s="137" t="str">
        <f t="shared" si="13"/>
        <v>儿童沙池、绘画</v>
      </c>
      <c r="D230" s="173">
        <v>1080</v>
      </c>
      <c r="E230" s="140" t="str">
        <f>VLOOKUP(B230,业态!A:G,7,0)</f>
        <v>休闲娱乐类</v>
      </c>
      <c r="F230" s="85" t="str">
        <f t="shared" si="11"/>
        <v>D</v>
      </c>
      <c r="G230" s="137" t="str">
        <f>VLOOKUP(B230,'3月9日销售'!C:D,2,0)</f>
        <v>儿童沙池、绘画</v>
      </c>
    </row>
    <row r="231" spans="1:7" x14ac:dyDescent="0.15">
      <c r="A231" s="137">
        <f t="shared" si="12"/>
        <v>372</v>
      </c>
      <c r="B231" s="137" t="s">
        <v>2736</v>
      </c>
      <c r="C231" s="137" t="str">
        <f t="shared" si="13"/>
        <v>儿童钓鱼</v>
      </c>
      <c r="D231" s="173">
        <v>1020</v>
      </c>
      <c r="E231" s="140" t="str">
        <f>VLOOKUP(B231,业态!A:G,7,0)</f>
        <v>休闲娱乐类</v>
      </c>
      <c r="F231" s="85" t="str">
        <f t="shared" si="11"/>
        <v>D</v>
      </c>
      <c r="G231" s="137" t="str">
        <f>VLOOKUP(B231,'3月9日销售'!C:D,2,0)</f>
        <v>儿童钓鱼</v>
      </c>
    </row>
    <row r="232" spans="1:7" x14ac:dyDescent="0.15">
      <c r="A232" s="137">
        <f t="shared" si="12"/>
        <v>280</v>
      </c>
      <c r="B232" s="137" t="s">
        <v>2867</v>
      </c>
      <c r="C232" s="137" t="str">
        <f t="shared" si="13"/>
        <v>死亡奇迹</v>
      </c>
      <c r="D232" s="173">
        <v>10844</v>
      </c>
      <c r="E232" s="140" t="str">
        <f>VLOOKUP(B232,业态!A:G,7,0)</f>
        <v>零售购物</v>
      </c>
      <c r="F232" s="85" t="str">
        <f t="shared" si="11"/>
        <v>B</v>
      </c>
      <c r="G232" s="137" t="str">
        <f>VLOOKUP(B232,'3月9日销售'!C:D,2,0)</f>
        <v>死亡奇迹</v>
      </c>
    </row>
    <row r="233" spans="1:7" x14ac:dyDescent="0.15">
      <c r="A233" s="137">
        <f t="shared" si="12"/>
        <v>120</v>
      </c>
      <c r="B233" s="137" t="s">
        <v>2740</v>
      </c>
      <c r="C233" s="137" t="str">
        <f t="shared" si="13"/>
        <v>CASIO拍照神器</v>
      </c>
      <c r="D233" s="173">
        <v>50991</v>
      </c>
      <c r="E233" s="140" t="str">
        <f>VLOOKUP(B233,业态!A:G,7,0)</f>
        <v>零售购物</v>
      </c>
      <c r="F233" s="85" t="str">
        <f t="shared" ref="F233:F285" si="14">LEFT(B233,1)</f>
        <v>C</v>
      </c>
      <c r="G233" s="137" t="str">
        <f>VLOOKUP(B233,'3月9日销售'!C:D,2,0)</f>
        <v>CASIO拍照神器</v>
      </c>
    </row>
    <row r="234" spans="1:7" x14ac:dyDescent="0.15">
      <c r="A234" s="137">
        <f t="shared" si="12"/>
        <v>300</v>
      </c>
      <c r="B234" s="137" t="s">
        <v>2751</v>
      </c>
      <c r="C234" s="137" t="str">
        <f t="shared" si="13"/>
        <v>梅概念</v>
      </c>
      <c r="D234" s="173">
        <v>9145.42</v>
      </c>
      <c r="E234" s="140" t="str">
        <f>VLOOKUP(B234,业态!A:G,7,0)</f>
        <v>餐饮</v>
      </c>
      <c r="F234" s="85" t="str">
        <f t="shared" si="14"/>
        <v>C</v>
      </c>
      <c r="G234" s="137" t="str">
        <f>VLOOKUP(B234,'3月9日销售'!C:D,2,0)</f>
        <v>梅概念</v>
      </c>
    </row>
    <row r="235" spans="1:7" x14ac:dyDescent="0.15">
      <c r="A235" s="137">
        <f t="shared" si="12"/>
        <v>234</v>
      </c>
      <c r="B235" s="137" t="s">
        <v>2755</v>
      </c>
      <c r="C235" s="137" t="str">
        <f t="shared" si="13"/>
        <v>雪冰元素</v>
      </c>
      <c r="D235" s="173">
        <v>17851</v>
      </c>
      <c r="E235" s="140" t="str">
        <f>VLOOKUP(B235,业态!A:G,7,0)</f>
        <v>餐饮</v>
      </c>
      <c r="F235" s="85" t="str">
        <f t="shared" si="14"/>
        <v>B</v>
      </c>
      <c r="G235" s="137" t="str">
        <f>VLOOKUP(B235,'3月9日销售'!C:D,2,0)</f>
        <v>雪冰元素</v>
      </c>
    </row>
    <row r="236" spans="1:7" x14ac:dyDescent="0.15">
      <c r="A236" s="137">
        <f t="shared" si="12"/>
        <v>91</v>
      </c>
      <c r="B236" s="137" t="s">
        <v>2764</v>
      </c>
      <c r="C236" s="137" t="str">
        <f t="shared" si="13"/>
        <v>奇加网咖</v>
      </c>
      <c r="D236" s="173">
        <v>62366</v>
      </c>
      <c r="E236" s="140" t="str">
        <f>VLOOKUP(B236,业态!A:G,7,0)</f>
        <v>休闲娱乐类</v>
      </c>
      <c r="F236" s="85" t="str">
        <f t="shared" si="14"/>
        <v>A</v>
      </c>
      <c r="G236" s="137" t="str">
        <f>VLOOKUP(B236,'3月9日销售'!C:D,2,0)</f>
        <v>奇加网咖</v>
      </c>
    </row>
    <row r="237" spans="1:7" x14ac:dyDescent="0.15">
      <c r="A237" s="137">
        <f t="shared" si="12"/>
        <v>251</v>
      </c>
      <c r="B237" s="137" t="s">
        <v>2788</v>
      </c>
      <c r="C237" s="137" t="str">
        <f t="shared" si="13"/>
        <v>梅来梅去</v>
      </c>
      <c r="D237" s="173">
        <v>15115.9</v>
      </c>
      <c r="E237" s="140" t="str">
        <f>VLOOKUP(B237,业态!A:G,7,0)</f>
        <v>餐饮</v>
      </c>
      <c r="F237" s="85" t="str">
        <f t="shared" si="14"/>
        <v>A</v>
      </c>
      <c r="G237" s="137" t="str">
        <f>VLOOKUP(B237,'3月9日销售'!C:D,2,0)</f>
        <v>梅来梅去</v>
      </c>
    </row>
    <row r="238" spans="1:7" x14ac:dyDescent="0.15">
      <c r="A238" s="137">
        <f t="shared" si="12"/>
        <v>240</v>
      </c>
      <c r="B238" s="137" t="s">
        <v>2790</v>
      </c>
      <c r="C238" s="137" t="str">
        <f t="shared" si="13"/>
        <v>coach/Ferrari/JuicyCouture</v>
      </c>
      <c r="D238" s="173">
        <v>16874</v>
      </c>
      <c r="E238" s="140" t="str">
        <f>VLOOKUP(B238,业态!A:G,7,0)</f>
        <v>零售购物</v>
      </c>
      <c r="F238" s="85" t="str">
        <f t="shared" si="14"/>
        <v>C</v>
      </c>
      <c r="G238" s="137" t="str">
        <f>VLOOKUP(B238,'3月9日销售'!C:D,2,0)</f>
        <v>coach/Ferrari/JuicyCouture</v>
      </c>
    </row>
    <row r="239" spans="1:7" x14ac:dyDescent="0.15">
      <c r="A239" s="137">
        <f t="shared" si="12"/>
        <v>37</v>
      </c>
      <c r="B239" s="137" t="s">
        <v>2793</v>
      </c>
      <c r="C239" s="137" t="str">
        <f t="shared" si="13"/>
        <v>多嘴肉蟹煲</v>
      </c>
      <c r="D239" s="173">
        <v>147061</v>
      </c>
      <c r="E239" s="140" t="str">
        <f>VLOOKUP(B239,业态!A:G,7,0)</f>
        <v>餐饮</v>
      </c>
      <c r="F239" s="85" t="str">
        <f t="shared" si="14"/>
        <v>C</v>
      </c>
      <c r="G239" s="137" t="str">
        <f>VLOOKUP(B239,'3月9日销售'!C:D,2,0)</f>
        <v>多嘴肉蟹煲</v>
      </c>
    </row>
    <row r="240" spans="1:7" x14ac:dyDescent="0.15">
      <c r="A240" s="137">
        <f t="shared" si="12"/>
        <v>42</v>
      </c>
      <c r="B240" s="137" t="s">
        <v>2913</v>
      </c>
      <c r="C240" s="137" t="str">
        <f t="shared" si="13"/>
        <v>满圆薄</v>
      </c>
      <c r="D240" s="173">
        <v>137151</v>
      </c>
      <c r="E240" s="140" t="str">
        <f>VLOOKUP(B240,业态!A:G,7,0)</f>
        <v>餐饮</v>
      </c>
      <c r="F240" s="85" t="str">
        <f t="shared" si="14"/>
        <v>C</v>
      </c>
      <c r="G240" s="137" t="str">
        <f>VLOOKUP(B240,'3月9日销售'!C:D,2,0)</f>
        <v>满圆薄</v>
      </c>
    </row>
    <row r="241" spans="1:7" x14ac:dyDescent="0.15">
      <c r="A241" s="137">
        <f t="shared" si="12"/>
        <v>277</v>
      </c>
      <c r="B241" s="137" t="s">
        <v>2797</v>
      </c>
      <c r="C241" s="137" t="str">
        <f t="shared" si="13"/>
        <v>tendence</v>
      </c>
      <c r="D241" s="173">
        <v>11334</v>
      </c>
      <c r="E241" s="140" t="str">
        <f>VLOOKUP(B241,业态!A:G,7,0)</f>
        <v>零售购物</v>
      </c>
      <c r="F241" s="85" t="str">
        <f t="shared" si="14"/>
        <v>C</v>
      </c>
      <c r="G241" s="137" t="str">
        <f>VLOOKUP(B241,'3月9日销售'!C:D,2,0)</f>
        <v>tendence</v>
      </c>
    </row>
    <row r="242" spans="1:7" x14ac:dyDescent="0.15">
      <c r="A242" s="137">
        <f t="shared" si="12"/>
        <v>314</v>
      </c>
      <c r="B242" s="137" t="s">
        <v>2802</v>
      </c>
      <c r="C242" s="137" t="str">
        <f t="shared" si="13"/>
        <v>LOHO</v>
      </c>
      <c r="D242" s="173">
        <v>7536</v>
      </c>
      <c r="E242" s="140" t="str">
        <f>VLOOKUP(B242,业态!A:G,7,0)</f>
        <v>零售购物</v>
      </c>
      <c r="F242" s="85" t="str">
        <f t="shared" si="14"/>
        <v>A</v>
      </c>
      <c r="G242" s="137" t="str">
        <f>VLOOKUP(B242,'3月9日销售'!C:D,2,0)</f>
        <v>LOHO</v>
      </c>
    </row>
    <row r="243" spans="1:7" x14ac:dyDescent="0.15">
      <c r="A243" s="137">
        <f t="shared" si="12"/>
        <v>32</v>
      </c>
      <c r="B243" s="137" t="s">
        <v>2804</v>
      </c>
      <c r="C243" s="137" t="str">
        <f t="shared" si="13"/>
        <v>I HOLIC</v>
      </c>
      <c r="D243" s="173">
        <v>149945.4</v>
      </c>
      <c r="E243" s="140" t="str">
        <f>VLOOKUP(B243,业态!A:G,7,0)</f>
        <v>餐饮</v>
      </c>
      <c r="F243" s="85" t="str">
        <f t="shared" si="14"/>
        <v>C</v>
      </c>
      <c r="G243" s="137" t="str">
        <f>VLOOKUP(B243,'3月9日销售'!C:D,2,0)</f>
        <v>I HOLIC</v>
      </c>
    </row>
    <row r="244" spans="1:7" x14ac:dyDescent="0.15">
      <c r="A244" s="137">
        <f t="shared" si="12"/>
        <v>324</v>
      </c>
      <c r="B244" s="137" t="s">
        <v>2820</v>
      </c>
      <c r="C244" s="137" t="str">
        <f t="shared" si="13"/>
        <v>羽西</v>
      </c>
      <c r="D244" s="173">
        <v>6891</v>
      </c>
      <c r="E244" s="140" t="str">
        <f>VLOOKUP(B244,业态!A:G,7,0)</f>
        <v>零售购物</v>
      </c>
      <c r="F244" s="85" t="str">
        <f t="shared" si="14"/>
        <v>C</v>
      </c>
      <c r="G244" s="137" t="str">
        <f>VLOOKUP(B244,'3月9日销售'!C:D,2,0)</f>
        <v>羽西</v>
      </c>
    </row>
    <row r="245" spans="1:7" x14ac:dyDescent="0.15">
      <c r="A245" s="137">
        <f t="shared" si="12"/>
        <v>303</v>
      </c>
      <c r="B245" s="137" t="s">
        <v>2818</v>
      </c>
      <c r="C245" s="137" t="str">
        <f t="shared" si="13"/>
        <v>薇姿/理肤泉</v>
      </c>
      <c r="D245" s="173">
        <v>8585</v>
      </c>
      <c r="E245" s="140" t="str">
        <f>VLOOKUP(B245,业态!A:G,7,0)</f>
        <v>零售购物</v>
      </c>
      <c r="F245" s="85" t="str">
        <f t="shared" si="14"/>
        <v>C</v>
      </c>
      <c r="G245" s="137" t="str">
        <f>VLOOKUP(B245,'3月9日销售'!C:D,2,0)</f>
        <v>薇姿/理肤泉</v>
      </c>
    </row>
    <row r="246" spans="1:7" x14ac:dyDescent="0.15">
      <c r="A246" s="137">
        <f t="shared" si="12"/>
        <v>357</v>
      </c>
      <c r="B246" s="137" t="s">
        <v>2829</v>
      </c>
      <c r="C246" s="137" t="str">
        <f t="shared" si="13"/>
        <v>PHOEBE</v>
      </c>
      <c r="D246" s="173">
        <v>2848</v>
      </c>
      <c r="E246" s="140" t="str">
        <f>VLOOKUP(B246,业态!A:G,7,0)</f>
        <v>零售购物</v>
      </c>
      <c r="F246" s="85" t="str">
        <f t="shared" si="14"/>
        <v>C</v>
      </c>
      <c r="G246" s="137" t="str">
        <f>VLOOKUP(B246,'3月9日销售'!C:D,2,0)</f>
        <v>PHOEBE</v>
      </c>
    </row>
    <row r="247" spans="1:7" x14ac:dyDescent="0.15">
      <c r="A247" s="137">
        <f t="shared" si="12"/>
        <v>327</v>
      </c>
      <c r="B247" s="137" t="s">
        <v>2833</v>
      </c>
      <c r="C247" s="137" t="str">
        <f t="shared" si="13"/>
        <v>優果压缩包</v>
      </c>
      <c r="D247" s="173">
        <v>6707.8</v>
      </c>
      <c r="E247" s="140" t="str">
        <f>VLOOKUP(B247,业态!A:G,7,0)</f>
        <v>餐饮</v>
      </c>
      <c r="F247" s="85" t="str">
        <f t="shared" si="14"/>
        <v>B</v>
      </c>
      <c r="G247" s="137" t="str">
        <f>VLOOKUP(B247,'3月9日销售'!C:D,2,0)</f>
        <v>優果压缩包</v>
      </c>
    </row>
    <row r="248" spans="1:7" x14ac:dyDescent="0.15">
      <c r="A248" s="137">
        <f t="shared" si="12"/>
        <v>129</v>
      </c>
      <c r="B248" s="137" t="s">
        <v>2870</v>
      </c>
      <c r="C248" s="137" t="str">
        <f t="shared" si="13"/>
        <v>名创优品</v>
      </c>
      <c r="D248" s="173">
        <v>48213</v>
      </c>
      <c r="E248" s="140" t="str">
        <f>VLOOKUP(B248,业态!A:G,7,0)</f>
        <v>零售购物</v>
      </c>
      <c r="F248" s="85" t="str">
        <f t="shared" si="14"/>
        <v>C</v>
      </c>
      <c r="G248" s="137" t="str">
        <f>VLOOKUP(B248,'3月9日销售'!C:D,2,0)</f>
        <v>名创优品</v>
      </c>
    </row>
    <row r="249" spans="1:7" x14ac:dyDescent="0.15">
      <c r="A249" s="137">
        <f t="shared" si="12"/>
        <v>76</v>
      </c>
      <c r="B249" s="137" t="s">
        <v>2875</v>
      </c>
      <c r="C249" s="137" t="str">
        <f t="shared" si="13"/>
        <v>丹尼尔惠灵顿</v>
      </c>
      <c r="D249" s="173">
        <v>73367</v>
      </c>
      <c r="E249" s="140" t="str">
        <f>VLOOKUP(B249,业态!A:G,7,0)</f>
        <v>零售购物</v>
      </c>
      <c r="F249" s="85" t="str">
        <f t="shared" si="14"/>
        <v>B</v>
      </c>
      <c r="G249" s="137" t="str">
        <f>VLOOKUP(B249,'3月9日销售'!C:D,2,0)</f>
        <v>丹尼尔惠灵顿</v>
      </c>
    </row>
    <row r="250" spans="1:7" x14ac:dyDescent="0.15">
      <c r="A250" s="137">
        <f t="shared" si="12"/>
        <v>252</v>
      </c>
      <c r="B250" s="137" t="s">
        <v>2877</v>
      </c>
      <c r="C250" s="137" t="str">
        <f t="shared" si="13"/>
        <v>Vape Master</v>
      </c>
      <c r="D250" s="173">
        <v>14869</v>
      </c>
      <c r="E250" s="140" t="str">
        <f>VLOOKUP(B250,业态!A:G,7,0)</f>
        <v>零售购物</v>
      </c>
      <c r="F250" s="85" t="str">
        <f t="shared" si="14"/>
        <v>A</v>
      </c>
      <c r="G250" s="137" t="str">
        <f>VLOOKUP(B250,'3月9日销售'!C:D,2,0)</f>
        <v>Vape Master</v>
      </c>
    </row>
    <row r="251" spans="1:7" x14ac:dyDescent="0.15">
      <c r="A251" s="137">
        <f t="shared" si="12"/>
        <v>326</v>
      </c>
      <c r="B251" s="137" t="s">
        <v>2887</v>
      </c>
      <c r="C251" s="137" t="str">
        <f t="shared" si="13"/>
        <v>沙林形象</v>
      </c>
      <c r="D251" s="173">
        <v>6765</v>
      </c>
      <c r="E251" s="140" t="str">
        <f>VLOOKUP(B251,业态!A:G,7,0)</f>
        <v>生活服务类</v>
      </c>
      <c r="F251" s="85" t="str">
        <f t="shared" si="14"/>
        <v>C</v>
      </c>
      <c r="G251" s="137" t="str">
        <f>VLOOKUP(B251,'3月9日销售'!C:D,2,0)</f>
        <v>沙林形象</v>
      </c>
    </row>
    <row r="252" spans="1:7" x14ac:dyDescent="0.15">
      <c r="A252" s="137">
        <f t="shared" si="12"/>
        <v>322</v>
      </c>
      <c r="B252" s="137" t="s">
        <v>2888</v>
      </c>
      <c r="C252" s="137" t="str">
        <f t="shared" si="13"/>
        <v>JUST US</v>
      </c>
      <c r="D252" s="173">
        <v>6980</v>
      </c>
      <c r="E252" s="140" t="str">
        <f>VLOOKUP(B252,业态!A:G,7,0)</f>
        <v>零售购物</v>
      </c>
      <c r="F252" s="85" t="str">
        <f t="shared" si="14"/>
        <v>C</v>
      </c>
      <c r="G252" s="137" t="str">
        <f>VLOOKUP(B252,'3月9日销售'!C:D,2,0)</f>
        <v>JUST US</v>
      </c>
    </row>
    <row r="253" spans="1:7" x14ac:dyDescent="0.15">
      <c r="A253" s="137">
        <f t="shared" si="12"/>
        <v>221</v>
      </c>
      <c r="B253" s="137" t="s">
        <v>2897</v>
      </c>
      <c r="C253" s="137" t="str">
        <f t="shared" si="13"/>
        <v>芗芗面馆</v>
      </c>
      <c r="D253" s="173">
        <v>20352</v>
      </c>
      <c r="E253" s="140" t="str">
        <f>VLOOKUP(B253,业态!A:G,7,0)</f>
        <v>餐饮</v>
      </c>
      <c r="F253" s="85" t="str">
        <f t="shared" si="14"/>
        <v>C</v>
      </c>
      <c r="G253" s="137" t="str">
        <f>VLOOKUP(B253,'3月9日销售'!C:D,2,0)</f>
        <v>芗芗面馆</v>
      </c>
    </row>
    <row r="254" spans="1:7" x14ac:dyDescent="0.15">
      <c r="A254" s="137">
        <f t="shared" si="12"/>
        <v>286</v>
      </c>
      <c r="B254" s="137" t="s">
        <v>2928</v>
      </c>
      <c r="C254" s="137" t="str">
        <f t="shared" si="13"/>
        <v>TOP BEAUTY</v>
      </c>
      <c r="D254" s="173">
        <v>10630</v>
      </c>
      <c r="E254" s="140" t="str">
        <f>VLOOKUP(B254,业态!A:G,7,0)</f>
        <v>零售购物</v>
      </c>
      <c r="F254" s="85" t="str">
        <f t="shared" si="14"/>
        <v>A</v>
      </c>
      <c r="G254" s="137" t="str">
        <f>VLOOKUP(B254,'3月9日销售'!C:D,2,0)</f>
        <v>TOP BEAUTY</v>
      </c>
    </row>
    <row r="255" spans="1:7" x14ac:dyDescent="0.15">
      <c r="A255" s="137">
        <f t="shared" si="12"/>
        <v>346</v>
      </c>
      <c r="B255" s="137" t="s">
        <v>2943</v>
      </c>
      <c r="C255" s="137" t="str">
        <f t="shared" si="13"/>
        <v>死神的迷宫</v>
      </c>
      <c r="D255" s="173">
        <v>3891</v>
      </c>
      <c r="E255" s="140" t="str">
        <f>VLOOKUP(B255,业态!A:G,7,0)</f>
        <v>休闲娱乐类</v>
      </c>
      <c r="F255" s="85" t="str">
        <f t="shared" si="14"/>
        <v>B</v>
      </c>
      <c r="G255" s="137" t="str">
        <f>VLOOKUP(B255,'3月9日销售'!C:D,2,0)</f>
        <v>死神的迷宫</v>
      </c>
    </row>
    <row r="256" spans="1:7" x14ac:dyDescent="0.15">
      <c r="A256" s="137">
        <f t="shared" si="12"/>
        <v>348</v>
      </c>
      <c r="B256" s="137" t="s">
        <v>2978</v>
      </c>
      <c r="C256" s="137" t="str">
        <f t="shared" si="13"/>
        <v>OIWAS爱华仕</v>
      </c>
      <c r="D256" s="173">
        <v>3750</v>
      </c>
      <c r="E256" s="140" t="str">
        <f>VLOOKUP(B256,业态!A:G,7,0)</f>
        <v>零售购物</v>
      </c>
      <c r="F256" s="85" t="str">
        <f t="shared" si="14"/>
        <v>C</v>
      </c>
      <c r="G256" s="137" t="str">
        <f>VLOOKUP(B256,'3月9日销售'!C:D,2,0)</f>
        <v>OIWAS爱华仕</v>
      </c>
    </row>
    <row r="257" spans="1:7" x14ac:dyDescent="0.15">
      <c r="A257" s="137">
        <f t="shared" si="12"/>
        <v>304</v>
      </c>
      <c r="B257" s="137" t="s">
        <v>2976</v>
      </c>
      <c r="C257" s="137" t="str">
        <f t="shared" si="13"/>
        <v>3 CONCEPT EYES</v>
      </c>
      <c r="D257" s="173">
        <v>8519.4</v>
      </c>
      <c r="E257" s="140" t="str">
        <f>VLOOKUP(B257,业态!A:G,7,0)</f>
        <v>零售购物</v>
      </c>
      <c r="F257" s="85" t="str">
        <f t="shared" si="14"/>
        <v>C</v>
      </c>
      <c r="G257" s="137" t="str">
        <f>VLOOKUP(B257,'3月9日销售'!C:D,2,0)</f>
        <v>3 CONCEPT EYES</v>
      </c>
    </row>
    <row r="258" spans="1:7" x14ac:dyDescent="0.15">
      <c r="A258" s="137">
        <f t="shared" ref="A258:A321" si="15">RANK(D258,(D:D),0)</f>
        <v>330</v>
      </c>
      <c r="B258" s="137" t="s">
        <v>1009</v>
      </c>
      <c r="C258" s="137" t="str">
        <f t="shared" si="13"/>
        <v>office</v>
      </c>
      <c r="D258" s="173">
        <v>6536</v>
      </c>
      <c r="E258" s="140" t="str">
        <f>VLOOKUP(B258,业态!A:G,7,0)</f>
        <v>零售购物</v>
      </c>
      <c r="F258" s="85" t="str">
        <f t="shared" si="14"/>
        <v>A</v>
      </c>
      <c r="G258" s="137" t="str">
        <f>VLOOKUP(B258,'3月9日销售'!C:D,2,0)</f>
        <v>office</v>
      </c>
    </row>
    <row r="259" spans="1:7" x14ac:dyDescent="0.15">
      <c r="A259" s="137">
        <f t="shared" si="15"/>
        <v>302</v>
      </c>
      <c r="B259" s="137" t="s">
        <v>2974</v>
      </c>
      <c r="C259" s="137" t="str">
        <f t="shared" ref="C259:C322" si="16">G259</f>
        <v>AGame</v>
      </c>
      <c r="D259" s="173">
        <v>8659</v>
      </c>
      <c r="E259" s="140" t="str">
        <f>VLOOKUP(B259,业态!A:G,7,0)</f>
        <v>休闲娱乐类</v>
      </c>
      <c r="F259" s="85" t="str">
        <f t="shared" si="14"/>
        <v>B</v>
      </c>
      <c r="G259" s="137" t="str">
        <f>VLOOKUP(B259,'3月9日销售'!C:D,2,0)</f>
        <v>AGame</v>
      </c>
    </row>
    <row r="260" spans="1:7" x14ac:dyDescent="0.15">
      <c r="A260" s="137">
        <f t="shared" si="15"/>
        <v>293</v>
      </c>
      <c r="B260" s="137" t="s">
        <v>3004</v>
      </c>
      <c r="C260" s="137" t="str">
        <f t="shared" si="16"/>
        <v>梦星堂</v>
      </c>
      <c r="D260" s="173">
        <v>9802</v>
      </c>
      <c r="E260" s="140" t="str">
        <f>VLOOKUP(B260,业态!A:G,7,0)</f>
        <v>零售购物</v>
      </c>
      <c r="F260" s="85" t="str">
        <f t="shared" si="14"/>
        <v>A</v>
      </c>
      <c r="G260" s="137" t="str">
        <f>VLOOKUP(B260,'3月9日销售'!C:D,2,0)</f>
        <v>梦星堂</v>
      </c>
    </row>
    <row r="261" spans="1:7" x14ac:dyDescent="0.15">
      <c r="A261" s="137">
        <f t="shared" si="15"/>
        <v>31</v>
      </c>
      <c r="B261" s="137" t="s">
        <v>209</v>
      </c>
      <c r="C261" s="137" t="str">
        <f t="shared" si="16"/>
        <v>I DO</v>
      </c>
      <c r="D261" s="173">
        <v>161032</v>
      </c>
      <c r="E261" s="140" t="str">
        <f>VLOOKUP(B261,业态!A:G,7,0)</f>
        <v>零售购物</v>
      </c>
      <c r="F261" s="85" t="str">
        <f t="shared" si="14"/>
        <v>C</v>
      </c>
      <c r="G261" s="137" t="str">
        <f>VLOOKUP(B261,'3月9日销售'!C:D,2,0)</f>
        <v>I DO</v>
      </c>
    </row>
    <row r="262" spans="1:7" x14ac:dyDescent="0.15">
      <c r="A262" s="137">
        <f t="shared" si="15"/>
        <v>364</v>
      </c>
      <c r="B262" s="137" t="s">
        <v>3027</v>
      </c>
      <c r="C262" s="137" t="str">
        <f t="shared" si="16"/>
        <v>INCOCO</v>
      </c>
      <c r="D262" s="173">
        <v>1966</v>
      </c>
      <c r="E262" s="140" t="str">
        <f>VLOOKUP(B262,业态!A:G,7,0)</f>
        <v>生活服务类</v>
      </c>
      <c r="F262" s="85" t="str">
        <f t="shared" si="14"/>
        <v>C</v>
      </c>
      <c r="G262" s="137" t="str">
        <f>VLOOKUP(B262,'3月9日销售'!C:D,2,0)</f>
        <v>INCOCO</v>
      </c>
    </row>
    <row r="263" spans="1:7" x14ac:dyDescent="0.15">
      <c r="A263" s="137">
        <f t="shared" si="15"/>
        <v>307</v>
      </c>
      <c r="B263" s="137" t="s">
        <v>2644</v>
      </c>
      <c r="C263" s="137" t="str">
        <f t="shared" si="16"/>
        <v>趣相世界</v>
      </c>
      <c r="D263" s="173">
        <v>8112.7400000000007</v>
      </c>
      <c r="E263" s="140" t="str">
        <f>VLOOKUP(B263,业态!A:G,7,0)</f>
        <v>零售购物</v>
      </c>
      <c r="F263" s="85" t="str">
        <f t="shared" si="14"/>
        <v>D</v>
      </c>
      <c r="G263" s="137" t="str">
        <f>VLOOKUP(B263,'3月9日销售'!C:D,2,0)</f>
        <v>趣相世界</v>
      </c>
    </row>
    <row r="264" spans="1:7" x14ac:dyDescent="0.15">
      <c r="A264" s="137">
        <f t="shared" si="15"/>
        <v>16</v>
      </c>
      <c r="B264" s="137" t="s">
        <v>0</v>
      </c>
      <c r="C264" s="137" t="str">
        <f t="shared" si="16"/>
        <v>WATSONS</v>
      </c>
      <c r="D264" s="173">
        <v>288098</v>
      </c>
      <c r="E264" s="140" t="str">
        <f>VLOOKUP(B264,业态!A:G,7,0)</f>
        <v>零售购物</v>
      </c>
      <c r="F264" s="85" t="str">
        <f t="shared" si="14"/>
        <v>A</v>
      </c>
      <c r="G264" s="137" t="str">
        <f>VLOOKUP(B264,'3月9日销售'!C:D,2,0)</f>
        <v>WATSONS</v>
      </c>
    </row>
    <row r="265" spans="1:7" x14ac:dyDescent="0.15">
      <c r="A265" s="137">
        <f t="shared" si="15"/>
        <v>299</v>
      </c>
      <c r="B265" s="137" t="s">
        <v>3189</v>
      </c>
      <c r="C265" s="137" t="str">
        <f t="shared" si="16"/>
        <v>WAKE UP</v>
      </c>
      <c r="D265" s="173">
        <v>9155.9</v>
      </c>
      <c r="E265" s="140" t="str">
        <f>VLOOKUP(B265,业态!A:G,7,0)</f>
        <v>零售购物</v>
      </c>
      <c r="F265" s="85" t="str">
        <f t="shared" si="14"/>
        <v>C</v>
      </c>
      <c r="G265" s="137" t="str">
        <f>VLOOKUP(B265,'3月9日销售'!C:D,2,0)</f>
        <v>WAKE UP</v>
      </c>
    </row>
    <row r="266" spans="1:7" x14ac:dyDescent="0.15">
      <c r="A266" s="137">
        <f t="shared" si="15"/>
        <v>3</v>
      </c>
      <c r="B266" s="137" t="s">
        <v>14</v>
      </c>
      <c r="C266" s="137" t="str">
        <f t="shared" si="16"/>
        <v>ZARA</v>
      </c>
      <c r="D266" s="173">
        <v>1140002</v>
      </c>
      <c r="E266" s="140" t="str">
        <f>VLOOKUP(B266,业态!A:G,7,0)</f>
        <v>零售购物</v>
      </c>
      <c r="F266" s="85" t="str">
        <f t="shared" si="14"/>
        <v>A</v>
      </c>
      <c r="G266" s="137" t="str">
        <f>VLOOKUP(B266,'3月9日销售'!C:D,2,0)</f>
        <v>ZARA</v>
      </c>
    </row>
    <row r="267" spans="1:7" x14ac:dyDescent="0.15">
      <c r="A267" s="137">
        <f t="shared" si="15"/>
        <v>17</v>
      </c>
      <c r="B267" s="137" t="s">
        <v>16</v>
      </c>
      <c r="C267" s="137" t="str">
        <f t="shared" si="16"/>
        <v>BERSHKA</v>
      </c>
      <c r="D267" s="173">
        <v>272278</v>
      </c>
      <c r="E267" s="140" t="str">
        <f>VLOOKUP(B267,业态!A:G,7,0)</f>
        <v>零售购物</v>
      </c>
      <c r="F267" s="85" t="str">
        <f t="shared" si="14"/>
        <v>A</v>
      </c>
      <c r="G267" s="137" t="str">
        <f>VLOOKUP(B267,'3月9日销售'!C:D,2,0)</f>
        <v>BERSHKA</v>
      </c>
    </row>
    <row r="268" spans="1:7" x14ac:dyDescent="0.15">
      <c r="A268" s="137">
        <f t="shared" si="15"/>
        <v>15</v>
      </c>
      <c r="B268" s="137" t="s">
        <v>8</v>
      </c>
      <c r="C268" s="137" t="str">
        <f t="shared" si="16"/>
        <v>PULL AND BEAR</v>
      </c>
      <c r="D268" s="173">
        <v>304138</v>
      </c>
      <c r="E268" s="140" t="str">
        <f>VLOOKUP(B268,业态!A:G,7,0)</f>
        <v>零售购物</v>
      </c>
      <c r="F268" s="85" t="str">
        <f t="shared" si="14"/>
        <v>A</v>
      </c>
      <c r="G268" s="137" t="str">
        <f>VLOOKUP(B268,'3月9日销售'!C:D,2,0)</f>
        <v>PULL AND BEAR</v>
      </c>
    </row>
    <row r="269" spans="1:7" x14ac:dyDescent="0.15">
      <c r="A269" s="137">
        <f t="shared" si="15"/>
        <v>6</v>
      </c>
      <c r="B269" s="137" t="s">
        <v>46</v>
      </c>
      <c r="C269" s="137" t="str">
        <f t="shared" si="16"/>
        <v>四川海底捞餐饮有限公司</v>
      </c>
      <c r="D269" s="173">
        <v>874408</v>
      </c>
      <c r="E269" s="140" t="str">
        <f>VLOOKUP(B269,业态!A:G,7,0)</f>
        <v>餐饮</v>
      </c>
      <c r="F269" s="85" t="str">
        <f t="shared" si="14"/>
        <v>A</v>
      </c>
      <c r="G269" s="137" t="str">
        <f>VLOOKUP(B269,'3月9日销售'!C:D,2,0)</f>
        <v>四川海底捞餐饮有限公司</v>
      </c>
    </row>
    <row r="270" spans="1:7" x14ac:dyDescent="0.15">
      <c r="A270" s="137">
        <f t="shared" si="15"/>
        <v>114</v>
      </c>
      <c r="B270" s="137" t="s">
        <v>143</v>
      </c>
      <c r="C270" s="137" t="str">
        <f t="shared" si="16"/>
        <v>嘉斯猫</v>
      </c>
      <c r="D270" s="173">
        <v>52457</v>
      </c>
      <c r="E270" s="140" t="str">
        <f>VLOOKUP(B270,业态!A:G,7,0)</f>
        <v>休闲娱乐类</v>
      </c>
      <c r="F270" s="85" t="str">
        <f t="shared" si="14"/>
        <v>D</v>
      </c>
      <c r="G270" s="137" t="str">
        <f>VLOOKUP(B270,'3月9日销售'!C:D,2,0)</f>
        <v>嘉斯猫</v>
      </c>
    </row>
    <row r="271" spans="1:7" x14ac:dyDescent="0.15">
      <c r="A271" s="137">
        <f t="shared" si="15"/>
        <v>55</v>
      </c>
      <c r="B271" s="137" t="s">
        <v>137</v>
      </c>
      <c r="C271" s="137" t="str">
        <f t="shared" si="16"/>
        <v>肯德基</v>
      </c>
      <c r="D271" s="173">
        <v>103342.5</v>
      </c>
      <c r="E271" s="140" t="str">
        <f>VLOOKUP(B271,业态!A:G,7,0)</f>
        <v>餐饮</v>
      </c>
      <c r="F271" s="85" t="str">
        <f t="shared" si="14"/>
        <v>D</v>
      </c>
      <c r="G271" s="137" t="str">
        <f>VLOOKUP(B271,'3月9日销售'!C:D,2,0)</f>
        <v>肯德基</v>
      </c>
    </row>
    <row r="272" spans="1:7" x14ac:dyDescent="0.15">
      <c r="A272" s="137">
        <f t="shared" si="15"/>
        <v>82</v>
      </c>
      <c r="B272" s="137" t="s">
        <v>93</v>
      </c>
      <c r="C272" s="137" t="str">
        <f t="shared" si="16"/>
        <v>呷哺呷哺</v>
      </c>
      <c r="D272" s="173">
        <v>66783.3</v>
      </c>
      <c r="E272" s="140" t="str">
        <f>VLOOKUP(B272,业态!A:G,7,0)</f>
        <v>餐饮</v>
      </c>
      <c r="F272" s="85" t="str">
        <f t="shared" si="14"/>
        <v>B</v>
      </c>
      <c r="G272" s="137" t="str">
        <f>VLOOKUP(B272,'3月9日销售'!C:D,2,0)</f>
        <v>呷哺呷哺</v>
      </c>
    </row>
    <row r="273" spans="1:7" x14ac:dyDescent="0.15">
      <c r="A273" s="137">
        <f t="shared" si="15"/>
        <v>196</v>
      </c>
      <c r="B273" s="137" t="s">
        <v>276</v>
      </c>
      <c r="C273" s="137" t="str">
        <f t="shared" si="16"/>
        <v>pacific coffee</v>
      </c>
      <c r="D273" s="173">
        <v>25860.7</v>
      </c>
      <c r="E273" s="140" t="str">
        <f>VLOOKUP(B273,业态!A:G,7,0)</f>
        <v>餐饮</v>
      </c>
      <c r="F273" s="85" t="str">
        <f t="shared" si="14"/>
        <v>A</v>
      </c>
      <c r="G273" s="137" t="str">
        <f>VLOOKUP(B273,'3月9日销售'!C:D,2,0)</f>
        <v>pacific coffee</v>
      </c>
    </row>
    <row r="274" spans="1:7" x14ac:dyDescent="0.15">
      <c r="A274" s="137">
        <f t="shared" si="15"/>
        <v>36</v>
      </c>
      <c r="B274" s="137" t="s">
        <v>361</v>
      </c>
      <c r="C274" s="137" t="str">
        <f t="shared" si="16"/>
        <v>汉堡王</v>
      </c>
      <c r="D274" s="173">
        <v>148370.70000000001</v>
      </c>
      <c r="E274" s="140" t="str">
        <f>VLOOKUP(B274,业态!A:G,7,0)</f>
        <v>餐饮</v>
      </c>
      <c r="F274" s="85" t="str">
        <f t="shared" si="14"/>
        <v>D</v>
      </c>
      <c r="G274" s="137" t="str">
        <f>VLOOKUP(B274,'3月9日销售'!C:D,2,0)</f>
        <v>汉堡王</v>
      </c>
    </row>
    <row r="275" spans="1:7" x14ac:dyDescent="0.15">
      <c r="A275" s="137">
        <f t="shared" si="15"/>
        <v>112</v>
      </c>
      <c r="B275" s="137" t="s">
        <v>628</v>
      </c>
      <c r="C275" s="137" t="str">
        <f t="shared" si="16"/>
        <v>Costa</v>
      </c>
      <c r="D275" s="173">
        <v>52831</v>
      </c>
      <c r="E275" s="140" t="str">
        <f>VLOOKUP(B275,业态!A:G,7,0)</f>
        <v>餐饮</v>
      </c>
      <c r="F275" s="85" t="str">
        <f t="shared" si="14"/>
        <v>C</v>
      </c>
      <c r="G275" s="137" t="str">
        <f>VLOOKUP(B275,'3月9日销售'!C:D,2,0)</f>
        <v>Costa</v>
      </c>
    </row>
    <row r="276" spans="1:7" x14ac:dyDescent="0.15">
      <c r="A276" s="137">
        <f t="shared" si="15"/>
        <v>192</v>
      </c>
      <c r="B276" s="137" t="s">
        <v>721</v>
      </c>
      <c r="C276" s="137" t="str">
        <f t="shared" si="16"/>
        <v>TRENDIANO</v>
      </c>
      <c r="D276" s="173">
        <v>26927</v>
      </c>
      <c r="E276" s="140" t="str">
        <f>VLOOKUP(B276,业态!A:G,7,0)</f>
        <v>零售购物</v>
      </c>
      <c r="F276" s="85" t="str">
        <f t="shared" si="14"/>
        <v>C</v>
      </c>
      <c r="G276" s="137" t="str">
        <f>VLOOKUP(B276,'3月9日销售'!C:D,2,0)</f>
        <v>TRENDIANO</v>
      </c>
    </row>
    <row r="277" spans="1:7" x14ac:dyDescent="0.15">
      <c r="A277" s="137">
        <f t="shared" si="15"/>
        <v>123</v>
      </c>
      <c r="B277" s="137" t="s">
        <v>768</v>
      </c>
      <c r="C277" s="137" t="str">
        <f t="shared" si="16"/>
        <v>鹿港小镇</v>
      </c>
      <c r="D277" s="173">
        <v>49976</v>
      </c>
      <c r="E277" s="140" t="str">
        <f>VLOOKUP(B277,业态!A:G,7,0)</f>
        <v>餐饮</v>
      </c>
      <c r="F277" s="85" t="str">
        <f t="shared" si="14"/>
        <v>A</v>
      </c>
      <c r="G277" s="137" t="str">
        <f>VLOOKUP(B277,'3月9日销售'!C:D,2,0)</f>
        <v>鹿港小镇</v>
      </c>
    </row>
    <row r="278" spans="1:7" x14ac:dyDescent="0.15">
      <c r="A278" s="137">
        <f t="shared" si="15"/>
        <v>12</v>
      </c>
      <c r="B278" s="137" t="s">
        <v>913</v>
      </c>
      <c r="C278" s="137" t="str">
        <f t="shared" si="16"/>
        <v>Wass</v>
      </c>
      <c r="D278" s="173">
        <v>353691</v>
      </c>
      <c r="E278" s="140" t="str">
        <f>VLOOKUP(B278,业态!A:G,7,0)</f>
        <v>零售购物</v>
      </c>
      <c r="F278" s="85" t="str">
        <f t="shared" si="14"/>
        <v>C</v>
      </c>
      <c r="G278" s="137" t="str">
        <f>VLOOKUP(B278,'3月9日销售'!C:D,2,0)</f>
        <v>Wass</v>
      </c>
    </row>
    <row r="279" spans="1:7" x14ac:dyDescent="0.15">
      <c r="A279" s="137">
        <f t="shared" si="15"/>
        <v>266</v>
      </c>
      <c r="B279" s="137" t="s">
        <v>2666</v>
      </c>
      <c r="C279" s="137" t="str">
        <f t="shared" si="16"/>
        <v>BODYPOPS</v>
      </c>
      <c r="D279" s="173">
        <v>12374.199999999999</v>
      </c>
      <c r="E279" s="140" t="str">
        <f>VLOOKUP(B279,业态!A:G,7,0)</f>
        <v>零售购物</v>
      </c>
      <c r="F279" s="85" t="str">
        <f t="shared" si="14"/>
        <v>A</v>
      </c>
      <c r="G279" s="137" t="str">
        <f>VLOOKUP(B279,'3月9日销售'!C:D,2,0)</f>
        <v>BODYPOPS</v>
      </c>
    </row>
    <row r="280" spans="1:7" x14ac:dyDescent="0.15">
      <c r="A280" s="137">
        <f t="shared" si="15"/>
        <v>163</v>
      </c>
      <c r="B280" s="137" t="s">
        <v>2487</v>
      </c>
      <c r="C280" s="137" t="str">
        <f t="shared" si="16"/>
        <v>the class</v>
      </c>
      <c r="D280" s="173">
        <v>34244</v>
      </c>
      <c r="E280" s="140" t="str">
        <f>VLOOKUP(B280,业态!A:G,7,0)</f>
        <v>零售购物</v>
      </c>
      <c r="F280" s="85" t="str">
        <f t="shared" si="14"/>
        <v>B</v>
      </c>
      <c r="G280" s="137" t="str">
        <f>VLOOKUP(B280,'3月9日销售'!C:D,2,0)</f>
        <v>the class</v>
      </c>
    </row>
    <row r="281" spans="1:7" x14ac:dyDescent="0.15">
      <c r="A281" s="137">
        <f t="shared" si="15"/>
        <v>309</v>
      </c>
      <c r="B281" s="137" t="s">
        <v>581</v>
      </c>
      <c r="C281" s="137" t="str">
        <f t="shared" si="16"/>
        <v>E-LAND</v>
      </c>
      <c r="D281" s="173">
        <v>7958.4</v>
      </c>
      <c r="E281" s="140" t="str">
        <f>VLOOKUP(B281,业态!A:G,7,0)</f>
        <v>零售购物</v>
      </c>
      <c r="F281" s="85" t="str">
        <f t="shared" si="14"/>
        <v>C</v>
      </c>
      <c r="G281" s="137" t="str">
        <f>VLOOKUP(B281,'3月9日销售'!C:D,2,0)</f>
        <v>E-LAND</v>
      </c>
    </row>
    <row r="282" spans="1:7" x14ac:dyDescent="0.15">
      <c r="A282" s="137">
        <f t="shared" si="15"/>
        <v>19</v>
      </c>
      <c r="B282" s="137" t="s">
        <v>61</v>
      </c>
      <c r="C282" s="137" t="str">
        <f t="shared" si="16"/>
        <v>C&amp;A</v>
      </c>
      <c r="D282" s="173">
        <v>261439.05000000005</v>
      </c>
      <c r="E282" s="140" t="str">
        <f>VLOOKUP(B282,业态!A:G,7,0)</f>
        <v>零售购物</v>
      </c>
      <c r="F282" s="85" t="str">
        <f t="shared" si="14"/>
        <v>B</v>
      </c>
      <c r="G282" s="137" t="str">
        <f>VLOOKUP(B282,'3月9日销售'!C:D,2,0)</f>
        <v>C&amp;A</v>
      </c>
    </row>
    <row r="283" spans="1:7" x14ac:dyDescent="0.15">
      <c r="A283" s="137">
        <f t="shared" si="15"/>
        <v>135</v>
      </c>
      <c r="B283" s="137" t="s">
        <v>2720</v>
      </c>
      <c r="C283" s="137" t="str">
        <f t="shared" si="16"/>
        <v>满记甜品</v>
      </c>
      <c r="D283" s="173">
        <v>45439.9</v>
      </c>
      <c r="E283" s="140" t="str">
        <f>VLOOKUP(B283,业态!A:G,7,0)</f>
        <v>餐饮</v>
      </c>
      <c r="F283" s="85" t="str">
        <f t="shared" si="14"/>
        <v>A</v>
      </c>
      <c r="G283" s="137" t="str">
        <f>VLOOKUP(B283,'3月9日销售'!C:D,2,0)</f>
        <v>满记甜品</v>
      </c>
    </row>
    <row r="284" spans="1:7" x14ac:dyDescent="0.15">
      <c r="A284" s="137">
        <f t="shared" si="15"/>
        <v>102</v>
      </c>
      <c r="B284" s="137" t="s">
        <v>133</v>
      </c>
      <c r="C284" s="137" t="str">
        <f t="shared" si="16"/>
        <v>满记甜品</v>
      </c>
      <c r="D284" s="173">
        <v>58891.6</v>
      </c>
      <c r="E284" s="140" t="str">
        <f>VLOOKUP(B284,业态!A:G,7,0)</f>
        <v>餐饮</v>
      </c>
      <c r="F284" s="85" t="str">
        <f t="shared" si="14"/>
        <v>C</v>
      </c>
      <c r="G284" s="137" t="str">
        <f>VLOOKUP(B284,'3月9日销售'!C:D,2,0)</f>
        <v>满记甜品</v>
      </c>
    </row>
    <row r="285" spans="1:7" x14ac:dyDescent="0.15">
      <c r="A285" s="137">
        <f t="shared" si="15"/>
        <v>4</v>
      </c>
      <c r="B285" s="137" t="s">
        <v>135</v>
      </c>
      <c r="C285" s="137" t="str">
        <f t="shared" si="16"/>
        <v>H&amp;M</v>
      </c>
      <c r="D285" s="173">
        <v>1040000</v>
      </c>
      <c r="E285" s="140" t="str">
        <f>VLOOKUP(B285,业态!A:G,7,0)</f>
        <v>零售购物</v>
      </c>
      <c r="F285" s="85" t="str">
        <f t="shared" si="14"/>
        <v>C</v>
      </c>
      <c r="G285" s="137" t="str">
        <f>VLOOKUP(B285,'3月9日销售'!C:D,2,0)</f>
        <v>H&amp;M</v>
      </c>
    </row>
    <row r="286" spans="1:7" x14ac:dyDescent="0.15">
      <c r="A286" s="137">
        <f t="shared" si="15"/>
        <v>22</v>
      </c>
      <c r="B286" s="137" t="s">
        <v>108</v>
      </c>
      <c r="C286" s="137" t="str">
        <f t="shared" si="16"/>
        <v>i.t</v>
      </c>
      <c r="D286" s="173">
        <v>207367.5</v>
      </c>
      <c r="E286" s="140" t="str">
        <f>VLOOKUP(B286,业态!A:G,7,0)</f>
        <v>零售购物</v>
      </c>
      <c r="F286" s="85" t="str">
        <f t="shared" ref="F286:F335" si="17">LEFT(B286,1)</f>
        <v>C</v>
      </c>
      <c r="G286" s="137" t="str">
        <f>VLOOKUP(B286,'3月9日销售'!C:D,2,0)</f>
        <v>i.t</v>
      </c>
    </row>
    <row r="287" spans="1:7" x14ac:dyDescent="0.15">
      <c r="A287" s="137">
        <f t="shared" si="15"/>
        <v>104</v>
      </c>
      <c r="B287" s="137" t="s">
        <v>230</v>
      </c>
      <c r="C287" s="137" t="str">
        <f t="shared" si="16"/>
        <v>哈根达斯</v>
      </c>
      <c r="D287" s="173">
        <v>55647.000000000007</v>
      </c>
      <c r="E287" s="140" t="str">
        <f>VLOOKUP(B287,业态!A:G,7,0)</f>
        <v>餐饮</v>
      </c>
      <c r="F287" s="85" t="str">
        <f t="shared" si="17"/>
        <v>B</v>
      </c>
      <c r="G287" s="137" t="str">
        <f>VLOOKUP(B287,'3月9日销售'!C:D,2,0)</f>
        <v>哈根达斯</v>
      </c>
    </row>
    <row r="288" spans="1:7" x14ac:dyDescent="0.15">
      <c r="A288" s="137">
        <f t="shared" si="15"/>
        <v>28</v>
      </c>
      <c r="B288" s="137" t="s">
        <v>234</v>
      </c>
      <c r="C288" s="137" t="str">
        <f t="shared" si="16"/>
        <v>GAP</v>
      </c>
      <c r="D288" s="173">
        <v>171727.4</v>
      </c>
      <c r="E288" s="140" t="str">
        <f>VLOOKUP(B288,业态!A:G,7,0)</f>
        <v>零售购物</v>
      </c>
      <c r="F288" s="85" t="str">
        <f t="shared" si="17"/>
        <v>D</v>
      </c>
      <c r="G288" s="137" t="str">
        <f>VLOOKUP(B288,'3月9日销售'!C:D,2,0)</f>
        <v>GAP</v>
      </c>
    </row>
    <row r="289" spans="1:7" x14ac:dyDescent="0.15">
      <c r="A289" s="137">
        <f t="shared" si="15"/>
        <v>56</v>
      </c>
      <c r="B289" s="137" t="s">
        <v>270</v>
      </c>
      <c r="C289" s="137" t="str">
        <f t="shared" si="16"/>
        <v>CHARLES</v>
      </c>
      <c r="D289" s="173">
        <v>102425</v>
      </c>
      <c r="E289" s="140" t="str">
        <f>VLOOKUP(B289,业态!A:G,7,0)</f>
        <v>零售购物</v>
      </c>
      <c r="F289" s="85" t="str">
        <f t="shared" si="17"/>
        <v>A</v>
      </c>
      <c r="G289" s="137" t="str">
        <f>VLOOKUP(B289,'3月9日销售'!C:D,2,0)</f>
        <v>CHARLES</v>
      </c>
    </row>
    <row r="290" spans="1:7" x14ac:dyDescent="0.15">
      <c r="A290" s="137">
        <f t="shared" si="15"/>
        <v>199</v>
      </c>
      <c r="B290" s="137" t="s">
        <v>348</v>
      </c>
      <c r="C290" s="137" t="str">
        <f t="shared" si="16"/>
        <v>憨豆咖啡</v>
      </c>
      <c r="D290" s="173">
        <v>25106</v>
      </c>
      <c r="E290" s="140" t="str">
        <f>VLOOKUP(B290,业态!A:G,7,0)</f>
        <v>餐饮</v>
      </c>
      <c r="F290" s="85" t="str">
        <f t="shared" si="17"/>
        <v>D</v>
      </c>
      <c r="G290" s="137" t="str">
        <f>VLOOKUP(B290,'3月9日销售'!C:D,2,0)</f>
        <v>憨豆咖啡</v>
      </c>
    </row>
    <row r="291" spans="1:7" x14ac:dyDescent="0.15">
      <c r="A291" s="137">
        <f t="shared" si="15"/>
        <v>7</v>
      </c>
      <c r="B291" s="137" t="s">
        <v>483</v>
      </c>
      <c r="C291" s="137" t="str">
        <f t="shared" si="16"/>
        <v>UNIQLO</v>
      </c>
      <c r="D291" s="173">
        <v>749702</v>
      </c>
      <c r="E291" s="140" t="str">
        <f>VLOOKUP(B291,业态!A:G,7,0)</f>
        <v>零售购物</v>
      </c>
      <c r="F291" s="85" t="str">
        <f t="shared" si="17"/>
        <v>C</v>
      </c>
      <c r="G291" s="137" t="str">
        <f>VLOOKUP(B291,'3月9日销售'!C:D,2,0)</f>
        <v>UNIQLO</v>
      </c>
    </row>
    <row r="292" spans="1:7" x14ac:dyDescent="0.15">
      <c r="A292" s="137">
        <f t="shared" si="15"/>
        <v>44</v>
      </c>
      <c r="B292" s="137" t="s">
        <v>500</v>
      </c>
      <c r="C292" s="137" t="str">
        <f t="shared" si="16"/>
        <v>toysrus</v>
      </c>
      <c r="D292" s="173">
        <v>118323.31</v>
      </c>
      <c r="E292" s="140" t="str">
        <f>VLOOKUP(B292,业态!A:G,7,0)</f>
        <v>零售购物</v>
      </c>
      <c r="F292" s="85" t="str">
        <f t="shared" si="17"/>
        <v>D</v>
      </c>
      <c r="G292" s="137" t="str">
        <f>VLOOKUP(B292,'3月9日销售'!C:D,2,0)</f>
        <v>toysrus</v>
      </c>
    </row>
    <row r="293" spans="1:7" x14ac:dyDescent="0.15">
      <c r="A293" s="137">
        <f t="shared" si="15"/>
        <v>139</v>
      </c>
      <c r="B293" s="137" t="s">
        <v>2760</v>
      </c>
      <c r="C293" s="137" t="str">
        <f t="shared" si="16"/>
        <v>SKIN FOOD</v>
      </c>
      <c r="D293" s="173">
        <v>42800</v>
      </c>
      <c r="E293" s="140" t="str">
        <f>VLOOKUP(B293,业态!A:G,7,0)</f>
        <v>零售购物</v>
      </c>
      <c r="F293" s="85" t="str">
        <f t="shared" si="17"/>
        <v>C</v>
      </c>
      <c r="G293" s="137" t="str">
        <f>VLOOKUP(B293,'3月9日销售'!C:D,2,0)</f>
        <v>SKIN FOOD</v>
      </c>
    </row>
    <row r="294" spans="1:7" x14ac:dyDescent="0.15">
      <c r="A294" s="137">
        <f t="shared" si="15"/>
        <v>269</v>
      </c>
      <c r="B294" s="137" t="s">
        <v>549</v>
      </c>
      <c r="C294" s="137" t="str">
        <f t="shared" si="16"/>
        <v>MOTHER CARE</v>
      </c>
      <c r="D294" s="173">
        <v>12246.400000000001</v>
      </c>
      <c r="E294" s="140" t="str">
        <f>VLOOKUP(B294,业态!A:G,7,0)</f>
        <v>零售购物</v>
      </c>
      <c r="F294" s="85" t="str">
        <f t="shared" si="17"/>
        <v>D</v>
      </c>
      <c r="G294" s="137" t="str">
        <f>VLOOKUP(B294,'3月9日销售'!C:D,2,0)</f>
        <v>MOTHER CARE</v>
      </c>
    </row>
    <row r="295" spans="1:7" x14ac:dyDescent="0.15">
      <c r="A295" s="137">
        <f t="shared" si="15"/>
        <v>245</v>
      </c>
      <c r="B295" s="137" t="s">
        <v>570</v>
      </c>
      <c r="C295" s="137" t="str">
        <f t="shared" si="16"/>
        <v>SAMANTHA THAVASA PETIT CHOICE</v>
      </c>
      <c r="D295" s="173">
        <v>15839</v>
      </c>
      <c r="E295" s="140" t="str">
        <f>VLOOKUP(B295,业态!A:G,7,0)</f>
        <v>零售购物</v>
      </c>
      <c r="F295" s="85" t="str">
        <f t="shared" si="17"/>
        <v>C</v>
      </c>
      <c r="G295" s="137" t="str">
        <f>VLOOKUP(B295,'3月9日销售'!C:D,2,0)</f>
        <v>SAMANTHA THAVASA PETIT CHOICE</v>
      </c>
    </row>
    <row r="296" spans="1:7" x14ac:dyDescent="0.15">
      <c r="A296" s="137">
        <f t="shared" si="15"/>
        <v>9</v>
      </c>
      <c r="B296" s="137" t="s">
        <v>660</v>
      </c>
      <c r="C296" s="137" t="str">
        <f t="shared" si="16"/>
        <v>MUJI</v>
      </c>
      <c r="D296" s="173">
        <v>475851</v>
      </c>
      <c r="E296" s="140" t="str">
        <f>VLOOKUP(B296,业态!A:G,7,0)</f>
        <v>零售购物</v>
      </c>
      <c r="F296" s="85" t="str">
        <f t="shared" si="17"/>
        <v>A</v>
      </c>
      <c r="G296" s="137" t="str">
        <f>VLOOKUP(B296,'3月9日销售'!C:D,2,0)</f>
        <v>MUJI</v>
      </c>
    </row>
    <row r="297" spans="1:7" x14ac:dyDescent="0.15">
      <c r="A297" s="137">
        <f t="shared" si="15"/>
        <v>96</v>
      </c>
      <c r="B297" s="137" t="s">
        <v>761</v>
      </c>
      <c r="C297" s="137" t="str">
        <f t="shared" si="16"/>
        <v>Cheap Monday</v>
      </c>
      <c r="D297" s="173">
        <v>61000</v>
      </c>
      <c r="E297" s="140" t="str">
        <f>VLOOKUP(B297,业态!A:G,7,0)</f>
        <v>零售购物</v>
      </c>
      <c r="F297" s="85" t="str">
        <f t="shared" si="17"/>
        <v>C</v>
      </c>
      <c r="G297" s="137" t="str">
        <f>VLOOKUP(B297,'3月9日销售'!C:D,2,0)</f>
        <v>Cheap Monday</v>
      </c>
    </row>
    <row r="298" spans="1:7" x14ac:dyDescent="0.15">
      <c r="A298" s="137">
        <f t="shared" si="15"/>
        <v>58</v>
      </c>
      <c r="B298" s="137" t="s">
        <v>734</v>
      </c>
      <c r="C298" s="137" t="str">
        <f t="shared" si="16"/>
        <v>Monki</v>
      </c>
      <c r="D298" s="173">
        <v>100000</v>
      </c>
      <c r="E298" s="140" t="str">
        <f>VLOOKUP(B298,业态!A:G,7,0)</f>
        <v>零售购物</v>
      </c>
      <c r="F298" s="85" t="str">
        <f t="shared" si="17"/>
        <v>C</v>
      </c>
      <c r="G298" s="137" t="str">
        <f>VLOOKUP(B298,'3月9日销售'!C:D,2,0)</f>
        <v>Monki</v>
      </c>
    </row>
    <row r="299" spans="1:7" x14ac:dyDescent="0.15">
      <c r="A299" s="137">
        <f t="shared" si="15"/>
        <v>68</v>
      </c>
      <c r="B299" s="137" t="s">
        <v>11</v>
      </c>
      <c r="C299" s="137" t="str">
        <f t="shared" si="16"/>
        <v>SELECTED</v>
      </c>
      <c r="D299" s="173">
        <v>84392.6</v>
      </c>
      <c r="E299" s="140" t="str">
        <f>VLOOKUP(B299,业态!A:G,7,0)</f>
        <v>零售购物</v>
      </c>
      <c r="F299" s="85" t="str">
        <f t="shared" si="17"/>
        <v>A</v>
      </c>
      <c r="G299" s="137" t="str">
        <f>VLOOKUP(B299,'3月9日销售'!C:D,2,0)</f>
        <v>SELECTED</v>
      </c>
    </row>
    <row r="300" spans="1:7" x14ac:dyDescent="0.15">
      <c r="A300" s="137">
        <f t="shared" si="15"/>
        <v>35</v>
      </c>
      <c r="B300" s="137" t="s">
        <v>10</v>
      </c>
      <c r="C300" s="137" t="str">
        <f t="shared" si="16"/>
        <v>VERO MODA</v>
      </c>
      <c r="D300" s="173">
        <v>148403</v>
      </c>
      <c r="E300" s="140" t="str">
        <f>VLOOKUP(B300,业态!A:G,7,0)</f>
        <v>零售购物</v>
      </c>
      <c r="F300" s="85" t="str">
        <f t="shared" si="17"/>
        <v>A</v>
      </c>
      <c r="G300" s="137" t="str">
        <f>VLOOKUP(B300,'3月9日销售'!C:D,2,0)</f>
        <v>VERO MODA</v>
      </c>
    </row>
    <row r="301" spans="1:7" x14ac:dyDescent="0.15">
      <c r="A301" s="137">
        <f t="shared" si="15"/>
        <v>84</v>
      </c>
      <c r="B301" s="137" t="s">
        <v>790</v>
      </c>
      <c r="C301" s="137" t="str">
        <f t="shared" si="16"/>
        <v>JACK&amp;JONES</v>
      </c>
      <c r="D301" s="173">
        <v>65274</v>
      </c>
      <c r="E301" s="140" t="str">
        <f>VLOOKUP(B301,业态!A:G,7,0)</f>
        <v>零售购物</v>
      </c>
      <c r="F301" s="85" t="str">
        <f t="shared" si="17"/>
        <v>B</v>
      </c>
      <c r="G301" s="137" t="str">
        <f>VLOOKUP(B301,'3月9日销售'!C:D,2,0)</f>
        <v>JACK&amp;JONES</v>
      </c>
    </row>
    <row r="302" spans="1:7" x14ac:dyDescent="0.15">
      <c r="A302" s="137">
        <f t="shared" si="15"/>
        <v>363</v>
      </c>
      <c r="B302" s="137" t="s">
        <v>803</v>
      </c>
      <c r="C302" s="137" t="str">
        <f t="shared" si="16"/>
        <v>旋转木马</v>
      </c>
      <c r="D302" s="173">
        <v>2460</v>
      </c>
      <c r="E302" s="140" t="str">
        <f>VLOOKUP(B302,业态!A:G,7,0)</f>
        <v>休闲娱乐类</v>
      </c>
      <c r="F302" s="85" t="str">
        <f t="shared" si="17"/>
        <v>D</v>
      </c>
      <c r="G302" s="137" t="str">
        <f>VLOOKUP(B302,'3月9日销售'!C:D,2,0)</f>
        <v>旋转木马</v>
      </c>
    </row>
    <row r="303" spans="1:7" x14ac:dyDescent="0.15">
      <c r="A303" s="137">
        <f t="shared" si="15"/>
        <v>373</v>
      </c>
      <c r="B303" s="137" t="s">
        <v>33</v>
      </c>
      <c r="C303" s="137" t="str">
        <f t="shared" si="16"/>
        <v>修改王</v>
      </c>
      <c r="D303" s="173">
        <v>380</v>
      </c>
      <c r="E303" s="140" t="str">
        <f>VLOOKUP(B303,业态!A:G,7,0)</f>
        <v>生活服务类</v>
      </c>
      <c r="F303" s="85" t="str">
        <f t="shared" si="17"/>
        <v>A</v>
      </c>
      <c r="G303" s="137" t="str">
        <f>VLOOKUP(B303,'3月9日销售'!C:D,2,0)</f>
        <v>修改王</v>
      </c>
    </row>
    <row r="304" spans="1:7" x14ac:dyDescent="0.15">
      <c r="A304" s="137">
        <f t="shared" si="15"/>
        <v>30</v>
      </c>
      <c r="B304" s="137" t="s">
        <v>2507</v>
      </c>
      <c r="C304" s="137" t="str">
        <f t="shared" si="16"/>
        <v>星巴克</v>
      </c>
      <c r="D304" s="173">
        <v>162568</v>
      </c>
      <c r="E304" s="140" t="str">
        <f>VLOOKUP(B304,业态!A:G,7,0)</f>
        <v>餐饮</v>
      </c>
      <c r="F304" s="85" t="str">
        <f t="shared" si="17"/>
        <v>B</v>
      </c>
      <c r="G304" s="137" t="str">
        <f>VLOOKUP(B304,'3月9日销售'!C:D,2,0)</f>
        <v>星巴克</v>
      </c>
    </row>
    <row r="305" spans="1:9" x14ac:dyDescent="0.15">
      <c r="A305" s="137">
        <f t="shared" si="15"/>
        <v>81</v>
      </c>
      <c r="B305" s="137" t="s">
        <v>91</v>
      </c>
      <c r="C305" s="137" t="str">
        <f t="shared" si="16"/>
        <v>味千拉面</v>
      </c>
      <c r="D305" s="173">
        <v>69351.199999999997</v>
      </c>
      <c r="E305" s="140" t="str">
        <f>VLOOKUP(B305,业态!A:G,7,0)</f>
        <v>餐饮</v>
      </c>
      <c r="F305" s="85" t="str">
        <f t="shared" si="17"/>
        <v>B</v>
      </c>
      <c r="G305" s="137" t="str">
        <f>VLOOKUP(B305,'3月9日销售'!C:D,2,0)</f>
        <v>味千拉面</v>
      </c>
    </row>
    <row r="306" spans="1:9" x14ac:dyDescent="0.15">
      <c r="A306" s="137">
        <f t="shared" si="15"/>
        <v>29</v>
      </c>
      <c r="B306" s="137" t="s">
        <v>89</v>
      </c>
      <c r="C306" s="137" t="str">
        <f t="shared" si="16"/>
        <v>麦当劳</v>
      </c>
      <c r="D306" s="173">
        <v>164790</v>
      </c>
      <c r="E306" s="140" t="str">
        <f>VLOOKUP(B306,业态!A:G,7,0)</f>
        <v>餐饮</v>
      </c>
      <c r="F306" s="85" t="str">
        <f t="shared" si="17"/>
        <v>B</v>
      </c>
      <c r="G306" s="137" t="str">
        <f>VLOOKUP(B306,'3月9日销售'!C:D,2,0)</f>
        <v>麦当劳</v>
      </c>
    </row>
    <row r="307" spans="1:9" x14ac:dyDescent="0.15">
      <c r="A307" s="137">
        <f t="shared" si="15"/>
        <v>209</v>
      </c>
      <c r="B307" s="137" t="s">
        <v>2708</v>
      </c>
      <c r="C307" s="137" t="str">
        <f t="shared" si="16"/>
        <v>比安卡</v>
      </c>
      <c r="D307" s="173">
        <v>22417</v>
      </c>
      <c r="E307" s="140" t="str">
        <f>VLOOKUP(B307,业态!A:G,7,0)</f>
        <v>餐饮</v>
      </c>
      <c r="F307" s="85" t="str">
        <f t="shared" si="17"/>
        <v>A</v>
      </c>
      <c r="G307" s="137" t="str">
        <f>VLOOKUP(B307,'3月9日销售'!C:D,2,0)</f>
        <v>比安卡</v>
      </c>
    </row>
    <row r="308" spans="1:9" x14ac:dyDescent="0.15">
      <c r="A308" s="137">
        <f t="shared" si="15"/>
        <v>178</v>
      </c>
      <c r="B308" s="137" t="s">
        <v>110</v>
      </c>
      <c r="C308" s="137" t="str">
        <f t="shared" si="16"/>
        <v>Dunkin’Donuts</v>
      </c>
      <c r="D308" s="173">
        <v>30822</v>
      </c>
      <c r="E308" s="140" t="str">
        <f>VLOOKUP(B308,业态!A:G,7,0)</f>
        <v>餐饮</v>
      </c>
      <c r="F308" s="85" t="str">
        <f t="shared" si="17"/>
        <v>C</v>
      </c>
      <c r="G308" s="137" t="str">
        <f>VLOOKUP(B308,'3月9日销售'!C:D,2,0)</f>
        <v>Dunkin’Donuts</v>
      </c>
    </row>
    <row r="309" spans="1:9" x14ac:dyDescent="0.15">
      <c r="A309" s="137">
        <f t="shared" si="15"/>
        <v>367</v>
      </c>
      <c r="B309" s="137" t="s">
        <v>149</v>
      </c>
      <c r="C309" s="137" t="str">
        <f t="shared" si="16"/>
        <v>大秦手机美容</v>
      </c>
      <c r="D309" s="173">
        <v>1618</v>
      </c>
      <c r="E309" s="140" t="str">
        <f>VLOOKUP(B309,业态!A:G,7,0)</f>
        <v>生活服务类</v>
      </c>
      <c r="F309" s="85" t="str">
        <f t="shared" si="17"/>
        <v>D</v>
      </c>
      <c r="G309" s="137" t="str">
        <f>VLOOKUP(B309,'3月9日销售'!C:D,2,0)</f>
        <v>大秦手机美容</v>
      </c>
      <c r="I309" s="137"/>
    </row>
    <row r="310" spans="1:9" x14ac:dyDescent="0.15">
      <c r="A310" s="137">
        <f t="shared" si="15"/>
        <v>271</v>
      </c>
      <c r="B310" s="137" t="s">
        <v>87</v>
      </c>
      <c r="C310" s="137" t="str">
        <f t="shared" si="16"/>
        <v>赛百味</v>
      </c>
      <c r="D310" s="173">
        <v>11958</v>
      </c>
      <c r="E310" s="140" t="str">
        <f>VLOOKUP(B310,业态!A:G,7,0)</f>
        <v>餐饮</v>
      </c>
      <c r="F310" s="85" t="str">
        <f t="shared" si="17"/>
        <v>B</v>
      </c>
      <c r="G310" s="137" t="str">
        <f>VLOOKUP(B310,'3月9日销售'!C:D,2,0)</f>
        <v>赛百味</v>
      </c>
      <c r="I310" s="137"/>
    </row>
    <row r="311" spans="1:9" x14ac:dyDescent="0.15">
      <c r="A311" s="137">
        <f t="shared" si="15"/>
        <v>21</v>
      </c>
      <c r="B311" s="137" t="s">
        <v>169</v>
      </c>
      <c r="C311" s="137" t="str">
        <f t="shared" si="16"/>
        <v>韩盛</v>
      </c>
      <c r="D311" s="173">
        <v>215298.3</v>
      </c>
      <c r="E311" s="140" t="str">
        <f>VLOOKUP(B311,业态!A:G,7,0)</f>
        <v>餐饮</v>
      </c>
      <c r="F311" s="85" t="str">
        <f t="shared" si="17"/>
        <v>B</v>
      </c>
      <c r="G311" s="137" t="str">
        <f>VLOOKUP(B311,'3月9日销售'!C:D,2,0)</f>
        <v>韩盛</v>
      </c>
    </row>
    <row r="312" spans="1:9" x14ac:dyDescent="0.15">
      <c r="A312" s="137">
        <f t="shared" si="15"/>
        <v>23</v>
      </c>
      <c r="B312" s="137" t="s">
        <v>140</v>
      </c>
      <c r="C312" s="137" t="str">
        <f t="shared" si="16"/>
        <v>音乐虫KTV</v>
      </c>
      <c r="D312" s="173">
        <v>194000</v>
      </c>
      <c r="E312" s="140" t="str">
        <f>VLOOKUP(B312,业态!A:G,7,0)</f>
        <v>休闲娱乐类</v>
      </c>
      <c r="F312" s="85" t="str">
        <f t="shared" si="17"/>
        <v>D</v>
      </c>
      <c r="G312" s="137" t="str">
        <f>VLOOKUP(B312,'3月9日销售'!C:D,2,0)</f>
        <v>音乐虫KTV</v>
      </c>
      <c r="I312" s="137"/>
    </row>
    <row r="313" spans="1:9" x14ac:dyDescent="0.15">
      <c r="A313" s="137">
        <f t="shared" si="15"/>
        <v>290</v>
      </c>
      <c r="B313" s="137" t="s">
        <v>85</v>
      </c>
      <c r="C313" s="137" t="str">
        <f t="shared" si="16"/>
        <v>嘉人</v>
      </c>
      <c r="D313" s="173">
        <v>10244</v>
      </c>
      <c r="E313" s="140" t="str">
        <f>VLOOKUP(B313,业态!A:G,7,0)</f>
        <v>生活服务类</v>
      </c>
      <c r="F313" s="85" t="str">
        <f t="shared" si="17"/>
        <v>B</v>
      </c>
      <c r="G313" s="137" t="str">
        <f>VLOOKUP(B313,'3月9日销售'!C:D,2,0)</f>
        <v>嘉人</v>
      </c>
      <c r="I313" s="137"/>
    </row>
    <row r="314" spans="1:9" x14ac:dyDescent="0.15">
      <c r="A314" s="137">
        <f t="shared" si="15"/>
        <v>359</v>
      </c>
      <c r="B314" s="137" t="s">
        <v>232</v>
      </c>
      <c r="C314" s="137" t="str">
        <f t="shared" si="16"/>
        <v>APPLE服务店</v>
      </c>
      <c r="D314" s="173">
        <v>2720</v>
      </c>
      <c r="E314" s="140" t="str">
        <f>VLOOKUP(B314,业态!A:G,7,0)</f>
        <v>生活服务类</v>
      </c>
      <c r="F314" s="85" t="str">
        <f t="shared" si="17"/>
        <v>D</v>
      </c>
      <c r="G314" s="137" t="str">
        <f>VLOOKUP(B314,'3月9日销售'!C:D,2,0)</f>
        <v>APPLE服务店</v>
      </c>
      <c r="I314" s="137"/>
    </row>
    <row r="315" spans="1:9" x14ac:dyDescent="0.15">
      <c r="A315" s="137">
        <f t="shared" si="15"/>
        <v>190</v>
      </c>
      <c r="B315" s="137" t="s">
        <v>237</v>
      </c>
      <c r="C315" s="137" t="str">
        <f t="shared" si="16"/>
        <v>福奈特</v>
      </c>
      <c r="D315" s="173">
        <v>27771.5</v>
      </c>
      <c r="E315" s="140" t="str">
        <f>VLOOKUP(B315,业态!A:G,7,0)</f>
        <v>生活服务类</v>
      </c>
      <c r="F315" s="85" t="str">
        <f t="shared" si="17"/>
        <v>B</v>
      </c>
      <c r="G315" s="137" t="str">
        <f>VLOOKUP(B315,'3月9日销售'!C:D,2,0)</f>
        <v>福奈特</v>
      </c>
      <c r="I315" s="137"/>
    </row>
    <row r="316" spans="1:9" x14ac:dyDescent="0.15">
      <c r="A316" s="137">
        <f t="shared" si="15"/>
        <v>48</v>
      </c>
      <c r="B316" s="137" t="s">
        <v>244</v>
      </c>
      <c r="C316" s="137" t="str">
        <f t="shared" si="16"/>
        <v>派特森英语</v>
      </c>
      <c r="D316" s="173">
        <v>113192</v>
      </c>
      <c r="E316" s="140" t="str">
        <f>VLOOKUP(B316,业态!A:G,7,0)</f>
        <v>休闲娱乐类</v>
      </c>
      <c r="F316" s="85" t="str">
        <f t="shared" si="17"/>
        <v>D</v>
      </c>
      <c r="G316" s="137" t="str">
        <f>VLOOKUP(B316,'3月9日销售'!C:D,2,0)</f>
        <v>派特森英语</v>
      </c>
    </row>
    <row r="317" spans="1:9" x14ac:dyDescent="0.15">
      <c r="A317" s="137">
        <f t="shared" si="15"/>
        <v>366</v>
      </c>
      <c r="B317" s="137" t="s">
        <v>2719</v>
      </c>
      <c r="C317" s="137" t="str">
        <f t="shared" si="16"/>
        <v>SHEEPET</v>
      </c>
      <c r="D317" s="173">
        <v>1795</v>
      </c>
      <c r="E317" s="140" t="str">
        <f>VLOOKUP(B317,业态!A:G,7,0)</f>
        <v>零售购物</v>
      </c>
      <c r="F317" s="85" t="str">
        <f t="shared" si="17"/>
        <v>D</v>
      </c>
      <c r="G317" s="137" t="str">
        <f>VLOOKUP(B317,'3月9日销售'!C:D,2,0)</f>
        <v>SHEEPET</v>
      </c>
    </row>
    <row r="318" spans="1:9" x14ac:dyDescent="0.15">
      <c r="A318" s="137">
        <f t="shared" si="15"/>
        <v>333</v>
      </c>
      <c r="B318" s="137" t="s">
        <v>455</v>
      </c>
      <c r="C318" s="137" t="str">
        <f t="shared" si="16"/>
        <v>梦塔基</v>
      </c>
      <c r="D318" s="173">
        <v>6228</v>
      </c>
      <c r="E318" s="140" t="str">
        <f>VLOOKUP(B318,业态!A:G,7,0)</f>
        <v>零售购物</v>
      </c>
      <c r="F318" s="85" t="str">
        <f t="shared" si="17"/>
        <v>C</v>
      </c>
      <c r="G318" s="137" t="str">
        <f>VLOOKUP(B318,'3月9日销售'!C:D,2,0)</f>
        <v>梦塔基</v>
      </c>
    </row>
    <row r="319" spans="1:9" x14ac:dyDescent="0.15">
      <c r="A319" s="137">
        <f t="shared" si="15"/>
        <v>63</v>
      </c>
      <c r="B319" s="137" t="s">
        <v>272</v>
      </c>
      <c r="C319" s="137" t="str">
        <f t="shared" si="16"/>
        <v>8787小火锅</v>
      </c>
      <c r="D319" s="173">
        <v>90071</v>
      </c>
      <c r="E319" s="140" t="str">
        <f>VLOOKUP(B319,业态!A:G,7,0)</f>
        <v>餐饮</v>
      </c>
      <c r="F319" s="85" t="str">
        <f t="shared" si="17"/>
        <v>B</v>
      </c>
      <c r="G319" s="137" t="str">
        <f>VLOOKUP(B319,'3月9日销售'!C:D,2,0)</f>
        <v>8787小火锅</v>
      </c>
    </row>
    <row r="320" spans="1:9" x14ac:dyDescent="0.15">
      <c r="A320" s="137">
        <f t="shared" si="15"/>
        <v>263</v>
      </c>
      <c r="B320" s="137" t="s">
        <v>2611</v>
      </c>
      <c r="C320" s="137" t="str">
        <f t="shared" si="16"/>
        <v>CPU</v>
      </c>
      <c r="D320" s="173">
        <v>13461</v>
      </c>
      <c r="E320" s="140" t="str">
        <f>VLOOKUP(B320,业态!A:G,7,0)</f>
        <v>零售购物</v>
      </c>
      <c r="F320" s="85" t="str">
        <f t="shared" si="17"/>
        <v>A</v>
      </c>
      <c r="G320" s="137" t="str">
        <f>VLOOKUP(B320,'3月9日销售'!C:D,2,0)</f>
        <v>CPU</v>
      </c>
    </row>
    <row r="321" spans="1:9" x14ac:dyDescent="0.15">
      <c r="A321" s="137">
        <f t="shared" si="15"/>
        <v>338</v>
      </c>
      <c r="B321" s="137" t="s">
        <v>1841</v>
      </c>
      <c r="C321" s="137" t="str">
        <f t="shared" si="16"/>
        <v>靓甲坊</v>
      </c>
      <c r="D321" s="173">
        <v>5355</v>
      </c>
      <c r="E321" s="140" t="str">
        <f>VLOOKUP(B321,业态!A:G,7,0)</f>
        <v>生活服务类</v>
      </c>
      <c r="F321" s="85" t="str">
        <f t="shared" si="17"/>
        <v>C</v>
      </c>
      <c r="G321" s="137" t="str">
        <f>VLOOKUP(B321,'3月9日销售'!C:D,2,0)</f>
        <v>靓甲坊</v>
      </c>
    </row>
    <row r="322" spans="1:9" x14ac:dyDescent="0.15">
      <c r="A322" s="137">
        <f t="shared" ref="A322:A377" si="18">RANK(D322,(D:D),0)</f>
        <v>110</v>
      </c>
      <c r="B322" s="137" t="s">
        <v>323</v>
      </c>
      <c r="C322" s="137" t="str">
        <f t="shared" si="16"/>
        <v>无名小子重庆鸡公煲</v>
      </c>
      <c r="D322" s="173">
        <v>53231.30000000001</v>
      </c>
      <c r="E322" s="140" t="str">
        <f>VLOOKUP(B322,业态!A:G,7,0)</f>
        <v>餐饮</v>
      </c>
      <c r="F322" s="85" t="str">
        <f t="shared" si="17"/>
        <v>B</v>
      </c>
      <c r="G322" s="137" t="str">
        <f>VLOOKUP(B322,'3月9日销售'!C:D,2,0)</f>
        <v>无名小子重庆鸡公煲</v>
      </c>
      <c r="I322" s="137"/>
    </row>
    <row r="323" spans="1:9" x14ac:dyDescent="0.15">
      <c r="A323" s="137">
        <f t="shared" si="18"/>
        <v>86</v>
      </c>
      <c r="B323" s="137" t="s">
        <v>330</v>
      </c>
      <c r="C323" s="137" t="str">
        <f t="shared" ref="C323:C377" si="19">G323</f>
        <v>阿三造型</v>
      </c>
      <c r="D323" s="173">
        <v>64678</v>
      </c>
      <c r="E323" s="140" t="str">
        <f>VLOOKUP(B323,业态!A:G,7,0)</f>
        <v>生活服务类</v>
      </c>
      <c r="F323" s="85" t="str">
        <f t="shared" si="17"/>
        <v>A</v>
      </c>
      <c r="G323" s="137" t="str">
        <f>VLOOKUP(B323,'3月9日销售'!C:D,2,0)</f>
        <v>阿三造型</v>
      </c>
      <c r="I323" s="137"/>
    </row>
    <row r="324" spans="1:9" x14ac:dyDescent="0.15">
      <c r="A324" s="137">
        <f t="shared" si="18"/>
        <v>344</v>
      </c>
      <c r="B324" s="137" t="s">
        <v>2763</v>
      </c>
      <c r="C324" s="137" t="str">
        <f t="shared" si="19"/>
        <v>DOG STAR</v>
      </c>
      <c r="D324" s="173">
        <v>4375</v>
      </c>
      <c r="E324" s="140" t="str">
        <f>VLOOKUP(B324,业态!A:G,7,0)</f>
        <v>餐饮</v>
      </c>
      <c r="F324" s="85" t="str">
        <f t="shared" si="17"/>
        <v>B</v>
      </c>
      <c r="G324" s="137" t="str">
        <f>VLOOKUP(B324,'3月9日销售'!C:D,2,0)</f>
        <v>DOG STAR</v>
      </c>
      <c r="I324" s="137"/>
    </row>
    <row r="325" spans="1:9" x14ac:dyDescent="0.15">
      <c r="A325" s="137">
        <f t="shared" si="18"/>
        <v>52</v>
      </c>
      <c r="B325" s="137" t="s">
        <v>346</v>
      </c>
      <c r="C325" s="137" t="str">
        <f t="shared" si="19"/>
        <v>盛视眼镜</v>
      </c>
      <c r="D325" s="173">
        <v>104915</v>
      </c>
      <c r="E325" s="140" t="str">
        <f>VLOOKUP(B325,业态!A:G,7,0)</f>
        <v>零售购物</v>
      </c>
      <c r="F325" s="85" t="str">
        <f t="shared" si="17"/>
        <v>D</v>
      </c>
      <c r="G325" s="137" t="str">
        <f>VLOOKUP(B325,'3月9日销售'!C:D,2,0)</f>
        <v>盛视眼镜</v>
      </c>
      <c r="I325" s="137"/>
    </row>
    <row r="326" spans="1:9" x14ac:dyDescent="0.15">
      <c r="A326" s="137">
        <f t="shared" si="18"/>
        <v>267</v>
      </c>
      <c r="B326" s="137" t="s">
        <v>2655</v>
      </c>
      <c r="C326" s="137" t="str">
        <f t="shared" si="19"/>
        <v>mo mo brother</v>
      </c>
      <c r="D326" s="173">
        <v>12315.9</v>
      </c>
      <c r="E326" s="140" t="str">
        <f>VLOOKUP(B326,业态!A:G,7,0)</f>
        <v>餐饮</v>
      </c>
      <c r="F326" s="85" t="str">
        <f t="shared" si="17"/>
        <v>A</v>
      </c>
      <c r="G326" s="137" t="str">
        <f>VLOOKUP(B326,'3月9日销售'!C:D,2,0)</f>
        <v>mo mo brother</v>
      </c>
      <c r="I326" s="137"/>
    </row>
    <row r="327" spans="1:9" x14ac:dyDescent="0.15">
      <c r="A327" s="137">
        <f t="shared" si="18"/>
        <v>339</v>
      </c>
      <c r="B327" s="137" t="s">
        <v>400</v>
      </c>
      <c r="C327" s="137" t="str">
        <f t="shared" si="19"/>
        <v>奥林冰场</v>
      </c>
      <c r="D327" s="173">
        <v>5343.4499999999989</v>
      </c>
      <c r="E327" s="140" t="str">
        <f>VLOOKUP(B327,业态!A:G,7,0)</f>
        <v>休闲娱乐类</v>
      </c>
      <c r="F327" s="85" t="str">
        <f t="shared" si="17"/>
        <v>C</v>
      </c>
      <c r="G327" s="137" t="str">
        <f>VLOOKUP(B327,'3月9日销售'!C:D,2,0)</f>
        <v>奥林冰场</v>
      </c>
      <c r="I327" s="137"/>
    </row>
    <row r="328" spans="1:9" x14ac:dyDescent="0.15">
      <c r="A328" s="137">
        <f t="shared" si="18"/>
        <v>126</v>
      </c>
      <c r="B328" s="137" t="s">
        <v>459</v>
      </c>
      <c r="C328" s="137" t="str">
        <f t="shared" si="19"/>
        <v>云上渔乡</v>
      </c>
      <c r="D328" s="173">
        <v>48874</v>
      </c>
      <c r="E328" s="140" t="str">
        <f>VLOOKUP(B328,业态!A:G,7,0)</f>
        <v>餐饮</v>
      </c>
      <c r="F328" s="85" t="str">
        <f t="shared" si="17"/>
        <v>C</v>
      </c>
      <c r="G328" s="137" t="str">
        <f>VLOOKUP(B328,'3月9日销售'!C:D,2,0)</f>
        <v>云上渔乡</v>
      </c>
    </row>
    <row r="329" spans="1:9" x14ac:dyDescent="0.15">
      <c r="A329" s="137">
        <f t="shared" si="18"/>
        <v>150</v>
      </c>
      <c r="B329" s="137" t="s">
        <v>472</v>
      </c>
      <c r="C329" s="137" t="str">
        <f t="shared" si="19"/>
        <v>汪叔叔摄影</v>
      </c>
      <c r="D329" s="173">
        <v>37300</v>
      </c>
      <c r="E329" s="140" t="str">
        <f>VLOOKUP(B329,业态!A:G,7,0)</f>
        <v>休闲娱乐类</v>
      </c>
      <c r="F329" s="85" t="str">
        <f t="shared" si="17"/>
        <v>D</v>
      </c>
      <c r="G329" s="137" t="str">
        <f>VLOOKUP(B329,'3月9日销售'!C:D,2,0)</f>
        <v>汪叔叔摄影</v>
      </c>
    </row>
    <row r="330" spans="1:9" x14ac:dyDescent="0.15">
      <c r="A330" s="137">
        <f t="shared" si="18"/>
        <v>314</v>
      </c>
      <c r="B330" s="137" t="s">
        <v>920</v>
      </c>
      <c r="C330" s="137" t="str">
        <f t="shared" si="19"/>
        <v>KSD流行舞馆</v>
      </c>
      <c r="D330" s="173">
        <v>7536</v>
      </c>
      <c r="E330" s="140" t="str">
        <f>VLOOKUP(B330,业态!A:G,7,0)</f>
        <v>休闲娱乐类</v>
      </c>
      <c r="F330" s="85" t="str">
        <f t="shared" si="17"/>
        <v>C</v>
      </c>
      <c r="G330" s="137" t="str">
        <f>VLOOKUP(B330,'3月9日销售'!C:D,2,0)</f>
        <v>KSD流行舞馆</v>
      </c>
    </row>
    <row r="331" spans="1:9" x14ac:dyDescent="0.15">
      <c r="A331" s="137">
        <f t="shared" si="18"/>
        <v>62</v>
      </c>
      <c r="B331" s="137" t="s">
        <v>486</v>
      </c>
      <c r="C331" s="137" t="str">
        <f t="shared" si="19"/>
        <v>乐友</v>
      </c>
      <c r="D331" s="173">
        <v>90728.4</v>
      </c>
      <c r="E331" s="140" t="str">
        <f>VLOOKUP(B331,业态!A:G,7,0)</f>
        <v>零售购物</v>
      </c>
      <c r="F331" s="85" t="str">
        <f t="shared" si="17"/>
        <v>D</v>
      </c>
      <c r="G331" s="137" t="str">
        <f>VLOOKUP(B331,'3月9日销售'!C:D,2,0)</f>
        <v>乐友</v>
      </c>
    </row>
    <row r="332" spans="1:9" x14ac:dyDescent="0.15">
      <c r="A332" s="137">
        <f t="shared" si="18"/>
        <v>20</v>
      </c>
      <c r="B332" s="137" t="s">
        <v>706</v>
      </c>
      <c r="C332" s="137" t="str">
        <f t="shared" si="19"/>
        <v>太兴</v>
      </c>
      <c r="D332" s="173">
        <v>219224</v>
      </c>
      <c r="E332" s="140" t="str">
        <f>VLOOKUP(B332,业态!A:G,7,0)</f>
        <v>餐饮</v>
      </c>
      <c r="F332" s="85" t="str">
        <f t="shared" si="17"/>
        <v>C</v>
      </c>
      <c r="G332" s="137" t="str">
        <f>VLOOKUP(B332,'3月9日销售'!C:D,2,0)</f>
        <v>太兴</v>
      </c>
    </row>
    <row r="333" spans="1:9" x14ac:dyDescent="0.15">
      <c r="A333" s="137">
        <f t="shared" si="18"/>
        <v>117</v>
      </c>
      <c r="B333" s="137" t="s">
        <v>502</v>
      </c>
      <c r="C333" s="137" t="str">
        <f t="shared" si="19"/>
        <v>CK WATCH</v>
      </c>
      <c r="D333" s="173">
        <v>51810</v>
      </c>
      <c r="E333" s="140" t="str">
        <f>VLOOKUP(B333,业态!A:G,7,0)</f>
        <v>零售购物</v>
      </c>
      <c r="F333" s="85" t="str">
        <f t="shared" si="17"/>
        <v>C</v>
      </c>
      <c r="G333" s="137" t="str">
        <f>VLOOKUP(B333,'3月9日销售'!C:D,2,0)</f>
        <v>CK WATCH</v>
      </c>
    </row>
    <row r="334" spans="1:9" x14ac:dyDescent="0.15">
      <c r="A334" s="137">
        <f t="shared" si="18"/>
        <v>188</v>
      </c>
      <c r="B334" s="137" t="s">
        <v>523</v>
      </c>
      <c r="C334" s="137" t="str">
        <f t="shared" si="19"/>
        <v>ALLA SCALA</v>
      </c>
      <c r="D334" s="173">
        <v>28160</v>
      </c>
      <c r="E334" s="140" t="str">
        <f>VLOOKUP(B334,业态!A:G,7,0)</f>
        <v>零售购物</v>
      </c>
      <c r="F334" s="85" t="str">
        <f t="shared" si="17"/>
        <v>C</v>
      </c>
      <c r="G334" s="137" t="str">
        <f>VLOOKUP(B334,'3月9日销售'!C:D,2,0)</f>
        <v>ALLA SCALA</v>
      </c>
    </row>
    <row r="335" spans="1:9" x14ac:dyDescent="0.15">
      <c r="A335" s="137">
        <f t="shared" si="18"/>
        <v>294</v>
      </c>
      <c r="B335" s="137" t="s">
        <v>2676</v>
      </c>
      <c r="C335" s="137" t="str">
        <f t="shared" si="19"/>
        <v>CLARKS</v>
      </c>
      <c r="D335" s="173">
        <v>9708</v>
      </c>
      <c r="E335" s="140" t="str">
        <f>VLOOKUP(B335,业态!A:G,7,0)</f>
        <v>零售购物</v>
      </c>
      <c r="F335" s="85" t="str">
        <f t="shared" si="17"/>
        <v>C</v>
      </c>
      <c r="G335" s="137" t="str">
        <f>VLOOKUP(B335,'3月9日销售'!C:D,2,0)</f>
        <v>CLARKS</v>
      </c>
    </row>
    <row r="336" spans="1:9" x14ac:dyDescent="0.15">
      <c r="A336" s="137">
        <f t="shared" si="18"/>
        <v>353</v>
      </c>
      <c r="B336" s="137" t="s">
        <v>529</v>
      </c>
      <c r="C336" s="137" t="str">
        <f t="shared" si="19"/>
        <v>KIPLING</v>
      </c>
      <c r="D336" s="173">
        <v>3329</v>
      </c>
      <c r="E336" s="140" t="str">
        <f>VLOOKUP(B336,业态!A:G,7,0)</f>
        <v>零售购物</v>
      </c>
      <c r="F336" s="85" t="str">
        <f t="shared" ref="F336:F340" si="20">LEFT(B336,1)</f>
        <v>C</v>
      </c>
      <c r="G336" s="137" t="str">
        <f>VLOOKUP(B336,'3月9日销售'!C:D,2,0)</f>
        <v>KIPLING</v>
      </c>
    </row>
    <row r="337" spans="1:7" x14ac:dyDescent="0.15">
      <c r="A337" s="137">
        <f t="shared" si="18"/>
        <v>283</v>
      </c>
      <c r="B337" s="137" t="s">
        <v>786</v>
      </c>
      <c r="C337" s="137" t="str">
        <f t="shared" si="19"/>
        <v>DEVIL NUT</v>
      </c>
      <c r="D337" s="173">
        <v>10697</v>
      </c>
      <c r="E337" s="140" t="str">
        <f>VLOOKUP(B337,业态!A:G,7,0)</f>
        <v>零售购物</v>
      </c>
      <c r="F337" s="85" t="str">
        <f t="shared" si="20"/>
        <v>B</v>
      </c>
      <c r="G337" s="137" t="str">
        <f>VLOOKUP(B337,'3月9日销售'!C:D,2,0)</f>
        <v>DEVIL NUT</v>
      </c>
    </row>
    <row r="338" spans="1:7" x14ac:dyDescent="0.15">
      <c r="A338" s="137">
        <f t="shared" si="18"/>
        <v>259</v>
      </c>
      <c r="B338" s="137" t="s">
        <v>2528</v>
      </c>
      <c r="C338" s="137" t="str">
        <f t="shared" si="19"/>
        <v>CAP</v>
      </c>
      <c r="D338" s="173">
        <v>14015</v>
      </c>
      <c r="E338" s="140" t="str">
        <f>VLOOKUP(B338,业态!A:G,7,0)</f>
        <v>零售购物</v>
      </c>
      <c r="F338" s="85" t="str">
        <f t="shared" si="20"/>
        <v>B</v>
      </c>
      <c r="G338" s="137" t="str">
        <f>VLOOKUP(B338,'3月9日销售'!C:D,2,0)</f>
        <v>CAP</v>
      </c>
    </row>
    <row r="339" spans="1:7" x14ac:dyDescent="0.15">
      <c r="A339" s="137">
        <f t="shared" si="18"/>
        <v>128</v>
      </c>
      <c r="B339" s="137" t="s">
        <v>600</v>
      </c>
      <c r="C339" s="137" t="str">
        <f t="shared" si="19"/>
        <v>鲜芋仙</v>
      </c>
      <c r="D339" s="173">
        <v>48481.4</v>
      </c>
      <c r="E339" s="140" t="str">
        <f>VLOOKUP(B339,业态!A:G,7,0)</f>
        <v>餐饮</v>
      </c>
      <c r="F339" s="85" t="str">
        <f t="shared" si="20"/>
        <v>D</v>
      </c>
      <c r="G339" s="137" t="str">
        <f>VLOOKUP(B339,'3月9日销售'!C:D,2,0)</f>
        <v>鲜芋仙</v>
      </c>
    </row>
    <row r="340" spans="1:7" x14ac:dyDescent="0.15">
      <c r="A340" s="137">
        <f t="shared" si="18"/>
        <v>27</v>
      </c>
      <c r="B340" s="137" t="s">
        <v>619</v>
      </c>
      <c r="C340" s="137" t="str">
        <f t="shared" si="19"/>
        <v>亚惠美食广场</v>
      </c>
      <c r="D340" s="173">
        <v>175913.90000000002</v>
      </c>
      <c r="E340" s="140" t="str">
        <f>VLOOKUP(B340,业态!A:G,7,0)</f>
        <v>餐饮</v>
      </c>
      <c r="F340" s="85" t="str">
        <f t="shared" si="20"/>
        <v>C</v>
      </c>
      <c r="G340" s="137" t="str">
        <f>VLOOKUP(B340,'3月9日销售'!C:D,2,0)</f>
        <v>亚惠美食广场</v>
      </c>
    </row>
    <row r="341" spans="1:7" x14ac:dyDescent="0.15">
      <c r="A341" s="137">
        <f t="shared" si="18"/>
        <v>284</v>
      </c>
      <c r="B341" s="137" t="s">
        <v>2552</v>
      </c>
      <c r="C341" s="137" t="str">
        <f t="shared" si="19"/>
        <v>DQ</v>
      </c>
      <c r="D341" s="173">
        <v>10696.5</v>
      </c>
      <c r="E341" s="140" t="str">
        <f>VLOOKUP(B341,业态!A:G,7,0)</f>
        <v>餐饮</v>
      </c>
      <c r="F341" s="85" t="str">
        <f t="shared" ref="F341:F342" si="21">LEFT(B341,1)</f>
        <v>B</v>
      </c>
      <c r="G341" s="137" t="str">
        <f>VLOOKUP(B341,'3月9日销售'!C:D,2,0)</f>
        <v>DQ</v>
      </c>
    </row>
    <row r="342" spans="1:7" x14ac:dyDescent="0.15">
      <c r="A342" s="137">
        <f t="shared" si="18"/>
        <v>74</v>
      </c>
      <c r="B342" s="137" t="s">
        <v>622</v>
      </c>
      <c r="C342" s="137" t="str">
        <f t="shared" si="19"/>
        <v>吉野家</v>
      </c>
      <c r="D342" s="173">
        <v>75907</v>
      </c>
      <c r="E342" s="140" t="str">
        <f>VLOOKUP(B342,业态!A:G,7,0)</f>
        <v>餐饮</v>
      </c>
      <c r="F342" s="85" t="str">
        <f t="shared" si="21"/>
        <v>C</v>
      </c>
      <c r="G342" s="137" t="str">
        <f>VLOOKUP(B342,'3月9日销售'!C:D,2,0)</f>
        <v>吉野家</v>
      </c>
    </row>
    <row r="343" spans="1:7" x14ac:dyDescent="0.15">
      <c r="A343" s="137">
        <f t="shared" si="18"/>
        <v>334</v>
      </c>
      <c r="B343" s="137" t="s">
        <v>639</v>
      </c>
      <c r="C343" s="137" t="str">
        <f t="shared" si="19"/>
        <v>招财猫</v>
      </c>
      <c r="D343" s="173">
        <v>5894</v>
      </c>
      <c r="E343" s="140" t="str">
        <f>VLOOKUP(B343,业态!A:G,7,0)</f>
        <v>零售购物</v>
      </c>
      <c r="F343" s="85" t="str">
        <f t="shared" ref="F343:F358" si="22">LEFT(B343,1)</f>
        <v>C</v>
      </c>
      <c r="G343" s="137" t="str">
        <f>VLOOKUP(B343,'3月9日销售'!C:D,2,0)</f>
        <v>招财猫</v>
      </c>
    </row>
    <row r="344" spans="1:7" x14ac:dyDescent="0.15">
      <c r="A344" s="137">
        <f t="shared" si="18"/>
        <v>168</v>
      </c>
      <c r="B344" s="137" t="s">
        <v>643</v>
      </c>
      <c r="C344" s="137" t="str">
        <f t="shared" si="19"/>
        <v>红人美甲</v>
      </c>
      <c r="D344" s="173">
        <v>33440.5</v>
      </c>
      <c r="E344" s="140" t="str">
        <f>VLOOKUP(B344,业态!A:G,7,0)</f>
        <v>生活服务类</v>
      </c>
      <c r="F344" s="85" t="str">
        <f t="shared" si="22"/>
        <v>A</v>
      </c>
      <c r="G344" s="137" t="str">
        <f>VLOOKUP(B344,'3月9日销售'!C:D,2,0)</f>
        <v>红人美甲</v>
      </c>
    </row>
    <row r="345" spans="1:7" x14ac:dyDescent="0.15">
      <c r="A345" s="137">
        <f t="shared" si="18"/>
        <v>289</v>
      </c>
      <c r="B345" s="137" t="s">
        <v>847</v>
      </c>
      <c r="C345" s="137" t="str">
        <f t="shared" si="19"/>
        <v>红人美睫</v>
      </c>
      <c r="D345" s="173">
        <v>10245.450000000001</v>
      </c>
      <c r="E345" s="140" t="str">
        <f>VLOOKUP(B345,业态!A:G,7,0)</f>
        <v>生活服务类</v>
      </c>
      <c r="F345" s="85" t="str">
        <f t="shared" si="22"/>
        <v>A</v>
      </c>
      <c r="G345" s="137" t="str">
        <f>VLOOKUP(B345,'3月9日销售'!C:D,2,0)</f>
        <v>红人美睫</v>
      </c>
    </row>
    <row r="346" spans="1:7" x14ac:dyDescent="0.15">
      <c r="A346" s="137">
        <f t="shared" si="18"/>
        <v>71</v>
      </c>
      <c r="B346" s="137" t="s">
        <v>662</v>
      </c>
      <c r="C346" s="137" t="str">
        <f t="shared" si="19"/>
        <v>刘一锅</v>
      </c>
      <c r="D346" s="173">
        <v>77041</v>
      </c>
      <c r="E346" s="140" t="str">
        <f>VLOOKUP(B346,业态!A:G,7,0)</f>
        <v>餐饮</v>
      </c>
      <c r="F346" s="85" t="str">
        <f t="shared" si="22"/>
        <v>C</v>
      </c>
      <c r="G346" s="137" t="str">
        <f>VLOOKUP(B346,'3月9日销售'!C:D,2,0)</f>
        <v>刘一锅</v>
      </c>
    </row>
    <row r="347" spans="1:7" x14ac:dyDescent="0.15">
      <c r="A347" s="137">
        <f t="shared" si="18"/>
        <v>281</v>
      </c>
      <c r="B347" s="137" t="s">
        <v>668</v>
      </c>
      <c r="C347" s="137" t="str">
        <f t="shared" si="19"/>
        <v>妯娌鸭血粉丝</v>
      </c>
      <c r="D347" s="173">
        <v>10790</v>
      </c>
      <c r="E347" s="140" t="str">
        <f>VLOOKUP(B347,业态!A:G,7,0)</f>
        <v>餐饮</v>
      </c>
      <c r="F347" s="85" t="str">
        <f t="shared" si="22"/>
        <v>C</v>
      </c>
      <c r="G347" s="137" t="str">
        <f>VLOOKUP(B347,'3月9日销售'!C:D,2,0)</f>
        <v>妯娌鸭血粉丝</v>
      </c>
    </row>
    <row r="348" spans="1:7" x14ac:dyDescent="0.15">
      <c r="A348" s="137">
        <f t="shared" si="18"/>
        <v>232</v>
      </c>
      <c r="B348" s="137" t="s">
        <v>710</v>
      </c>
      <c r="C348" s="137" t="str">
        <f t="shared" si="19"/>
        <v>乌托邦摄影</v>
      </c>
      <c r="D348" s="173">
        <v>18000</v>
      </c>
      <c r="E348" s="140" t="str">
        <f>VLOOKUP(B348,业态!A:G,7,0)</f>
        <v>休闲娱乐类</v>
      </c>
      <c r="F348" s="85" t="str">
        <f t="shared" si="22"/>
        <v>C</v>
      </c>
      <c r="G348" s="137" t="str">
        <f>VLOOKUP(B348,'3月9日销售'!C:D,2,0)</f>
        <v>乌托邦摄影</v>
      </c>
    </row>
    <row r="349" spans="1:7" x14ac:dyDescent="0.15">
      <c r="A349" s="137">
        <f t="shared" si="18"/>
        <v>106</v>
      </c>
      <c r="B349" s="137" t="s">
        <v>708</v>
      </c>
      <c r="C349" s="137" t="str">
        <f t="shared" si="19"/>
        <v>乔姐的鱼</v>
      </c>
      <c r="D349" s="173">
        <v>55294</v>
      </c>
      <c r="E349" s="140" t="str">
        <f>VLOOKUP(B349,业态!A:G,7,0)</f>
        <v>餐饮</v>
      </c>
      <c r="F349" s="85" t="str">
        <f t="shared" si="22"/>
        <v>C</v>
      </c>
      <c r="G349" s="137" t="str">
        <f>VLOOKUP(B349,'3月9日销售'!C:D,2,0)</f>
        <v>乔姐的鱼</v>
      </c>
    </row>
    <row r="350" spans="1:7" x14ac:dyDescent="0.15">
      <c r="A350" s="137">
        <f t="shared" si="18"/>
        <v>72</v>
      </c>
      <c r="B350" s="137" t="s">
        <v>717</v>
      </c>
      <c r="C350" s="137" t="str">
        <f t="shared" si="19"/>
        <v>第二乐章</v>
      </c>
      <c r="D350" s="173">
        <v>76948</v>
      </c>
      <c r="E350" s="140" t="str">
        <f>VLOOKUP(B350,业态!A:G,7,0)</f>
        <v>餐饮</v>
      </c>
      <c r="F350" s="85" t="str">
        <f t="shared" si="22"/>
        <v>B</v>
      </c>
      <c r="G350" s="137" t="str">
        <f>VLOOKUP(B350,'3月9日销售'!C:D,2,0)</f>
        <v>第二乐章</v>
      </c>
    </row>
    <row r="351" spans="1:7" x14ac:dyDescent="0.15">
      <c r="A351" s="137">
        <f t="shared" si="18"/>
        <v>287</v>
      </c>
      <c r="B351" s="137" t="s">
        <v>732</v>
      </c>
      <c r="C351" s="137" t="str">
        <f t="shared" si="19"/>
        <v>K4</v>
      </c>
      <c r="D351" s="173">
        <v>10575</v>
      </c>
      <c r="E351" s="140" t="str">
        <f>VLOOKUP(B351,业态!A:G,7,0)</f>
        <v>零售购物</v>
      </c>
      <c r="F351" s="85" t="str">
        <f t="shared" si="22"/>
        <v>B</v>
      </c>
      <c r="G351" s="137" t="str">
        <f>VLOOKUP(B351,'3月9日销售'!C:D,2,0)</f>
        <v>K4</v>
      </c>
    </row>
    <row r="352" spans="1:7" x14ac:dyDescent="0.15">
      <c r="A352" s="137">
        <f t="shared" si="18"/>
        <v>66</v>
      </c>
      <c r="B352" s="137" t="s">
        <v>745</v>
      </c>
      <c r="C352" s="137" t="str">
        <f t="shared" si="19"/>
        <v>小乔回转寿司</v>
      </c>
      <c r="D352" s="173">
        <v>85230</v>
      </c>
      <c r="E352" s="140" t="str">
        <f>VLOOKUP(B352,业态!A:G,7,0)</f>
        <v>餐饮</v>
      </c>
      <c r="F352" s="85" t="str">
        <f t="shared" si="22"/>
        <v>B</v>
      </c>
      <c r="G352" s="137" t="str">
        <f>VLOOKUP(B352,'3月9日销售'!C:D,2,0)</f>
        <v>小乔回转寿司</v>
      </c>
    </row>
    <row r="353" spans="1:9" x14ac:dyDescent="0.15">
      <c r="A353" s="137">
        <f t="shared" si="18"/>
        <v>59</v>
      </c>
      <c r="B353" s="137" t="s">
        <v>773</v>
      </c>
      <c r="C353" s="137" t="str">
        <f t="shared" si="19"/>
        <v>梵森印象</v>
      </c>
      <c r="D353" s="173">
        <v>99000</v>
      </c>
      <c r="E353" s="140" t="str">
        <f>VLOOKUP(B353,业态!A:G,7,0)</f>
        <v>休闲娱乐类</v>
      </c>
      <c r="F353" s="85" t="str">
        <f t="shared" si="22"/>
        <v>C</v>
      </c>
      <c r="G353" s="137" t="str">
        <f>VLOOKUP(B353,'3月9日销售'!C:D,2,0)</f>
        <v>梵森印象</v>
      </c>
    </row>
    <row r="354" spans="1:9" x14ac:dyDescent="0.15">
      <c r="A354" s="137">
        <f t="shared" si="18"/>
        <v>342</v>
      </c>
      <c r="B354" s="137" t="s">
        <v>2631</v>
      </c>
      <c r="C354" s="137" t="str">
        <f t="shared" si="19"/>
        <v>竟源美甲</v>
      </c>
      <c r="D354" s="173">
        <v>4745</v>
      </c>
      <c r="E354" s="140" t="str">
        <f>VLOOKUP(B354,业态!A:G,7,0)</f>
        <v>生活服务类</v>
      </c>
      <c r="F354" s="85" t="str">
        <f t="shared" si="22"/>
        <v>C</v>
      </c>
      <c r="G354" s="137" t="str">
        <f>VLOOKUP(B354,'3月9日销售'!C:D,2,0)</f>
        <v>竟源美甲</v>
      </c>
    </row>
    <row r="355" spans="1:9" x14ac:dyDescent="0.15">
      <c r="A355" s="137">
        <f t="shared" si="18"/>
        <v>65</v>
      </c>
      <c r="B355" s="137" t="s">
        <v>796</v>
      </c>
      <c r="C355" s="137" t="str">
        <f t="shared" si="19"/>
        <v>亲亲袋鼠</v>
      </c>
      <c r="D355" s="173">
        <v>88068</v>
      </c>
      <c r="E355" s="140" t="str">
        <f>VLOOKUP(B355,业态!A:G,7,0)</f>
        <v>休闲娱乐类</v>
      </c>
      <c r="F355" s="85" t="str">
        <f t="shared" si="22"/>
        <v>C</v>
      </c>
      <c r="G355" s="137" t="str">
        <f>VLOOKUP(B355,'3月9日销售'!C:D,2,0)</f>
        <v>亲亲袋鼠</v>
      </c>
      <c r="I355" s="137"/>
    </row>
    <row r="356" spans="1:9" x14ac:dyDescent="0.15">
      <c r="A356" s="137">
        <f t="shared" si="18"/>
        <v>301</v>
      </c>
      <c r="B356" s="137" t="s">
        <v>411</v>
      </c>
      <c r="C356" s="137" t="str">
        <f t="shared" si="19"/>
        <v>璇转台球</v>
      </c>
      <c r="D356" s="173">
        <v>8683</v>
      </c>
      <c r="E356" s="140" t="str">
        <f>VLOOKUP(B356,业态!A:G,7,0)</f>
        <v>休闲娱乐类</v>
      </c>
      <c r="F356" s="85" t="str">
        <f t="shared" si="22"/>
        <v>D</v>
      </c>
      <c r="G356" s="137" t="str">
        <f>VLOOKUP(B356,'3月9日销售'!C:D,2,0)</f>
        <v>璇转台球</v>
      </c>
      <c r="I356" s="137"/>
    </row>
    <row r="357" spans="1:9" x14ac:dyDescent="0.15">
      <c r="A357" s="137">
        <f t="shared" si="18"/>
        <v>288</v>
      </c>
      <c r="B357" s="137" t="s">
        <v>2759</v>
      </c>
      <c r="C357" s="137" t="str">
        <f t="shared" si="19"/>
        <v>鲜果时间</v>
      </c>
      <c r="D357" s="173">
        <v>10289</v>
      </c>
      <c r="E357" s="140" t="str">
        <f>VLOOKUP(B357,业态!A:G,7,0)</f>
        <v>餐饮</v>
      </c>
      <c r="F357" s="85" t="str">
        <f t="shared" si="22"/>
        <v>B</v>
      </c>
      <c r="G357" s="137" t="str">
        <f>VLOOKUP(B357,'3月9日销售'!C:D,2,0)</f>
        <v>鲜果时间</v>
      </c>
    </row>
    <row r="358" spans="1:9" x14ac:dyDescent="0.15">
      <c r="A358" s="137">
        <f t="shared" si="18"/>
        <v>375</v>
      </c>
      <c r="B358" s="137" t="s">
        <v>309</v>
      </c>
      <c r="C358" s="137" t="e">
        <f t="shared" si="19"/>
        <v>#N/A</v>
      </c>
      <c r="D358" s="173">
        <v>0</v>
      </c>
      <c r="E358" s="140" t="str">
        <f>VLOOKUP(B358,业态!A:G,7,0)</f>
        <v>休闲娱乐类</v>
      </c>
      <c r="F358" s="85" t="str">
        <f t="shared" si="22"/>
        <v>C</v>
      </c>
      <c r="G358" s="137" t="e">
        <f>VLOOKUP(B358,'3月9日销售'!C:D,2,0)</f>
        <v>#N/A</v>
      </c>
      <c r="I358" s="137"/>
    </row>
    <row r="359" spans="1:9" x14ac:dyDescent="0.15">
      <c r="A359" s="137">
        <f t="shared" si="18"/>
        <v>197</v>
      </c>
      <c r="B359" s="137" t="s">
        <v>813</v>
      </c>
      <c r="C359" s="137" t="str">
        <f t="shared" si="19"/>
        <v>朴坊</v>
      </c>
      <c r="D359" s="173">
        <v>25857</v>
      </c>
      <c r="E359" s="140" t="str">
        <f>VLOOKUP(B359,业态!A:G,7,0)</f>
        <v>零售购物</v>
      </c>
      <c r="F359" s="85" t="str">
        <f t="shared" ref="F359:F361" si="23">LEFT(B359,1)</f>
        <v>C</v>
      </c>
      <c r="G359" s="137" t="str">
        <f>VLOOKUP(B359,'3月9日销售'!C:D,2,0)</f>
        <v>朴坊</v>
      </c>
    </row>
    <row r="360" spans="1:9" x14ac:dyDescent="0.15">
      <c r="A360" s="137">
        <f t="shared" si="18"/>
        <v>212</v>
      </c>
      <c r="B360" s="140" t="s">
        <v>817</v>
      </c>
      <c r="C360" s="137" t="str">
        <f t="shared" si="19"/>
        <v>希多蜜</v>
      </c>
      <c r="D360" s="173">
        <v>21993</v>
      </c>
      <c r="E360" s="140" t="str">
        <f>VLOOKUP(B360,业态!A:G,7,0)</f>
        <v>零售购物</v>
      </c>
      <c r="F360" s="85" t="str">
        <f t="shared" si="23"/>
        <v>A</v>
      </c>
      <c r="G360" s="137" t="str">
        <f>VLOOKUP(B360,'3月9日销售'!C:D,2,0)</f>
        <v>希多蜜</v>
      </c>
    </row>
    <row r="361" spans="1:9" x14ac:dyDescent="0.15">
      <c r="A361" s="137">
        <f t="shared" si="18"/>
        <v>313</v>
      </c>
      <c r="B361" s="140" t="s">
        <v>822</v>
      </c>
      <c r="C361" s="137" t="str">
        <f t="shared" si="19"/>
        <v>蜜蜂家</v>
      </c>
      <c r="D361" s="173">
        <v>7558</v>
      </c>
      <c r="E361" s="140" t="str">
        <f>VLOOKUP(B361,业态!A:G,7,0)</f>
        <v>餐饮</v>
      </c>
      <c r="F361" s="85" t="str">
        <f t="shared" si="23"/>
        <v>C</v>
      </c>
      <c r="G361" s="137" t="str">
        <f>VLOOKUP(B361,'3月9日销售'!C:D,2,0)</f>
        <v>蜜蜂家</v>
      </c>
    </row>
    <row r="362" spans="1:9" x14ac:dyDescent="0.15">
      <c r="A362" s="137">
        <f t="shared" si="18"/>
        <v>219</v>
      </c>
      <c r="B362" s="140" t="s">
        <v>2792</v>
      </c>
      <c r="C362" s="137" t="str">
        <f t="shared" si="19"/>
        <v>港汇版仔护理品</v>
      </c>
      <c r="D362" s="173">
        <v>20505</v>
      </c>
      <c r="E362" s="140" t="str">
        <f>VLOOKUP(B362,业态!A:G,7,0)</f>
        <v>零售购物</v>
      </c>
      <c r="F362" s="85" t="str">
        <f>LEFT(B362,1)</f>
        <v>C</v>
      </c>
      <c r="G362" s="137" t="str">
        <f>VLOOKUP(B362,'3月9日销售'!C:D,2,0)</f>
        <v>港汇版仔护理品</v>
      </c>
    </row>
    <row r="363" spans="1:9" x14ac:dyDescent="0.15">
      <c r="A363" s="137">
        <f t="shared" si="18"/>
        <v>347</v>
      </c>
      <c r="B363" s="140" t="s">
        <v>829</v>
      </c>
      <c r="C363" s="137" t="str">
        <f t="shared" si="19"/>
        <v>昂格</v>
      </c>
      <c r="D363" s="173">
        <v>3772</v>
      </c>
      <c r="E363" s="140" t="str">
        <f>VLOOKUP(B363,业态!A:G,7,0)</f>
        <v>零售购物</v>
      </c>
      <c r="F363" s="85" t="str">
        <f t="shared" ref="F363:F366" si="24">LEFT(B363,1)</f>
        <v>A</v>
      </c>
      <c r="G363" s="137" t="str">
        <f>VLOOKUP(B363,'3月9日销售'!C:D,2,0)</f>
        <v>昂格</v>
      </c>
    </row>
    <row r="364" spans="1:9" x14ac:dyDescent="0.15">
      <c r="A364" s="137">
        <f t="shared" si="18"/>
        <v>170</v>
      </c>
      <c r="B364" s="140" t="s">
        <v>815</v>
      </c>
      <c r="C364" s="137" t="str">
        <f t="shared" si="19"/>
        <v>艾米影院</v>
      </c>
      <c r="D364" s="173">
        <v>32959.049999999996</v>
      </c>
      <c r="E364" s="140" t="str">
        <f>VLOOKUP(B364,业态!A:G,7,0)</f>
        <v>休闲娱乐类</v>
      </c>
      <c r="F364" s="85" t="str">
        <f t="shared" si="24"/>
        <v>C</v>
      </c>
      <c r="G364" s="137" t="str">
        <f>VLOOKUP(B364,'3月9日销售'!C:D,2,0)</f>
        <v>艾米影院</v>
      </c>
    </row>
    <row r="365" spans="1:9" x14ac:dyDescent="0.15">
      <c r="A365" s="137">
        <f t="shared" si="18"/>
        <v>5</v>
      </c>
      <c r="B365" s="140" t="s">
        <v>120</v>
      </c>
      <c r="C365" s="137" t="str">
        <f t="shared" si="19"/>
        <v>汉巴味德</v>
      </c>
      <c r="D365" s="173">
        <v>1020000</v>
      </c>
      <c r="E365" s="140" t="str">
        <f>VLOOKUP(B365,业态!A:G,7,0)</f>
        <v>餐饮</v>
      </c>
      <c r="F365" s="85" t="str">
        <f t="shared" si="24"/>
        <v>C</v>
      </c>
      <c r="G365" s="137" t="str">
        <f>VLOOKUP(B365,'3月9日销售'!C:D,2,0)</f>
        <v>汉巴味德</v>
      </c>
    </row>
    <row r="366" spans="1:9" x14ac:dyDescent="0.15">
      <c r="A366" s="137">
        <f t="shared" si="18"/>
        <v>60</v>
      </c>
      <c r="B366" s="140" t="s">
        <v>130</v>
      </c>
      <c r="C366" s="137" t="str">
        <f t="shared" si="19"/>
        <v>屈臣氏</v>
      </c>
      <c r="D366" s="173">
        <v>95330.76999999999</v>
      </c>
      <c r="E366" s="140" t="str">
        <f>VLOOKUP(B366,业态!A:G,7,0)</f>
        <v>零售购物</v>
      </c>
      <c r="F366" s="85" t="str">
        <f t="shared" si="24"/>
        <v>C</v>
      </c>
      <c r="G366" s="137" t="str">
        <f>VLOOKUP(B366,'3月9日销售'!C:D,2,0)</f>
        <v>屈臣氏</v>
      </c>
    </row>
    <row r="367" spans="1:9" x14ac:dyDescent="0.15">
      <c r="A367" s="137">
        <f t="shared" si="18"/>
        <v>235</v>
      </c>
      <c r="B367" s="140" t="s">
        <v>280</v>
      </c>
      <c r="C367" s="137" t="str">
        <f t="shared" si="19"/>
        <v>查理布朗</v>
      </c>
      <c r="D367" s="173">
        <v>17830</v>
      </c>
      <c r="E367" s="140" t="str">
        <f>VLOOKUP(B367,业态!A:G,7,0)</f>
        <v>餐饮</v>
      </c>
      <c r="F367" s="85" t="str">
        <f t="shared" ref="F367:F369" si="25">LEFT(B367,1)</f>
        <v>D</v>
      </c>
      <c r="G367" s="137" t="str">
        <f>VLOOKUP(B367,'3月9日销售'!C:D,2,0)</f>
        <v>查理布朗</v>
      </c>
    </row>
    <row r="368" spans="1:9" x14ac:dyDescent="0.15">
      <c r="A368" s="137">
        <f t="shared" si="18"/>
        <v>228</v>
      </c>
      <c r="B368" s="140" t="s">
        <v>456</v>
      </c>
      <c r="C368" s="137" t="str">
        <f t="shared" si="19"/>
        <v>三联书店</v>
      </c>
      <c r="D368" s="173">
        <v>18621.309999999998</v>
      </c>
      <c r="E368" s="140" t="str">
        <f>VLOOKUP(B368,业态!A:G,7,0)</f>
        <v>休闲娱乐类</v>
      </c>
      <c r="F368" s="85" t="str">
        <f t="shared" si="25"/>
        <v>D</v>
      </c>
      <c r="G368" s="137" t="str">
        <f>VLOOKUP(B368,'3月9日销售'!C:D,2,0)</f>
        <v>三联书店</v>
      </c>
    </row>
    <row r="369" spans="1:7" x14ac:dyDescent="0.15">
      <c r="A369" s="137">
        <f t="shared" si="18"/>
        <v>369</v>
      </c>
      <c r="B369" s="140" t="s">
        <v>784</v>
      </c>
      <c r="C369" s="137" t="str">
        <f t="shared" si="19"/>
        <v>趣趣屋</v>
      </c>
      <c r="D369" s="173">
        <v>1300</v>
      </c>
      <c r="E369" s="140" t="str">
        <f>VLOOKUP(B369,业态!A:G,7,0)</f>
        <v>休闲娱乐类</v>
      </c>
      <c r="F369" s="85" t="str">
        <f t="shared" si="25"/>
        <v>D</v>
      </c>
      <c r="G369" s="137" t="str">
        <f>VLOOKUP(B369,'3月9日销售'!C:D,2,0)</f>
        <v>趣趣屋</v>
      </c>
    </row>
    <row r="370" spans="1:7" x14ac:dyDescent="0.15">
      <c r="A370" s="137">
        <f t="shared" si="18"/>
        <v>10</v>
      </c>
      <c r="B370" s="140" t="s">
        <v>127</v>
      </c>
      <c r="C370" s="137" t="str">
        <f t="shared" si="19"/>
        <v>外婆家</v>
      </c>
      <c r="D370" s="173">
        <v>461251</v>
      </c>
      <c r="E370" s="140" t="str">
        <f>VLOOKUP(B370,业态!A:G,7,0)</f>
        <v>餐饮</v>
      </c>
      <c r="F370" s="85" t="str">
        <f t="shared" ref="F370:F371" si="26">LEFT(B370,1)</f>
        <v>C</v>
      </c>
      <c r="G370" s="137" t="str">
        <f>VLOOKUP(B370,'3月9日销售'!C:D,2,0)</f>
        <v>外婆家</v>
      </c>
    </row>
    <row r="371" spans="1:7" x14ac:dyDescent="0.15">
      <c r="A371" s="137">
        <f t="shared" si="18"/>
        <v>41</v>
      </c>
      <c r="B371" s="140" t="s">
        <v>145</v>
      </c>
      <c r="C371" s="137" t="str">
        <f t="shared" si="19"/>
        <v>星美影院</v>
      </c>
      <c r="D371" s="173">
        <v>138552.29999999999</v>
      </c>
      <c r="E371" s="140" t="str">
        <f>VLOOKUP(B371,业态!A:G,7,0)</f>
        <v>休闲娱乐类</v>
      </c>
      <c r="F371" s="85" t="str">
        <f t="shared" si="26"/>
        <v>D</v>
      </c>
      <c r="G371" s="137" t="str">
        <f>VLOOKUP(B371,'3月9日销售'!C:D,2,0)</f>
        <v>星美影院</v>
      </c>
    </row>
    <row r="372" spans="1:7" x14ac:dyDescent="0.15">
      <c r="A372" s="137">
        <f t="shared" si="18"/>
        <v>24</v>
      </c>
      <c r="B372" s="140" t="s">
        <v>2909</v>
      </c>
      <c r="C372" s="137" t="str">
        <f t="shared" si="19"/>
        <v>6IXTY8IGHT</v>
      </c>
      <c r="D372" s="173">
        <v>190332</v>
      </c>
      <c r="E372" s="140" t="str">
        <f>VLOOKUP(B372,业态!A:G,7,0)</f>
        <v>零售购物</v>
      </c>
      <c r="F372" s="85" t="str">
        <f t="shared" ref="F372" si="27">LEFT(B372,1)</f>
        <v>C</v>
      </c>
      <c r="G372" s="137" t="str">
        <f>VLOOKUP(B372,'3月9日销售'!C:D,2,0)</f>
        <v>6IXTY8IGHT</v>
      </c>
    </row>
    <row r="373" spans="1:7" x14ac:dyDescent="0.15">
      <c r="A373" s="137">
        <f t="shared" si="18"/>
        <v>292</v>
      </c>
      <c r="B373" s="140" t="s">
        <v>521</v>
      </c>
      <c r="C373" s="137" t="str">
        <f t="shared" si="19"/>
        <v>AZONA AO2</v>
      </c>
      <c r="D373" s="173">
        <v>9818</v>
      </c>
      <c r="E373" s="140" t="str">
        <f>VLOOKUP(B373,业态!A:G,7,0)</f>
        <v>零售购物</v>
      </c>
      <c r="F373" s="85" t="str">
        <f t="shared" ref="F373" si="28">LEFT(B373,1)</f>
        <v>C</v>
      </c>
      <c r="G373" s="137" t="str">
        <f>VLOOKUP(B373,'3月9日销售'!C:D,2,0)</f>
        <v>AZONA AO2</v>
      </c>
    </row>
    <row r="374" spans="1:7" x14ac:dyDescent="0.15">
      <c r="A374" s="137">
        <f t="shared" si="18"/>
        <v>54</v>
      </c>
      <c r="B374" s="140" t="s">
        <v>3221</v>
      </c>
      <c r="C374" s="137" t="str">
        <f t="shared" si="19"/>
        <v>大喜</v>
      </c>
      <c r="D374" s="173">
        <v>103927.6</v>
      </c>
      <c r="E374" s="140" t="str">
        <f>VLOOKUP(B374,业态!A:G,7,0)</f>
        <v>餐饮</v>
      </c>
      <c r="F374" s="85" t="str">
        <f t="shared" ref="F374:F377" si="29">LEFT(B374,1)</f>
        <v>B</v>
      </c>
      <c r="G374" s="137" t="str">
        <f>VLOOKUP(B374,'3月9日销售'!C:D,2,0)</f>
        <v>大喜</v>
      </c>
    </row>
    <row r="375" spans="1:7" x14ac:dyDescent="0.15">
      <c r="A375" s="137">
        <f t="shared" si="18"/>
        <v>195</v>
      </c>
      <c r="B375" s="140" t="s">
        <v>3187</v>
      </c>
      <c r="C375" s="137" t="str">
        <f t="shared" si="19"/>
        <v>潮宏基</v>
      </c>
      <c r="D375" s="173">
        <v>25986</v>
      </c>
      <c r="E375" s="140" t="str">
        <f>VLOOKUP(B375,业态!A:G,7,0)</f>
        <v>零售购物</v>
      </c>
      <c r="F375" s="85" t="str">
        <f t="shared" si="29"/>
        <v>C</v>
      </c>
      <c r="G375" s="137" t="str">
        <f>VLOOKUP(B375,'3月9日销售'!C:D,2,0)</f>
        <v>潮宏基</v>
      </c>
    </row>
    <row r="376" spans="1:7" x14ac:dyDescent="0.15">
      <c r="A376" s="137">
        <f t="shared" si="18"/>
        <v>354</v>
      </c>
      <c r="B376" s="140" t="s">
        <v>3248</v>
      </c>
      <c r="C376" s="137" t="str">
        <f t="shared" si="19"/>
        <v xml:space="preserve">全民射击 </v>
      </c>
      <c r="D376" s="173">
        <v>3303</v>
      </c>
      <c r="E376" s="140" t="str">
        <f>VLOOKUP(B376,业态!A:G,7,0)</f>
        <v>休闲娱乐类</v>
      </c>
      <c r="F376" s="85" t="str">
        <f t="shared" si="29"/>
        <v>D</v>
      </c>
      <c r="G376" s="137" t="str">
        <f>VLOOKUP(B376,'3月9日销售'!C:D,2,0)</f>
        <v xml:space="preserve">全民射击 </v>
      </c>
    </row>
    <row r="377" spans="1:7" x14ac:dyDescent="0.15">
      <c r="A377" s="137">
        <f t="shared" si="18"/>
        <v>337</v>
      </c>
      <c r="B377" s="140" t="s">
        <v>3374</v>
      </c>
      <c r="C377" s="137" t="str">
        <f t="shared" si="19"/>
        <v>MANGO</v>
      </c>
      <c r="D377" s="173">
        <v>5500</v>
      </c>
      <c r="E377" s="140" t="str">
        <f>VLOOKUP(B377,业态!A:G,7,0)</f>
        <v>零售购物</v>
      </c>
      <c r="F377" s="85" t="str">
        <f t="shared" si="29"/>
        <v>A</v>
      </c>
      <c r="G377" s="137" t="str">
        <f>VLOOKUP(B377,'3月9日销售'!C:D,2,0)</f>
        <v>MANGO</v>
      </c>
    </row>
    <row r="378" spans="1:7" x14ac:dyDescent="0.15">
      <c r="A378" s="137"/>
      <c r="C378" s="137"/>
      <c r="D378" s="173"/>
      <c r="G378" s="137"/>
    </row>
    <row r="379" spans="1:7" x14ac:dyDescent="0.15">
      <c r="A379" s="137"/>
      <c r="C379" s="137"/>
      <c r="D379" s="173"/>
      <c r="G379" s="137"/>
    </row>
    <row r="380" spans="1:7" x14ac:dyDescent="0.15">
      <c r="A380" s="137"/>
      <c r="C380" s="137"/>
      <c r="D380" s="173"/>
      <c r="G380" s="137"/>
    </row>
    <row r="381" spans="1:7" x14ac:dyDescent="0.15">
      <c r="A381" s="137"/>
      <c r="C381" s="137"/>
      <c r="D381" s="173"/>
      <c r="G381" s="137"/>
    </row>
    <row r="382" spans="1:7" x14ac:dyDescent="0.15">
      <c r="A382" s="137"/>
      <c r="C382" s="137"/>
      <c r="D382" s="173"/>
      <c r="G382" s="137"/>
    </row>
    <row r="383" spans="1:7" x14ac:dyDescent="0.15">
      <c r="A383" s="137"/>
      <c r="C383" s="137"/>
      <c r="D383" s="173"/>
      <c r="G383" s="137"/>
    </row>
    <row r="384" spans="1:7" x14ac:dyDescent="0.15">
      <c r="A384" s="137"/>
      <c r="D384" s="179"/>
      <c r="G384" s="137"/>
    </row>
    <row r="385" spans="1:7" x14ac:dyDescent="0.15">
      <c r="A385" s="137"/>
      <c r="D385" s="179"/>
      <c r="G385" s="137"/>
    </row>
    <row r="386" spans="1:7" x14ac:dyDescent="0.15">
      <c r="A386" s="137"/>
      <c r="D386" s="179"/>
      <c r="G386" s="137"/>
    </row>
    <row r="387" spans="1:7" x14ac:dyDescent="0.15">
      <c r="A387" s="137"/>
      <c r="D387" s="179"/>
      <c r="G387" s="137"/>
    </row>
    <row r="388" spans="1:7" x14ac:dyDescent="0.15">
      <c r="A388" s="137"/>
      <c r="D388" s="179"/>
      <c r="G388" s="137"/>
    </row>
    <row r="389" spans="1:7" x14ac:dyDescent="0.15">
      <c r="A389" s="137"/>
      <c r="D389" s="179"/>
      <c r="G389" s="137"/>
    </row>
    <row r="390" spans="1:7" x14ac:dyDescent="0.15">
      <c r="A390" s="137"/>
      <c r="D390" s="179"/>
      <c r="G390" s="137"/>
    </row>
    <row r="391" spans="1:7" x14ac:dyDescent="0.15">
      <c r="A391" s="137"/>
      <c r="D391" s="179"/>
      <c r="G391" s="137"/>
    </row>
    <row r="392" spans="1:7" x14ac:dyDescent="0.15">
      <c r="G392" s="137"/>
    </row>
    <row r="393" spans="1:7" x14ac:dyDescent="0.15">
      <c r="G393" s="137"/>
    </row>
    <row r="394" spans="1:7" x14ac:dyDescent="0.15">
      <c r="G394" s="137"/>
    </row>
  </sheetData>
  <autoFilter ref="A1:N383"/>
  <mergeCells count="1">
    <mergeCell ref="J22:N27"/>
  </mergeCells>
  <phoneticPr fontId="12" type="noConversion"/>
  <conditionalFormatting sqref="D384:D65519 D1">
    <cfRule type="duplicateValues" dxfId="141" priority="1015"/>
  </conditionalFormatting>
  <conditionalFormatting sqref="C384:C65366 C1">
    <cfRule type="duplicateValues" dxfId="140" priority="1018" stopIfTrue="1"/>
  </conditionalFormatting>
  <conditionalFormatting sqref="B187:B311 B2:B96 B98:B185">
    <cfRule type="duplicateValues" dxfId="139" priority="1081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5"/>
  <sheetViews>
    <sheetView topLeftCell="A1434" workbookViewId="0">
      <selection activeCell="A1458" sqref="A1:I1048576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3342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 x14ac:dyDescent="0.15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 x14ac:dyDescent="0.15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 x14ac:dyDescent="0.15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 x14ac:dyDescent="0.15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 x14ac:dyDescent="0.15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 x14ac:dyDescent="0.15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 x14ac:dyDescent="0.15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 x14ac:dyDescent="0.15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 x14ac:dyDescent="0.15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 x14ac:dyDescent="0.15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 x14ac:dyDescent="0.15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 x14ac:dyDescent="0.15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 x14ac:dyDescent="0.15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 x14ac:dyDescent="0.15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 x14ac:dyDescent="0.15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 x14ac:dyDescent="0.15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 x14ac:dyDescent="0.15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 x14ac:dyDescent="0.15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 x14ac:dyDescent="0.15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 x14ac:dyDescent="0.15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 x14ac:dyDescent="0.15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 x14ac:dyDescent="0.15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 x14ac:dyDescent="0.15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 x14ac:dyDescent="0.15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 x14ac:dyDescent="0.15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 x14ac:dyDescent="0.15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 x14ac:dyDescent="0.15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 x14ac:dyDescent="0.15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 x14ac:dyDescent="0.15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 x14ac:dyDescent="0.15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 x14ac:dyDescent="0.15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 x14ac:dyDescent="0.15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 x14ac:dyDescent="0.15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 x14ac:dyDescent="0.15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 x14ac:dyDescent="0.15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 x14ac:dyDescent="0.15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 x14ac:dyDescent="0.15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 x14ac:dyDescent="0.15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 x14ac:dyDescent="0.15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 x14ac:dyDescent="0.15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 x14ac:dyDescent="0.15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 x14ac:dyDescent="0.15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 x14ac:dyDescent="0.15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 x14ac:dyDescent="0.15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 x14ac:dyDescent="0.15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 x14ac:dyDescent="0.15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 x14ac:dyDescent="0.15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 x14ac:dyDescent="0.15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 x14ac:dyDescent="0.15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 x14ac:dyDescent="0.15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 x14ac:dyDescent="0.15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 x14ac:dyDescent="0.15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 x14ac:dyDescent="0.15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 x14ac:dyDescent="0.15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 x14ac:dyDescent="0.15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 x14ac:dyDescent="0.15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 x14ac:dyDescent="0.15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 x14ac:dyDescent="0.15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 x14ac:dyDescent="0.15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 x14ac:dyDescent="0.15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 x14ac:dyDescent="0.15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 x14ac:dyDescent="0.15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 x14ac:dyDescent="0.15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 x14ac:dyDescent="0.15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 x14ac:dyDescent="0.15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 x14ac:dyDescent="0.15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 x14ac:dyDescent="0.15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 x14ac:dyDescent="0.15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 x14ac:dyDescent="0.15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 x14ac:dyDescent="0.15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 x14ac:dyDescent="0.15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 x14ac:dyDescent="0.15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 x14ac:dyDescent="0.15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 x14ac:dyDescent="0.15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 x14ac:dyDescent="0.15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 x14ac:dyDescent="0.15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 x14ac:dyDescent="0.15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 x14ac:dyDescent="0.15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 x14ac:dyDescent="0.15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 x14ac:dyDescent="0.15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 x14ac:dyDescent="0.15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 x14ac:dyDescent="0.15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 x14ac:dyDescent="0.15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 x14ac:dyDescent="0.15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 x14ac:dyDescent="0.15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 x14ac:dyDescent="0.15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 x14ac:dyDescent="0.15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 x14ac:dyDescent="0.15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 x14ac:dyDescent="0.15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 x14ac:dyDescent="0.15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 x14ac:dyDescent="0.15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 x14ac:dyDescent="0.15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 x14ac:dyDescent="0.15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 x14ac:dyDescent="0.15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 x14ac:dyDescent="0.15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 x14ac:dyDescent="0.15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 x14ac:dyDescent="0.15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 x14ac:dyDescent="0.15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 x14ac:dyDescent="0.15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 x14ac:dyDescent="0.15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 x14ac:dyDescent="0.15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 x14ac:dyDescent="0.15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 x14ac:dyDescent="0.15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 x14ac:dyDescent="0.15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 x14ac:dyDescent="0.15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 x14ac:dyDescent="0.15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 x14ac:dyDescent="0.15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 x14ac:dyDescent="0.15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 x14ac:dyDescent="0.15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 x14ac:dyDescent="0.15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 x14ac:dyDescent="0.15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 x14ac:dyDescent="0.15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 x14ac:dyDescent="0.15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 x14ac:dyDescent="0.15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 x14ac:dyDescent="0.15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 x14ac:dyDescent="0.15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 x14ac:dyDescent="0.15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 x14ac:dyDescent="0.15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 x14ac:dyDescent="0.15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 x14ac:dyDescent="0.15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 x14ac:dyDescent="0.15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 x14ac:dyDescent="0.15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 x14ac:dyDescent="0.15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 x14ac:dyDescent="0.15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 x14ac:dyDescent="0.15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 x14ac:dyDescent="0.15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 x14ac:dyDescent="0.15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 x14ac:dyDescent="0.15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 x14ac:dyDescent="0.15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 x14ac:dyDescent="0.15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 x14ac:dyDescent="0.15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 x14ac:dyDescent="0.15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 x14ac:dyDescent="0.15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 x14ac:dyDescent="0.15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 x14ac:dyDescent="0.15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 x14ac:dyDescent="0.15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 x14ac:dyDescent="0.15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 x14ac:dyDescent="0.15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 x14ac:dyDescent="0.15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 x14ac:dyDescent="0.15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 x14ac:dyDescent="0.15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 x14ac:dyDescent="0.15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 x14ac:dyDescent="0.15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 x14ac:dyDescent="0.15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 x14ac:dyDescent="0.15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 x14ac:dyDescent="0.15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 x14ac:dyDescent="0.15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 x14ac:dyDescent="0.15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 x14ac:dyDescent="0.15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 x14ac:dyDescent="0.15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 x14ac:dyDescent="0.15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 x14ac:dyDescent="0.15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 x14ac:dyDescent="0.15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 x14ac:dyDescent="0.15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 x14ac:dyDescent="0.15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 x14ac:dyDescent="0.15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 x14ac:dyDescent="0.15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 x14ac:dyDescent="0.15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 x14ac:dyDescent="0.15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 x14ac:dyDescent="0.15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 x14ac:dyDescent="0.15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 x14ac:dyDescent="0.15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 x14ac:dyDescent="0.15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 x14ac:dyDescent="0.15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 x14ac:dyDescent="0.15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 x14ac:dyDescent="0.15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 x14ac:dyDescent="0.15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 x14ac:dyDescent="0.15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 x14ac:dyDescent="0.15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 x14ac:dyDescent="0.15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 x14ac:dyDescent="0.15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 x14ac:dyDescent="0.15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 x14ac:dyDescent="0.15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 x14ac:dyDescent="0.15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 x14ac:dyDescent="0.15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 x14ac:dyDescent="0.15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 x14ac:dyDescent="0.15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 x14ac:dyDescent="0.15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 x14ac:dyDescent="0.15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 x14ac:dyDescent="0.15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 x14ac:dyDescent="0.15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 x14ac:dyDescent="0.15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 x14ac:dyDescent="0.15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 x14ac:dyDescent="0.15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 x14ac:dyDescent="0.15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 x14ac:dyDescent="0.15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 x14ac:dyDescent="0.15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 x14ac:dyDescent="0.15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 x14ac:dyDescent="0.15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 x14ac:dyDescent="0.15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 x14ac:dyDescent="0.15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 x14ac:dyDescent="0.15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 x14ac:dyDescent="0.15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 x14ac:dyDescent="0.15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 x14ac:dyDescent="0.15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 x14ac:dyDescent="0.15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 x14ac:dyDescent="0.15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 x14ac:dyDescent="0.15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 x14ac:dyDescent="0.15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 x14ac:dyDescent="0.15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 x14ac:dyDescent="0.15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 x14ac:dyDescent="0.15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 x14ac:dyDescent="0.15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 x14ac:dyDescent="0.15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 x14ac:dyDescent="0.15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 x14ac:dyDescent="0.15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 x14ac:dyDescent="0.15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 x14ac:dyDescent="0.15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 x14ac:dyDescent="0.15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 x14ac:dyDescent="0.15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 x14ac:dyDescent="0.15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 x14ac:dyDescent="0.15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 x14ac:dyDescent="0.15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 x14ac:dyDescent="0.15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 x14ac:dyDescent="0.15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 x14ac:dyDescent="0.15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 x14ac:dyDescent="0.15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 x14ac:dyDescent="0.15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 x14ac:dyDescent="0.15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 x14ac:dyDescent="0.15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 x14ac:dyDescent="0.15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 x14ac:dyDescent="0.15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 x14ac:dyDescent="0.15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 x14ac:dyDescent="0.15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 x14ac:dyDescent="0.15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 x14ac:dyDescent="0.15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 x14ac:dyDescent="0.15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 x14ac:dyDescent="0.15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 x14ac:dyDescent="0.15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 x14ac:dyDescent="0.15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 x14ac:dyDescent="0.15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 x14ac:dyDescent="0.15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 x14ac:dyDescent="0.15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 x14ac:dyDescent="0.15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 x14ac:dyDescent="0.15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 x14ac:dyDescent="0.15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 x14ac:dyDescent="0.15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 x14ac:dyDescent="0.15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 x14ac:dyDescent="0.15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 x14ac:dyDescent="0.15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 x14ac:dyDescent="0.15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 x14ac:dyDescent="0.15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 x14ac:dyDescent="0.15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 x14ac:dyDescent="0.15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 x14ac:dyDescent="0.15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 x14ac:dyDescent="0.15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 x14ac:dyDescent="0.15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 x14ac:dyDescent="0.15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 x14ac:dyDescent="0.15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 x14ac:dyDescent="0.15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 x14ac:dyDescent="0.15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 x14ac:dyDescent="0.15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 x14ac:dyDescent="0.15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 x14ac:dyDescent="0.15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 x14ac:dyDescent="0.15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 x14ac:dyDescent="0.15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 x14ac:dyDescent="0.15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 x14ac:dyDescent="0.15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 x14ac:dyDescent="0.15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 x14ac:dyDescent="0.15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 x14ac:dyDescent="0.15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 x14ac:dyDescent="0.15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 x14ac:dyDescent="0.15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 x14ac:dyDescent="0.15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 x14ac:dyDescent="0.15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 x14ac:dyDescent="0.15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 x14ac:dyDescent="0.15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 x14ac:dyDescent="0.15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 x14ac:dyDescent="0.15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 x14ac:dyDescent="0.15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 x14ac:dyDescent="0.15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 x14ac:dyDescent="0.15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 x14ac:dyDescent="0.15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 x14ac:dyDescent="0.15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 x14ac:dyDescent="0.15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 x14ac:dyDescent="0.15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 x14ac:dyDescent="0.15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 x14ac:dyDescent="0.15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 x14ac:dyDescent="0.15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 x14ac:dyDescent="0.15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 x14ac:dyDescent="0.15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 x14ac:dyDescent="0.15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 x14ac:dyDescent="0.15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 x14ac:dyDescent="0.15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 x14ac:dyDescent="0.15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 x14ac:dyDescent="0.15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 x14ac:dyDescent="0.15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 x14ac:dyDescent="0.15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 x14ac:dyDescent="0.15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 x14ac:dyDescent="0.15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 x14ac:dyDescent="0.15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 x14ac:dyDescent="0.15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 x14ac:dyDescent="0.15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 x14ac:dyDescent="0.15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 x14ac:dyDescent="0.15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 x14ac:dyDescent="0.15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 x14ac:dyDescent="0.15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 x14ac:dyDescent="0.15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 x14ac:dyDescent="0.15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 x14ac:dyDescent="0.15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 x14ac:dyDescent="0.15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 x14ac:dyDescent="0.15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 x14ac:dyDescent="0.15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 x14ac:dyDescent="0.15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 x14ac:dyDescent="0.15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 x14ac:dyDescent="0.15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 x14ac:dyDescent="0.15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 x14ac:dyDescent="0.15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 x14ac:dyDescent="0.15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 x14ac:dyDescent="0.15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 x14ac:dyDescent="0.15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 x14ac:dyDescent="0.15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 x14ac:dyDescent="0.15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 x14ac:dyDescent="0.15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 x14ac:dyDescent="0.15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 x14ac:dyDescent="0.15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 x14ac:dyDescent="0.15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 x14ac:dyDescent="0.15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 x14ac:dyDescent="0.15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 x14ac:dyDescent="0.15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 x14ac:dyDescent="0.15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 x14ac:dyDescent="0.15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 x14ac:dyDescent="0.15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 x14ac:dyDescent="0.15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 x14ac:dyDescent="0.15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 x14ac:dyDescent="0.15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 x14ac:dyDescent="0.15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 x14ac:dyDescent="0.15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 x14ac:dyDescent="0.15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 x14ac:dyDescent="0.15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 x14ac:dyDescent="0.15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 x14ac:dyDescent="0.15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 x14ac:dyDescent="0.15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 x14ac:dyDescent="0.15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 x14ac:dyDescent="0.15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 x14ac:dyDescent="0.15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 x14ac:dyDescent="0.15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 x14ac:dyDescent="0.15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 x14ac:dyDescent="0.15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 x14ac:dyDescent="0.15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 x14ac:dyDescent="0.15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 x14ac:dyDescent="0.15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 x14ac:dyDescent="0.15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 x14ac:dyDescent="0.15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 x14ac:dyDescent="0.15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 x14ac:dyDescent="0.15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 x14ac:dyDescent="0.15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 x14ac:dyDescent="0.15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 x14ac:dyDescent="0.15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 x14ac:dyDescent="0.15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 x14ac:dyDescent="0.15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 x14ac:dyDescent="0.15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 x14ac:dyDescent="0.15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 x14ac:dyDescent="0.15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 x14ac:dyDescent="0.15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 x14ac:dyDescent="0.15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 x14ac:dyDescent="0.15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 x14ac:dyDescent="0.15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 x14ac:dyDescent="0.15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 x14ac:dyDescent="0.15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 x14ac:dyDescent="0.15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 x14ac:dyDescent="0.15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 x14ac:dyDescent="0.15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 x14ac:dyDescent="0.15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 x14ac:dyDescent="0.15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 x14ac:dyDescent="0.15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 x14ac:dyDescent="0.15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 x14ac:dyDescent="0.15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 x14ac:dyDescent="0.15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 x14ac:dyDescent="0.15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 x14ac:dyDescent="0.15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 x14ac:dyDescent="0.15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 x14ac:dyDescent="0.15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 x14ac:dyDescent="0.15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 x14ac:dyDescent="0.15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 x14ac:dyDescent="0.15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 x14ac:dyDescent="0.15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 x14ac:dyDescent="0.15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 x14ac:dyDescent="0.15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 x14ac:dyDescent="0.15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 x14ac:dyDescent="0.15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 x14ac:dyDescent="0.15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 x14ac:dyDescent="0.15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 x14ac:dyDescent="0.15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 x14ac:dyDescent="0.15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 x14ac:dyDescent="0.15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 x14ac:dyDescent="0.15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 x14ac:dyDescent="0.15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 x14ac:dyDescent="0.15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 x14ac:dyDescent="0.15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 x14ac:dyDescent="0.15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 x14ac:dyDescent="0.15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 x14ac:dyDescent="0.15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 x14ac:dyDescent="0.15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 x14ac:dyDescent="0.15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 x14ac:dyDescent="0.15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 x14ac:dyDescent="0.15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 x14ac:dyDescent="0.15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 x14ac:dyDescent="0.15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 x14ac:dyDescent="0.15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 x14ac:dyDescent="0.15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 x14ac:dyDescent="0.15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 x14ac:dyDescent="0.15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 x14ac:dyDescent="0.15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 x14ac:dyDescent="0.15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 x14ac:dyDescent="0.15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 x14ac:dyDescent="0.15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 x14ac:dyDescent="0.15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 x14ac:dyDescent="0.15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 x14ac:dyDescent="0.15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 x14ac:dyDescent="0.15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 x14ac:dyDescent="0.15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 x14ac:dyDescent="0.15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 x14ac:dyDescent="0.15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 x14ac:dyDescent="0.15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 x14ac:dyDescent="0.15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 x14ac:dyDescent="0.15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 x14ac:dyDescent="0.15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 x14ac:dyDescent="0.15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 x14ac:dyDescent="0.15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 x14ac:dyDescent="0.15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 x14ac:dyDescent="0.15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 x14ac:dyDescent="0.15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 x14ac:dyDescent="0.15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 x14ac:dyDescent="0.15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 x14ac:dyDescent="0.15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 x14ac:dyDescent="0.15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 x14ac:dyDescent="0.15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 x14ac:dyDescent="0.15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 x14ac:dyDescent="0.15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 x14ac:dyDescent="0.15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 x14ac:dyDescent="0.15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 x14ac:dyDescent="0.15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 x14ac:dyDescent="0.15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 x14ac:dyDescent="0.15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 x14ac:dyDescent="0.15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 x14ac:dyDescent="0.15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 x14ac:dyDescent="0.15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 x14ac:dyDescent="0.15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 x14ac:dyDescent="0.15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 x14ac:dyDescent="0.15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 x14ac:dyDescent="0.15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 x14ac:dyDescent="0.15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 x14ac:dyDescent="0.15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 x14ac:dyDescent="0.15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 x14ac:dyDescent="0.15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 x14ac:dyDescent="0.15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 x14ac:dyDescent="0.15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 x14ac:dyDescent="0.15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 x14ac:dyDescent="0.15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 x14ac:dyDescent="0.15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 x14ac:dyDescent="0.15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 x14ac:dyDescent="0.15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 x14ac:dyDescent="0.15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 x14ac:dyDescent="0.15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 x14ac:dyDescent="0.15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 x14ac:dyDescent="0.15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 x14ac:dyDescent="0.15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 x14ac:dyDescent="0.15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 x14ac:dyDescent="0.15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 x14ac:dyDescent="0.15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 x14ac:dyDescent="0.15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 x14ac:dyDescent="0.15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 x14ac:dyDescent="0.15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 x14ac:dyDescent="0.15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 x14ac:dyDescent="0.15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 x14ac:dyDescent="0.15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 x14ac:dyDescent="0.15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 x14ac:dyDescent="0.15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 x14ac:dyDescent="0.15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 x14ac:dyDescent="0.15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 x14ac:dyDescent="0.15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 x14ac:dyDescent="0.15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 x14ac:dyDescent="0.15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 x14ac:dyDescent="0.15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 x14ac:dyDescent="0.15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 x14ac:dyDescent="0.15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 x14ac:dyDescent="0.15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 x14ac:dyDescent="0.15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 x14ac:dyDescent="0.15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 x14ac:dyDescent="0.15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 x14ac:dyDescent="0.15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 x14ac:dyDescent="0.15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 x14ac:dyDescent="0.15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 x14ac:dyDescent="0.15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 x14ac:dyDescent="0.15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 x14ac:dyDescent="0.15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 x14ac:dyDescent="0.15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 x14ac:dyDescent="0.15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 x14ac:dyDescent="0.15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 x14ac:dyDescent="0.15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 x14ac:dyDescent="0.15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 x14ac:dyDescent="0.15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 x14ac:dyDescent="0.15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 x14ac:dyDescent="0.15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 x14ac:dyDescent="0.15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 x14ac:dyDescent="0.15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 x14ac:dyDescent="0.15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 x14ac:dyDescent="0.15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 x14ac:dyDescent="0.15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 x14ac:dyDescent="0.15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 x14ac:dyDescent="0.15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 x14ac:dyDescent="0.15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 x14ac:dyDescent="0.15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 x14ac:dyDescent="0.15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 x14ac:dyDescent="0.15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 x14ac:dyDescent="0.15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 x14ac:dyDescent="0.15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 x14ac:dyDescent="0.15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 x14ac:dyDescent="0.15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 x14ac:dyDescent="0.15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 x14ac:dyDescent="0.15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 x14ac:dyDescent="0.15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 x14ac:dyDescent="0.15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 x14ac:dyDescent="0.15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 x14ac:dyDescent="0.15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 x14ac:dyDescent="0.15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 x14ac:dyDescent="0.15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 x14ac:dyDescent="0.15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 x14ac:dyDescent="0.15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 x14ac:dyDescent="0.15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 x14ac:dyDescent="0.15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 x14ac:dyDescent="0.15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 x14ac:dyDescent="0.15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 x14ac:dyDescent="0.15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 x14ac:dyDescent="0.15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 x14ac:dyDescent="0.15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 x14ac:dyDescent="0.15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 x14ac:dyDescent="0.15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 x14ac:dyDescent="0.15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 x14ac:dyDescent="0.15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 x14ac:dyDescent="0.15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 x14ac:dyDescent="0.15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 x14ac:dyDescent="0.15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 x14ac:dyDescent="0.15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 x14ac:dyDescent="0.15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 x14ac:dyDescent="0.15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 x14ac:dyDescent="0.15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 x14ac:dyDescent="0.15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 x14ac:dyDescent="0.15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 x14ac:dyDescent="0.15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 x14ac:dyDescent="0.15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 x14ac:dyDescent="0.15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 x14ac:dyDescent="0.15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 x14ac:dyDescent="0.15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 x14ac:dyDescent="0.15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 x14ac:dyDescent="0.15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 x14ac:dyDescent="0.15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 x14ac:dyDescent="0.15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 x14ac:dyDescent="0.15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 x14ac:dyDescent="0.15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 x14ac:dyDescent="0.15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 x14ac:dyDescent="0.15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 x14ac:dyDescent="0.15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 x14ac:dyDescent="0.15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 x14ac:dyDescent="0.15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 x14ac:dyDescent="0.15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 x14ac:dyDescent="0.15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 x14ac:dyDescent="0.15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 x14ac:dyDescent="0.15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 x14ac:dyDescent="0.15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 x14ac:dyDescent="0.15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 x14ac:dyDescent="0.15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 x14ac:dyDescent="0.15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 x14ac:dyDescent="0.15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 x14ac:dyDescent="0.15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 x14ac:dyDescent="0.15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 x14ac:dyDescent="0.15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 x14ac:dyDescent="0.15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 x14ac:dyDescent="0.15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 x14ac:dyDescent="0.15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 x14ac:dyDescent="0.15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 x14ac:dyDescent="0.15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 x14ac:dyDescent="0.15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 x14ac:dyDescent="0.15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 x14ac:dyDescent="0.15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 x14ac:dyDescent="0.15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 x14ac:dyDescent="0.15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 x14ac:dyDescent="0.15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 x14ac:dyDescent="0.15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 x14ac:dyDescent="0.15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 x14ac:dyDescent="0.15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 x14ac:dyDescent="0.15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 x14ac:dyDescent="0.15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 x14ac:dyDescent="0.15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 x14ac:dyDescent="0.15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 x14ac:dyDescent="0.15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 x14ac:dyDescent="0.15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 x14ac:dyDescent="0.15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 x14ac:dyDescent="0.15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 x14ac:dyDescent="0.15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 x14ac:dyDescent="0.15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 x14ac:dyDescent="0.15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 x14ac:dyDescent="0.15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 x14ac:dyDescent="0.15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 x14ac:dyDescent="0.15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 x14ac:dyDescent="0.15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 x14ac:dyDescent="0.15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 x14ac:dyDescent="0.15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 x14ac:dyDescent="0.15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 x14ac:dyDescent="0.15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 x14ac:dyDescent="0.15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 x14ac:dyDescent="0.15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 x14ac:dyDescent="0.15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 x14ac:dyDescent="0.15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 x14ac:dyDescent="0.15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 x14ac:dyDescent="0.15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 x14ac:dyDescent="0.15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 x14ac:dyDescent="0.15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 x14ac:dyDescent="0.15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 x14ac:dyDescent="0.15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 x14ac:dyDescent="0.15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 x14ac:dyDescent="0.15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 x14ac:dyDescent="0.15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 x14ac:dyDescent="0.15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 x14ac:dyDescent="0.15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 x14ac:dyDescent="0.15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 x14ac:dyDescent="0.15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 x14ac:dyDescent="0.15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 x14ac:dyDescent="0.15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 x14ac:dyDescent="0.15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 x14ac:dyDescent="0.15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 x14ac:dyDescent="0.15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 x14ac:dyDescent="0.15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 x14ac:dyDescent="0.15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 x14ac:dyDescent="0.15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 x14ac:dyDescent="0.15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 x14ac:dyDescent="0.15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 x14ac:dyDescent="0.15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 x14ac:dyDescent="0.15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 x14ac:dyDescent="0.15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 x14ac:dyDescent="0.15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 x14ac:dyDescent="0.15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 x14ac:dyDescent="0.15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 x14ac:dyDescent="0.15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 x14ac:dyDescent="0.15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 x14ac:dyDescent="0.15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 x14ac:dyDescent="0.15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 x14ac:dyDescent="0.15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 x14ac:dyDescent="0.15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 x14ac:dyDescent="0.15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 x14ac:dyDescent="0.15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 x14ac:dyDescent="0.15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 x14ac:dyDescent="0.15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 x14ac:dyDescent="0.15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 x14ac:dyDescent="0.15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 x14ac:dyDescent="0.15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 x14ac:dyDescent="0.15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 x14ac:dyDescent="0.15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 x14ac:dyDescent="0.15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 x14ac:dyDescent="0.15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 x14ac:dyDescent="0.15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 x14ac:dyDescent="0.15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 x14ac:dyDescent="0.15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 x14ac:dyDescent="0.15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 x14ac:dyDescent="0.15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 x14ac:dyDescent="0.15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 x14ac:dyDescent="0.15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 x14ac:dyDescent="0.15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 x14ac:dyDescent="0.15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 x14ac:dyDescent="0.15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 x14ac:dyDescent="0.15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 x14ac:dyDescent="0.15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 x14ac:dyDescent="0.15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 x14ac:dyDescent="0.15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 x14ac:dyDescent="0.15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 x14ac:dyDescent="0.15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 x14ac:dyDescent="0.15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 x14ac:dyDescent="0.15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 x14ac:dyDescent="0.15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 x14ac:dyDescent="0.15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 x14ac:dyDescent="0.15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 x14ac:dyDescent="0.15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 x14ac:dyDescent="0.15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 x14ac:dyDescent="0.15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 x14ac:dyDescent="0.15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 x14ac:dyDescent="0.15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 x14ac:dyDescent="0.15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 x14ac:dyDescent="0.15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 x14ac:dyDescent="0.15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 x14ac:dyDescent="0.15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 x14ac:dyDescent="0.15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 x14ac:dyDescent="0.15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 x14ac:dyDescent="0.15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 x14ac:dyDescent="0.15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 x14ac:dyDescent="0.15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 x14ac:dyDescent="0.15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 x14ac:dyDescent="0.15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 x14ac:dyDescent="0.15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 x14ac:dyDescent="0.15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 x14ac:dyDescent="0.15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 x14ac:dyDescent="0.15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 x14ac:dyDescent="0.15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 x14ac:dyDescent="0.15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 x14ac:dyDescent="0.15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 x14ac:dyDescent="0.15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 x14ac:dyDescent="0.15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 x14ac:dyDescent="0.15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 x14ac:dyDescent="0.15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 x14ac:dyDescent="0.15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 x14ac:dyDescent="0.15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 x14ac:dyDescent="0.15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 x14ac:dyDescent="0.15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 x14ac:dyDescent="0.15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 x14ac:dyDescent="0.15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 x14ac:dyDescent="0.15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 x14ac:dyDescent="0.15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 x14ac:dyDescent="0.15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 x14ac:dyDescent="0.15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 x14ac:dyDescent="0.15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 x14ac:dyDescent="0.15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 x14ac:dyDescent="0.15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 x14ac:dyDescent="0.15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 x14ac:dyDescent="0.15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 x14ac:dyDescent="0.15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 x14ac:dyDescent="0.15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 x14ac:dyDescent="0.15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 x14ac:dyDescent="0.15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 x14ac:dyDescent="0.15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 x14ac:dyDescent="0.15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 x14ac:dyDescent="0.15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 x14ac:dyDescent="0.15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 x14ac:dyDescent="0.15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 x14ac:dyDescent="0.15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 x14ac:dyDescent="0.15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 x14ac:dyDescent="0.15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 x14ac:dyDescent="0.15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 x14ac:dyDescent="0.15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 x14ac:dyDescent="0.15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 x14ac:dyDescent="0.15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 x14ac:dyDescent="0.15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 x14ac:dyDescent="0.15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 x14ac:dyDescent="0.15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 x14ac:dyDescent="0.15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 x14ac:dyDescent="0.15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 x14ac:dyDescent="0.15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 x14ac:dyDescent="0.15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 x14ac:dyDescent="0.15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 x14ac:dyDescent="0.15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 x14ac:dyDescent="0.15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 x14ac:dyDescent="0.15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 x14ac:dyDescent="0.15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 x14ac:dyDescent="0.15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 x14ac:dyDescent="0.15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 x14ac:dyDescent="0.15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 x14ac:dyDescent="0.15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 x14ac:dyDescent="0.15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 x14ac:dyDescent="0.15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 x14ac:dyDescent="0.15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 x14ac:dyDescent="0.15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 x14ac:dyDescent="0.15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 x14ac:dyDescent="0.15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 x14ac:dyDescent="0.15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 x14ac:dyDescent="0.15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 x14ac:dyDescent="0.15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 x14ac:dyDescent="0.15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 x14ac:dyDescent="0.15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 x14ac:dyDescent="0.15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 x14ac:dyDescent="0.15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 x14ac:dyDescent="0.15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 x14ac:dyDescent="0.15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 x14ac:dyDescent="0.15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 x14ac:dyDescent="0.15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 x14ac:dyDescent="0.15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 x14ac:dyDescent="0.15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 x14ac:dyDescent="0.15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 x14ac:dyDescent="0.15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 x14ac:dyDescent="0.15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 x14ac:dyDescent="0.15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 x14ac:dyDescent="0.15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 x14ac:dyDescent="0.15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 x14ac:dyDescent="0.15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 x14ac:dyDescent="0.15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 x14ac:dyDescent="0.15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 x14ac:dyDescent="0.15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 x14ac:dyDescent="0.15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 x14ac:dyDescent="0.15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 x14ac:dyDescent="0.15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 x14ac:dyDescent="0.15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 x14ac:dyDescent="0.15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 x14ac:dyDescent="0.15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 x14ac:dyDescent="0.15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 x14ac:dyDescent="0.15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 x14ac:dyDescent="0.15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 x14ac:dyDescent="0.15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 x14ac:dyDescent="0.15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 x14ac:dyDescent="0.15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 x14ac:dyDescent="0.15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 x14ac:dyDescent="0.15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 x14ac:dyDescent="0.15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 x14ac:dyDescent="0.15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 x14ac:dyDescent="0.15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 x14ac:dyDescent="0.15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 x14ac:dyDescent="0.15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 x14ac:dyDescent="0.15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 x14ac:dyDescent="0.15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 x14ac:dyDescent="0.15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 x14ac:dyDescent="0.15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 x14ac:dyDescent="0.15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 x14ac:dyDescent="0.15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 x14ac:dyDescent="0.15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 x14ac:dyDescent="0.15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 x14ac:dyDescent="0.15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 x14ac:dyDescent="0.15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 x14ac:dyDescent="0.15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 x14ac:dyDescent="0.15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 x14ac:dyDescent="0.15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 x14ac:dyDescent="0.15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 x14ac:dyDescent="0.15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 x14ac:dyDescent="0.15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 x14ac:dyDescent="0.15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 x14ac:dyDescent="0.15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 x14ac:dyDescent="0.15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 x14ac:dyDescent="0.15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 x14ac:dyDescent="0.15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 x14ac:dyDescent="0.15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 x14ac:dyDescent="0.15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 x14ac:dyDescent="0.15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 x14ac:dyDescent="0.15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 x14ac:dyDescent="0.15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 x14ac:dyDescent="0.15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 x14ac:dyDescent="0.15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 x14ac:dyDescent="0.15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 x14ac:dyDescent="0.15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 x14ac:dyDescent="0.15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 x14ac:dyDescent="0.15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 x14ac:dyDescent="0.15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 x14ac:dyDescent="0.15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 x14ac:dyDescent="0.15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 x14ac:dyDescent="0.15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 x14ac:dyDescent="0.15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 x14ac:dyDescent="0.15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 x14ac:dyDescent="0.15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 x14ac:dyDescent="0.15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 x14ac:dyDescent="0.15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 x14ac:dyDescent="0.15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 x14ac:dyDescent="0.15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 x14ac:dyDescent="0.15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 x14ac:dyDescent="0.15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 x14ac:dyDescent="0.15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 x14ac:dyDescent="0.15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 x14ac:dyDescent="0.15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 x14ac:dyDescent="0.15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 x14ac:dyDescent="0.15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 x14ac:dyDescent="0.15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 x14ac:dyDescent="0.15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 x14ac:dyDescent="0.15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 x14ac:dyDescent="0.15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 x14ac:dyDescent="0.15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 x14ac:dyDescent="0.15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 x14ac:dyDescent="0.15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 x14ac:dyDescent="0.15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 x14ac:dyDescent="0.15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 x14ac:dyDescent="0.15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 x14ac:dyDescent="0.15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 x14ac:dyDescent="0.15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 x14ac:dyDescent="0.15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 x14ac:dyDescent="0.15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 x14ac:dyDescent="0.15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 x14ac:dyDescent="0.15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 x14ac:dyDescent="0.15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 x14ac:dyDescent="0.15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 x14ac:dyDescent="0.15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 x14ac:dyDescent="0.15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 x14ac:dyDescent="0.15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 x14ac:dyDescent="0.15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 x14ac:dyDescent="0.15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 x14ac:dyDescent="0.15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 x14ac:dyDescent="0.15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 x14ac:dyDescent="0.15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 x14ac:dyDescent="0.15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 x14ac:dyDescent="0.15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 x14ac:dyDescent="0.15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 x14ac:dyDescent="0.15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 x14ac:dyDescent="0.15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 x14ac:dyDescent="0.15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 x14ac:dyDescent="0.15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 x14ac:dyDescent="0.15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 x14ac:dyDescent="0.15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 x14ac:dyDescent="0.15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 x14ac:dyDescent="0.15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 x14ac:dyDescent="0.15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 x14ac:dyDescent="0.15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 x14ac:dyDescent="0.15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 x14ac:dyDescent="0.15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 x14ac:dyDescent="0.15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 x14ac:dyDescent="0.15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 x14ac:dyDescent="0.15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 x14ac:dyDescent="0.15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 x14ac:dyDescent="0.15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 x14ac:dyDescent="0.15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 x14ac:dyDescent="0.15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 x14ac:dyDescent="0.15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 x14ac:dyDescent="0.15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 x14ac:dyDescent="0.15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 x14ac:dyDescent="0.15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 x14ac:dyDescent="0.15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 x14ac:dyDescent="0.15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 x14ac:dyDescent="0.15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 x14ac:dyDescent="0.15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 x14ac:dyDescent="0.15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 x14ac:dyDescent="0.15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 x14ac:dyDescent="0.15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 x14ac:dyDescent="0.15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 x14ac:dyDescent="0.15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 x14ac:dyDescent="0.15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 x14ac:dyDescent="0.15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 x14ac:dyDescent="0.15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 x14ac:dyDescent="0.15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 x14ac:dyDescent="0.15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 x14ac:dyDescent="0.15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 x14ac:dyDescent="0.15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 x14ac:dyDescent="0.15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 x14ac:dyDescent="0.15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 x14ac:dyDescent="0.15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 x14ac:dyDescent="0.15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 x14ac:dyDescent="0.15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 x14ac:dyDescent="0.15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 x14ac:dyDescent="0.15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 x14ac:dyDescent="0.15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 x14ac:dyDescent="0.15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 x14ac:dyDescent="0.15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 x14ac:dyDescent="0.15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 x14ac:dyDescent="0.15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 x14ac:dyDescent="0.15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 x14ac:dyDescent="0.15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 x14ac:dyDescent="0.15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 x14ac:dyDescent="0.15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 x14ac:dyDescent="0.15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 x14ac:dyDescent="0.15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 x14ac:dyDescent="0.15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 x14ac:dyDescent="0.15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 x14ac:dyDescent="0.15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 x14ac:dyDescent="0.15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 x14ac:dyDescent="0.15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 x14ac:dyDescent="0.15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 x14ac:dyDescent="0.15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 x14ac:dyDescent="0.15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 x14ac:dyDescent="0.15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 x14ac:dyDescent="0.15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 x14ac:dyDescent="0.15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 x14ac:dyDescent="0.15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 x14ac:dyDescent="0.15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 x14ac:dyDescent="0.15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 x14ac:dyDescent="0.15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 x14ac:dyDescent="0.15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 x14ac:dyDescent="0.15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 x14ac:dyDescent="0.15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 x14ac:dyDescent="0.15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 x14ac:dyDescent="0.15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 x14ac:dyDescent="0.15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 x14ac:dyDescent="0.15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 x14ac:dyDescent="0.15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 x14ac:dyDescent="0.15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 x14ac:dyDescent="0.15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 x14ac:dyDescent="0.15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 x14ac:dyDescent="0.15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 x14ac:dyDescent="0.15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 x14ac:dyDescent="0.15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 x14ac:dyDescent="0.15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 x14ac:dyDescent="0.15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 x14ac:dyDescent="0.15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 x14ac:dyDescent="0.15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 x14ac:dyDescent="0.15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 x14ac:dyDescent="0.15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 x14ac:dyDescent="0.15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 x14ac:dyDescent="0.15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 x14ac:dyDescent="0.15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 x14ac:dyDescent="0.15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 x14ac:dyDescent="0.15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 x14ac:dyDescent="0.15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 x14ac:dyDescent="0.15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 x14ac:dyDescent="0.15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 x14ac:dyDescent="0.15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 x14ac:dyDescent="0.15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 x14ac:dyDescent="0.15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 x14ac:dyDescent="0.15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 x14ac:dyDescent="0.15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 x14ac:dyDescent="0.15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 x14ac:dyDescent="0.15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 x14ac:dyDescent="0.15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 x14ac:dyDescent="0.15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 x14ac:dyDescent="0.15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 x14ac:dyDescent="0.15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 x14ac:dyDescent="0.15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 x14ac:dyDescent="0.15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 x14ac:dyDescent="0.15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 x14ac:dyDescent="0.15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 x14ac:dyDescent="0.15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 x14ac:dyDescent="0.15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 x14ac:dyDescent="0.15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 x14ac:dyDescent="0.15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 x14ac:dyDescent="0.15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 x14ac:dyDescent="0.15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 x14ac:dyDescent="0.15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 x14ac:dyDescent="0.15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 x14ac:dyDescent="0.15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 x14ac:dyDescent="0.15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 x14ac:dyDescent="0.15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 x14ac:dyDescent="0.15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 x14ac:dyDescent="0.15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 x14ac:dyDescent="0.15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 x14ac:dyDescent="0.15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 x14ac:dyDescent="0.15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 x14ac:dyDescent="0.15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 x14ac:dyDescent="0.15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 x14ac:dyDescent="0.15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 x14ac:dyDescent="0.15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 x14ac:dyDescent="0.15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 x14ac:dyDescent="0.15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 x14ac:dyDescent="0.15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 x14ac:dyDescent="0.15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 x14ac:dyDescent="0.15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 x14ac:dyDescent="0.15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 x14ac:dyDescent="0.15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 x14ac:dyDescent="0.15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 x14ac:dyDescent="0.15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 x14ac:dyDescent="0.15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 x14ac:dyDescent="0.15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 x14ac:dyDescent="0.15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 x14ac:dyDescent="0.15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 x14ac:dyDescent="0.15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 x14ac:dyDescent="0.15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 x14ac:dyDescent="0.15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 x14ac:dyDescent="0.15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 x14ac:dyDescent="0.15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 x14ac:dyDescent="0.15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 x14ac:dyDescent="0.15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 x14ac:dyDescent="0.15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 x14ac:dyDescent="0.15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 x14ac:dyDescent="0.15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 x14ac:dyDescent="0.15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 x14ac:dyDescent="0.15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 x14ac:dyDescent="0.15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 x14ac:dyDescent="0.15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 x14ac:dyDescent="0.15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 x14ac:dyDescent="0.15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 x14ac:dyDescent="0.15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 x14ac:dyDescent="0.15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 x14ac:dyDescent="0.15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 x14ac:dyDescent="0.15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 x14ac:dyDescent="0.15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 x14ac:dyDescent="0.15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 x14ac:dyDescent="0.15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 x14ac:dyDescent="0.15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 x14ac:dyDescent="0.15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 x14ac:dyDescent="0.15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 x14ac:dyDescent="0.15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 x14ac:dyDescent="0.15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 x14ac:dyDescent="0.15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 x14ac:dyDescent="0.15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 x14ac:dyDescent="0.15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 x14ac:dyDescent="0.15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 x14ac:dyDescent="0.15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 x14ac:dyDescent="0.15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 x14ac:dyDescent="0.15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 x14ac:dyDescent="0.15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 x14ac:dyDescent="0.15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 x14ac:dyDescent="0.15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 x14ac:dyDescent="0.15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 x14ac:dyDescent="0.15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 x14ac:dyDescent="0.15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 x14ac:dyDescent="0.15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 x14ac:dyDescent="0.15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 x14ac:dyDescent="0.15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 x14ac:dyDescent="0.15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 x14ac:dyDescent="0.15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 x14ac:dyDescent="0.15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 x14ac:dyDescent="0.15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 x14ac:dyDescent="0.15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 x14ac:dyDescent="0.15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 x14ac:dyDescent="0.15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 x14ac:dyDescent="0.15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 x14ac:dyDescent="0.15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 x14ac:dyDescent="0.15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 x14ac:dyDescent="0.15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 x14ac:dyDescent="0.15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 x14ac:dyDescent="0.15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 x14ac:dyDescent="0.15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 x14ac:dyDescent="0.15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 x14ac:dyDescent="0.15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 x14ac:dyDescent="0.15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 x14ac:dyDescent="0.15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 x14ac:dyDescent="0.15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 x14ac:dyDescent="0.15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 x14ac:dyDescent="0.15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 x14ac:dyDescent="0.15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 x14ac:dyDescent="0.15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 x14ac:dyDescent="0.15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 x14ac:dyDescent="0.15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 x14ac:dyDescent="0.15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3236</v>
      </c>
    </row>
    <row r="1109" spans="1:9" x14ac:dyDescent="0.15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 x14ac:dyDescent="0.15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 x14ac:dyDescent="0.15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 x14ac:dyDescent="0.15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 x14ac:dyDescent="0.15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 x14ac:dyDescent="0.15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 x14ac:dyDescent="0.15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 x14ac:dyDescent="0.15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 x14ac:dyDescent="0.15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 x14ac:dyDescent="0.15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 x14ac:dyDescent="0.15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 x14ac:dyDescent="0.15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 x14ac:dyDescent="0.15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 x14ac:dyDescent="0.15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 x14ac:dyDescent="0.15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 x14ac:dyDescent="0.15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 x14ac:dyDescent="0.15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 x14ac:dyDescent="0.15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 x14ac:dyDescent="0.15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 x14ac:dyDescent="0.15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 x14ac:dyDescent="0.15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 x14ac:dyDescent="0.15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 x14ac:dyDescent="0.15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 x14ac:dyDescent="0.15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 x14ac:dyDescent="0.15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 x14ac:dyDescent="0.15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 x14ac:dyDescent="0.15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 x14ac:dyDescent="0.15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 x14ac:dyDescent="0.15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 x14ac:dyDescent="0.15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 x14ac:dyDescent="0.15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 x14ac:dyDescent="0.15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 x14ac:dyDescent="0.15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 x14ac:dyDescent="0.15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 x14ac:dyDescent="0.15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 x14ac:dyDescent="0.15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 x14ac:dyDescent="0.15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 x14ac:dyDescent="0.15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 x14ac:dyDescent="0.15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 x14ac:dyDescent="0.15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 x14ac:dyDescent="0.15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 x14ac:dyDescent="0.15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 x14ac:dyDescent="0.15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 x14ac:dyDescent="0.15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 x14ac:dyDescent="0.15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 x14ac:dyDescent="0.15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 x14ac:dyDescent="0.15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 x14ac:dyDescent="0.15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 x14ac:dyDescent="0.15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 x14ac:dyDescent="0.15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 x14ac:dyDescent="0.15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 x14ac:dyDescent="0.15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 x14ac:dyDescent="0.15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 x14ac:dyDescent="0.15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 x14ac:dyDescent="0.15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 x14ac:dyDescent="0.15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 x14ac:dyDescent="0.15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 x14ac:dyDescent="0.15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 x14ac:dyDescent="0.15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 x14ac:dyDescent="0.15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 x14ac:dyDescent="0.15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 x14ac:dyDescent="0.15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 x14ac:dyDescent="0.15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 x14ac:dyDescent="0.15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 x14ac:dyDescent="0.15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 x14ac:dyDescent="0.15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 x14ac:dyDescent="0.15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 x14ac:dyDescent="0.15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 x14ac:dyDescent="0.15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 x14ac:dyDescent="0.15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 x14ac:dyDescent="0.15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 x14ac:dyDescent="0.15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 x14ac:dyDescent="0.15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 x14ac:dyDescent="0.15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 x14ac:dyDescent="0.15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 x14ac:dyDescent="0.15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 x14ac:dyDescent="0.15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 x14ac:dyDescent="0.15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 x14ac:dyDescent="0.15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 x14ac:dyDescent="0.15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 x14ac:dyDescent="0.15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 x14ac:dyDescent="0.15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 x14ac:dyDescent="0.15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 x14ac:dyDescent="0.15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 x14ac:dyDescent="0.15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 x14ac:dyDescent="0.15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 x14ac:dyDescent="0.15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 x14ac:dyDescent="0.15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 x14ac:dyDescent="0.15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 x14ac:dyDescent="0.15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 x14ac:dyDescent="0.15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 x14ac:dyDescent="0.15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 x14ac:dyDescent="0.15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 x14ac:dyDescent="0.15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 x14ac:dyDescent="0.15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 x14ac:dyDescent="0.15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 x14ac:dyDescent="0.15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 x14ac:dyDescent="0.15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 x14ac:dyDescent="0.15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 x14ac:dyDescent="0.15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 x14ac:dyDescent="0.15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 x14ac:dyDescent="0.15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 x14ac:dyDescent="0.15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 x14ac:dyDescent="0.15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 x14ac:dyDescent="0.15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 x14ac:dyDescent="0.15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 x14ac:dyDescent="0.15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 x14ac:dyDescent="0.15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 x14ac:dyDescent="0.15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 x14ac:dyDescent="0.15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 x14ac:dyDescent="0.15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 x14ac:dyDescent="0.15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 x14ac:dyDescent="0.15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 x14ac:dyDescent="0.15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 x14ac:dyDescent="0.15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 x14ac:dyDescent="0.15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 x14ac:dyDescent="0.15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 x14ac:dyDescent="0.15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 x14ac:dyDescent="0.15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 x14ac:dyDescent="0.15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 x14ac:dyDescent="0.15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 x14ac:dyDescent="0.15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 x14ac:dyDescent="0.15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 x14ac:dyDescent="0.15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 x14ac:dyDescent="0.15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 x14ac:dyDescent="0.15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 x14ac:dyDescent="0.15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 x14ac:dyDescent="0.15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 x14ac:dyDescent="0.15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 x14ac:dyDescent="0.15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 x14ac:dyDescent="0.15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 x14ac:dyDescent="0.15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 x14ac:dyDescent="0.15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 x14ac:dyDescent="0.15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 x14ac:dyDescent="0.15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 x14ac:dyDescent="0.15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 x14ac:dyDescent="0.15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 x14ac:dyDescent="0.15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 x14ac:dyDescent="0.15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 x14ac:dyDescent="0.15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 x14ac:dyDescent="0.15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 x14ac:dyDescent="0.15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 x14ac:dyDescent="0.15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 x14ac:dyDescent="0.15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 x14ac:dyDescent="0.15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 x14ac:dyDescent="0.15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 x14ac:dyDescent="0.15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 x14ac:dyDescent="0.15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 x14ac:dyDescent="0.15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 x14ac:dyDescent="0.15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 x14ac:dyDescent="0.15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 x14ac:dyDescent="0.15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 x14ac:dyDescent="0.15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 x14ac:dyDescent="0.15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 x14ac:dyDescent="0.15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 x14ac:dyDescent="0.15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 x14ac:dyDescent="0.15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 x14ac:dyDescent="0.15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 x14ac:dyDescent="0.15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 x14ac:dyDescent="0.15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 x14ac:dyDescent="0.15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 x14ac:dyDescent="0.15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 x14ac:dyDescent="0.15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 x14ac:dyDescent="0.15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 x14ac:dyDescent="0.15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 x14ac:dyDescent="0.15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 x14ac:dyDescent="0.15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 x14ac:dyDescent="0.15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 x14ac:dyDescent="0.15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 x14ac:dyDescent="0.15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 x14ac:dyDescent="0.15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 x14ac:dyDescent="0.15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 x14ac:dyDescent="0.15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 x14ac:dyDescent="0.15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 x14ac:dyDescent="0.15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 x14ac:dyDescent="0.15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 x14ac:dyDescent="0.15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 x14ac:dyDescent="0.15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 x14ac:dyDescent="0.15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 x14ac:dyDescent="0.15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 x14ac:dyDescent="0.15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 x14ac:dyDescent="0.15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 x14ac:dyDescent="0.15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 x14ac:dyDescent="0.15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 x14ac:dyDescent="0.15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 x14ac:dyDescent="0.15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 x14ac:dyDescent="0.15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 x14ac:dyDescent="0.15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 x14ac:dyDescent="0.15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 x14ac:dyDescent="0.15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 x14ac:dyDescent="0.15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 x14ac:dyDescent="0.15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 x14ac:dyDescent="0.15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 x14ac:dyDescent="0.15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 x14ac:dyDescent="0.15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 x14ac:dyDescent="0.15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 x14ac:dyDescent="0.15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 x14ac:dyDescent="0.15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 x14ac:dyDescent="0.15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 x14ac:dyDescent="0.15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 x14ac:dyDescent="0.15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 x14ac:dyDescent="0.15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 x14ac:dyDescent="0.15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 x14ac:dyDescent="0.15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 x14ac:dyDescent="0.15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 x14ac:dyDescent="0.15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 x14ac:dyDescent="0.15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 x14ac:dyDescent="0.15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 x14ac:dyDescent="0.15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 x14ac:dyDescent="0.15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 x14ac:dyDescent="0.1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 x14ac:dyDescent="0.15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 x14ac:dyDescent="0.15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 x14ac:dyDescent="0.15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 x14ac:dyDescent="0.15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 x14ac:dyDescent="0.15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 x14ac:dyDescent="0.15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 x14ac:dyDescent="0.15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 x14ac:dyDescent="0.15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 x14ac:dyDescent="0.15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 x14ac:dyDescent="0.1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 x14ac:dyDescent="0.1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 x14ac:dyDescent="0.1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 x14ac:dyDescent="0.15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 x14ac:dyDescent="0.15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 x14ac:dyDescent="0.15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 x14ac:dyDescent="0.15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 x14ac:dyDescent="0.15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 x14ac:dyDescent="0.15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 x14ac:dyDescent="0.15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 x14ac:dyDescent="0.15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 x14ac:dyDescent="0.15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 x14ac:dyDescent="0.15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 x14ac:dyDescent="0.15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 x14ac:dyDescent="0.15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 x14ac:dyDescent="0.15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 x14ac:dyDescent="0.15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 x14ac:dyDescent="0.15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 x14ac:dyDescent="0.15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 x14ac:dyDescent="0.15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 x14ac:dyDescent="0.15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 x14ac:dyDescent="0.15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 x14ac:dyDescent="0.15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 x14ac:dyDescent="0.15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 x14ac:dyDescent="0.15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 x14ac:dyDescent="0.15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 x14ac:dyDescent="0.15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 x14ac:dyDescent="0.15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 x14ac:dyDescent="0.15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 x14ac:dyDescent="0.15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 x14ac:dyDescent="0.15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 x14ac:dyDescent="0.15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 x14ac:dyDescent="0.15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 x14ac:dyDescent="0.15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 x14ac:dyDescent="0.15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 x14ac:dyDescent="0.15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 x14ac:dyDescent="0.15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 x14ac:dyDescent="0.15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 x14ac:dyDescent="0.15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 x14ac:dyDescent="0.15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 x14ac:dyDescent="0.15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 x14ac:dyDescent="0.15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 x14ac:dyDescent="0.15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 x14ac:dyDescent="0.15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 x14ac:dyDescent="0.15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 x14ac:dyDescent="0.15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 x14ac:dyDescent="0.15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 x14ac:dyDescent="0.15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 x14ac:dyDescent="0.15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 x14ac:dyDescent="0.15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 x14ac:dyDescent="0.15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 x14ac:dyDescent="0.15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 x14ac:dyDescent="0.15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 x14ac:dyDescent="0.15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 x14ac:dyDescent="0.15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 x14ac:dyDescent="0.15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 x14ac:dyDescent="0.15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 x14ac:dyDescent="0.15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 x14ac:dyDescent="0.15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 x14ac:dyDescent="0.15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 x14ac:dyDescent="0.15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 x14ac:dyDescent="0.1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 x14ac:dyDescent="0.1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 x14ac:dyDescent="0.15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 x14ac:dyDescent="0.15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 x14ac:dyDescent="0.15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 x14ac:dyDescent="0.15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 x14ac:dyDescent="0.15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 x14ac:dyDescent="0.15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 x14ac:dyDescent="0.15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 x14ac:dyDescent="0.15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 x14ac:dyDescent="0.15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 x14ac:dyDescent="0.2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 x14ac:dyDescent="0.15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 x14ac:dyDescent="0.1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 x14ac:dyDescent="0.15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 x14ac:dyDescent="0.15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 x14ac:dyDescent="0.15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 x14ac:dyDescent="0.15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 x14ac:dyDescent="0.15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 x14ac:dyDescent="0.1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 x14ac:dyDescent="0.15">
      <c r="A1410" s="156" t="s">
        <v>3016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 x14ac:dyDescent="0.15">
      <c r="A1411" s="140" t="s">
        <v>2993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 x14ac:dyDescent="0.15">
      <c r="A1412" s="144" t="s">
        <v>3015</v>
      </c>
      <c r="B1412" s="144" t="s">
        <v>1175</v>
      </c>
      <c r="G1412" s="152" t="s">
        <v>2732</v>
      </c>
      <c r="H1412" s="144">
        <v>59.4</v>
      </c>
      <c r="I1412" s="162" t="s">
        <v>3017</v>
      </c>
    </row>
    <row r="1413" spans="1:9" x14ac:dyDescent="0.15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3018</v>
      </c>
    </row>
    <row r="1414" spans="1:9" x14ac:dyDescent="0.15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3019</v>
      </c>
    </row>
    <row r="1415" spans="1:9" x14ac:dyDescent="0.15">
      <c r="A1415" s="144" t="s">
        <v>2994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 x14ac:dyDescent="0.15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 x14ac:dyDescent="0.15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 x14ac:dyDescent="0.15">
      <c r="A1418" s="140" t="s">
        <v>2995</v>
      </c>
      <c r="B1418" s="156" t="s">
        <v>3029</v>
      </c>
      <c r="G1418" s="152" t="s">
        <v>2732</v>
      </c>
      <c r="H1418" s="144">
        <v>104</v>
      </c>
      <c r="I1418" s="133" t="s">
        <v>3030</v>
      </c>
    </row>
    <row r="1419" spans="1:9" x14ac:dyDescent="0.15">
      <c r="A1419" s="140" t="s">
        <v>3002</v>
      </c>
      <c r="B1419" s="140" t="s">
        <v>3003</v>
      </c>
      <c r="G1419" s="152" t="s">
        <v>2732</v>
      </c>
      <c r="H1419" s="144">
        <v>211.9</v>
      </c>
      <c r="I1419" s="133" t="s">
        <v>3031</v>
      </c>
    </row>
    <row r="1420" spans="1:9" x14ac:dyDescent="0.15">
      <c r="A1420" s="140" t="s">
        <v>3004</v>
      </c>
      <c r="B1420" s="140" t="s">
        <v>3005</v>
      </c>
      <c r="G1420" s="152" t="s">
        <v>2732</v>
      </c>
      <c r="H1420" s="144">
        <v>20</v>
      </c>
      <c r="I1420" s="133" t="s">
        <v>3032</v>
      </c>
    </row>
    <row r="1421" spans="1:9" x14ac:dyDescent="0.15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3033</v>
      </c>
    </row>
    <row r="1422" spans="1:9" x14ac:dyDescent="0.15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3036</v>
      </c>
    </row>
    <row r="1423" spans="1:9" x14ac:dyDescent="0.15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3032</v>
      </c>
    </row>
    <row r="1424" spans="1:9" x14ac:dyDescent="0.15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3034</v>
      </c>
    </row>
    <row r="1425" spans="1:9" x14ac:dyDescent="0.15">
      <c r="A1425" s="140" t="s">
        <v>3006</v>
      </c>
      <c r="B1425" s="140" t="s">
        <v>495</v>
      </c>
      <c r="G1425" s="152" t="s">
        <v>2732</v>
      </c>
      <c r="H1425" s="144">
        <v>30</v>
      </c>
      <c r="I1425" s="133" t="s">
        <v>3035</v>
      </c>
    </row>
    <row r="1426" spans="1:9" x14ac:dyDescent="0.15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 x14ac:dyDescent="0.15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3033</v>
      </c>
    </row>
    <row r="1428" spans="1:9" x14ac:dyDescent="0.15">
      <c r="A1428" s="140" t="s">
        <v>3027</v>
      </c>
      <c r="B1428" s="140" t="s">
        <v>3028</v>
      </c>
      <c r="G1428" s="144" t="s">
        <v>204</v>
      </c>
      <c r="H1428" s="144">
        <v>7</v>
      </c>
      <c r="I1428" t="s">
        <v>355</v>
      </c>
    </row>
    <row r="1429" spans="1:9" x14ac:dyDescent="0.15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3036</v>
      </c>
    </row>
    <row r="1430" spans="1:9" x14ac:dyDescent="0.15">
      <c r="A1430" s="140" t="s">
        <v>3042</v>
      </c>
      <c r="B1430" s="140" t="s">
        <v>3043</v>
      </c>
      <c r="G1430" s="144" t="s">
        <v>203</v>
      </c>
      <c r="H1430" s="144">
        <v>70</v>
      </c>
      <c r="I1430" s="162" t="s">
        <v>3064</v>
      </c>
    </row>
    <row r="1431" spans="1:9" x14ac:dyDescent="0.15">
      <c r="A1431" s="140" t="s">
        <v>3040</v>
      </c>
      <c r="B1431" s="140" t="s">
        <v>3041</v>
      </c>
      <c r="G1431" s="144" t="s">
        <v>203</v>
      </c>
      <c r="H1431" s="144">
        <v>70</v>
      </c>
      <c r="I1431" s="162" t="s">
        <v>3064</v>
      </c>
    </row>
    <row r="1432" spans="1:9" x14ac:dyDescent="0.15">
      <c r="A1432" s="140" t="s">
        <v>2997</v>
      </c>
      <c r="B1432" s="140" t="s">
        <v>2998</v>
      </c>
      <c r="G1432" s="144" t="s">
        <v>203</v>
      </c>
      <c r="H1432" s="144">
        <v>79</v>
      </c>
      <c r="I1432" s="162" t="s">
        <v>3067</v>
      </c>
    </row>
    <row r="1433" spans="1:9" x14ac:dyDescent="0.15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3068</v>
      </c>
    </row>
    <row r="1434" spans="1:9" x14ac:dyDescent="0.15">
      <c r="A1434" s="140" t="s">
        <v>3007</v>
      </c>
      <c r="B1434" s="140" t="s">
        <v>3008</v>
      </c>
      <c r="G1434" s="152" t="s">
        <v>2783</v>
      </c>
      <c r="H1434" s="144">
        <v>183.9</v>
      </c>
      <c r="I1434" t="s">
        <v>3065</v>
      </c>
    </row>
    <row r="1435" spans="1:9" ht="14.25" x14ac:dyDescent="0.15">
      <c r="A1435" s="21" t="s">
        <v>3044</v>
      </c>
      <c r="B1435" s="21" t="s">
        <v>3045</v>
      </c>
      <c r="G1435" s="144" t="s">
        <v>203</v>
      </c>
      <c r="H1435" s="144">
        <v>25</v>
      </c>
      <c r="I1435" s="162" t="s">
        <v>2954</v>
      </c>
    </row>
    <row r="1436" spans="1:9" x14ac:dyDescent="0.15">
      <c r="A1436" s="140" t="s">
        <v>3046</v>
      </c>
      <c r="B1436" s="140" t="s">
        <v>3047</v>
      </c>
      <c r="G1436" s="152" t="s">
        <v>2985</v>
      </c>
      <c r="H1436" s="144">
        <v>6</v>
      </c>
      <c r="I1436" s="162" t="s">
        <v>2954</v>
      </c>
    </row>
    <row r="1437" spans="1:9" x14ac:dyDescent="0.15">
      <c r="A1437" s="140" t="s">
        <v>2897</v>
      </c>
      <c r="B1437" s="140" t="s">
        <v>2898</v>
      </c>
      <c r="G1437" s="144" t="s">
        <v>3070</v>
      </c>
      <c r="H1437" s="144">
        <v>109</v>
      </c>
      <c r="I1437" s="162" t="s">
        <v>3072</v>
      </c>
    </row>
    <row r="1438" spans="1:9" x14ac:dyDescent="0.15">
      <c r="A1438" s="140" t="s">
        <v>3080</v>
      </c>
      <c r="B1438" s="140" t="s">
        <v>3081</v>
      </c>
      <c r="G1438" s="144" t="s">
        <v>3071</v>
      </c>
      <c r="H1438" s="144">
        <v>70</v>
      </c>
      <c r="I1438" s="162" t="s">
        <v>3083</v>
      </c>
    </row>
    <row r="1439" spans="1:9" x14ac:dyDescent="0.15">
      <c r="A1439" s="140" t="s">
        <v>3082</v>
      </c>
      <c r="B1439" s="140" t="s">
        <v>2940</v>
      </c>
      <c r="G1439" s="144" t="s">
        <v>3071</v>
      </c>
      <c r="H1439" s="144">
        <v>70</v>
      </c>
      <c r="I1439" s="162" t="s">
        <v>3083</v>
      </c>
    </row>
    <row r="1440" spans="1:9" x14ac:dyDescent="0.15">
      <c r="A1440" s="140" t="s">
        <v>3048</v>
      </c>
      <c r="B1440" s="140" t="s">
        <v>3049</v>
      </c>
      <c r="G1440" s="144" t="s">
        <v>3071</v>
      </c>
      <c r="H1440" s="144">
        <v>3</v>
      </c>
      <c r="I1440" s="162" t="s">
        <v>3083</v>
      </c>
    </row>
    <row r="1441" spans="1:9" x14ac:dyDescent="0.15">
      <c r="A1441" s="140" t="s">
        <v>3050</v>
      </c>
      <c r="B1441" s="140" t="s">
        <v>3051</v>
      </c>
      <c r="G1441" s="144" t="s">
        <v>3071</v>
      </c>
      <c r="H1441" s="144">
        <v>6</v>
      </c>
      <c r="I1441" s="162" t="s">
        <v>3083</v>
      </c>
    </row>
    <row r="1442" spans="1:9" x14ac:dyDescent="0.15">
      <c r="A1442" s="140" t="s">
        <v>3052</v>
      </c>
      <c r="B1442" s="140" t="s">
        <v>3053</v>
      </c>
      <c r="G1442" s="144" t="s">
        <v>3071</v>
      </c>
      <c r="H1442" s="144">
        <v>13</v>
      </c>
      <c r="I1442" s="162" t="s">
        <v>3083</v>
      </c>
    </row>
    <row r="1443" spans="1:9" x14ac:dyDescent="0.15">
      <c r="A1443" s="140" t="s">
        <v>3054</v>
      </c>
      <c r="B1443" s="140" t="s">
        <v>3055</v>
      </c>
      <c r="G1443" s="144" t="s">
        <v>3071</v>
      </c>
      <c r="H1443" s="144">
        <v>3</v>
      </c>
      <c r="I1443" s="162" t="s">
        <v>3083</v>
      </c>
    </row>
    <row r="1444" spans="1:9" x14ac:dyDescent="0.15">
      <c r="A1444" s="140" t="s">
        <v>3056</v>
      </c>
      <c r="B1444" s="140" t="s">
        <v>3057</v>
      </c>
      <c r="G1444" s="144" t="s">
        <v>3071</v>
      </c>
      <c r="H1444" s="144">
        <v>3</v>
      </c>
      <c r="I1444" s="162" t="s">
        <v>3083</v>
      </c>
    </row>
    <row r="1445" spans="1:9" x14ac:dyDescent="0.15">
      <c r="A1445" s="140" t="s">
        <v>3058</v>
      </c>
      <c r="B1445" s="140" t="s">
        <v>3059</v>
      </c>
      <c r="G1445" s="144" t="s">
        <v>3071</v>
      </c>
      <c r="H1445" s="144">
        <v>3</v>
      </c>
      <c r="I1445" s="162" t="s">
        <v>3083</v>
      </c>
    </row>
    <row r="1446" spans="1:9" x14ac:dyDescent="0.15">
      <c r="A1446" s="140" t="s">
        <v>3060</v>
      </c>
      <c r="B1446" s="140" t="s">
        <v>3061</v>
      </c>
      <c r="G1446" s="144" t="s">
        <v>3071</v>
      </c>
      <c r="H1446" s="144">
        <v>3</v>
      </c>
      <c r="I1446" s="162" t="s">
        <v>3083</v>
      </c>
    </row>
    <row r="1447" spans="1:9" x14ac:dyDescent="0.15">
      <c r="A1447" s="140" t="s">
        <v>3062</v>
      </c>
      <c r="B1447" s="140" t="s">
        <v>3063</v>
      </c>
      <c r="G1447" s="144" t="s">
        <v>2846</v>
      </c>
      <c r="H1447" s="144">
        <v>3</v>
      </c>
      <c r="I1447" s="162" t="s">
        <v>3083</v>
      </c>
    </row>
    <row r="1448" spans="1:9" x14ac:dyDescent="0.15">
      <c r="A1448" s="144" t="s">
        <v>2999</v>
      </c>
      <c r="B1448" s="144" t="s">
        <v>722</v>
      </c>
      <c r="G1448" s="144" t="s">
        <v>3084</v>
      </c>
      <c r="H1448" s="144">
        <v>143.5</v>
      </c>
      <c r="I1448" s="162" t="s">
        <v>3085</v>
      </c>
    </row>
    <row r="1449" spans="1:9" x14ac:dyDescent="0.15">
      <c r="A1449" s="144" t="s">
        <v>3013</v>
      </c>
      <c r="B1449" s="144" t="s">
        <v>3014</v>
      </c>
      <c r="G1449" s="144" t="s">
        <v>3084</v>
      </c>
      <c r="H1449" s="144">
        <v>93.2</v>
      </c>
      <c r="I1449" s="162" t="s">
        <v>3092</v>
      </c>
    </row>
    <row r="1450" spans="1:9" x14ac:dyDescent="0.15">
      <c r="A1450" s="144" t="s">
        <v>3011</v>
      </c>
      <c r="B1450" s="144" t="s">
        <v>3012</v>
      </c>
      <c r="G1450" s="144" t="s">
        <v>2846</v>
      </c>
      <c r="H1450" s="144">
        <v>32.200000000000003</v>
      </c>
      <c r="I1450" s="162" t="s">
        <v>3093</v>
      </c>
    </row>
    <row r="1451" spans="1:9" x14ac:dyDescent="0.15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3065</v>
      </c>
    </row>
    <row r="1452" spans="1:9" x14ac:dyDescent="0.15">
      <c r="A1452" s="144" t="s">
        <v>3009</v>
      </c>
      <c r="B1452" s="144" t="s">
        <v>3010</v>
      </c>
      <c r="G1452" s="144" t="s">
        <v>25</v>
      </c>
      <c r="H1452" s="144">
        <v>167.9</v>
      </c>
      <c r="I1452" t="s">
        <v>3098</v>
      </c>
    </row>
    <row r="1453" spans="1:9" x14ac:dyDescent="0.15">
      <c r="A1453" s="140" t="s">
        <v>3156</v>
      </c>
      <c r="B1453" s="140" t="s">
        <v>2940</v>
      </c>
      <c r="G1453" s="144" t="s">
        <v>2806</v>
      </c>
      <c r="H1453" s="144">
        <v>139</v>
      </c>
      <c r="I1453" t="s">
        <v>3157</v>
      </c>
    </row>
    <row r="1454" spans="1:9" x14ac:dyDescent="0.15">
      <c r="A1454" s="140" t="s">
        <v>3158</v>
      </c>
      <c r="B1454" s="140" t="s">
        <v>3159</v>
      </c>
      <c r="G1454" s="144" t="s">
        <v>2806</v>
      </c>
      <c r="H1454" s="144">
        <v>25</v>
      </c>
      <c r="I1454" s="137" t="s">
        <v>2954</v>
      </c>
    </row>
    <row r="1455" spans="1:9" x14ac:dyDescent="0.15">
      <c r="A1455" s="144" t="s">
        <v>3181</v>
      </c>
      <c r="B1455" s="144" t="s">
        <v>3182</v>
      </c>
      <c r="G1455" s="144" t="s">
        <v>3183</v>
      </c>
      <c r="H1455" s="144">
        <v>113.8</v>
      </c>
      <c r="I1455" t="s">
        <v>3184</v>
      </c>
    </row>
    <row r="1456" spans="1:9" x14ac:dyDescent="0.15">
      <c r="A1456" s="144" t="s">
        <v>3187</v>
      </c>
      <c r="B1456" s="144" t="s">
        <v>3188</v>
      </c>
      <c r="G1456" s="144" t="s">
        <v>2787</v>
      </c>
      <c r="H1456" s="144">
        <v>59.4</v>
      </c>
      <c r="I1456" t="s">
        <v>3191</v>
      </c>
    </row>
    <row r="1457" spans="1:9" x14ac:dyDescent="0.15">
      <c r="A1457" s="144" t="s">
        <v>3189</v>
      </c>
      <c r="B1457" s="144" t="s">
        <v>3190</v>
      </c>
      <c r="G1457" s="144" t="s">
        <v>2787</v>
      </c>
      <c r="H1457" s="144">
        <v>9.8000000000000007</v>
      </c>
      <c r="I1457" t="s">
        <v>3191</v>
      </c>
    </row>
    <row r="1458" spans="1:9" x14ac:dyDescent="0.15">
      <c r="A1458" s="144" t="s">
        <v>3000</v>
      </c>
      <c r="B1458" s="144" t="s">
        <v>3001</v>
      </c>
      <c r="G1458" s="144" t="s">
        <v>2787</v>
      </c>
      <c r="H1458" s="144">
        <v>150</v>
      </c>
      <c r="I1458" t="s">
        <v>3192</v>
      </c>
    </row>
    <row r="1459" spans="1:9" x14ac:dyDescent="0.15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3085</v>
      </c>
    </row>
    <row r="1460" spans="1:9" x14ac:dyDescent="0.15">
      <c r="A1460" s="144" t="s">
        <v>3221</v>
      </c>
      <c r="B1460" s="144" t="s">
        <v>3222</v>
      </c>
      <c r="G1460" s="144" t="s">
        <v>2846</v>
      </c>
      <c r="H1460" s="144">
        <v>794.7</v>
      </c>
      <c r="I1460" t="s">
        <v>3236</v>
      </c>
    </row>
    <row r="1461" spans="1:9" x14ac:dyDescent="0.15">
      <c r="A1461" s="144" t="s">
        <v>3223</v>
      </c>
      <c r="B1461" s="144" t="s">
        <v>3049</v>
      </c>
      <c r="G1461" s="144" t="s">
        <v>2846</v>
      </c>
      <c r="H1461" s="144">
        <v>3</v>
      </c>
      <c r="I1461" s="137" t="s">
        <v>2954</v>
      </c>
    </row>
    <row r="1462" spans="1:9" x14ac:dyDescent="0.15">
      <c r="A1462" s="144" t="s">
        <v>3224</v>
      </c>
      <c r="B1462" s="144" t="s">
        <v>3225</v>
      </c>
      <c r="G1462" s="144" t="s">
        <v>2732</v>
      </c>
      <c r="H1462" s="144">
        <v>3</v>
      </c>
      <c r="I1462" s="137" t="s">
        <v>2954</v>
      </c>
    </row>
    <row r="1463" spans="1:9" x14ac:dyDescent="0.15">
      <c r="A1463" s="144" t="s">
        <v>3230</v>
      </c>
      <c r="B1463" s="144" t="s">
        <v>3231</v>
      </c>
      <c r="G1463" s="144" t="s">
        <v>2732</v>
      </c>
      <c r="H1463" s="144">
        <v>3</v>
      </c>
      <c r="I1463" s="137" t="s">
        <v>2954</v>
      </c>
    </row>
    <row r="1464" spans="1:9" x14ac:dyDescent="0.15">
      <c r="A1464" s="144" t="s">
        <v>3232</v>
      </c>
      <c r="B1464" s="144" t="s">
        <v>3233</v>
      </c>
      <c r="G1464" s="144" t="s">
        <v>2732</v>
      </c>
      <c r="H1464" s="144">
        <v>3</v>
      </c>
      <c r="I1464" s="137" t="s">
        <v>3237</v>
      </c>
    </row>
    <row r="1465" spans="1:9" x14ac:dyDescent="0.15">
      <c r="A1465" s="144" t="s">
        <v>3234</v>
      </c>
      <c r="B1465" s="144" t="s">
        <v>3235</v>
      </c>
      <c r="G1465" s="144" t="s">
        <v>2732</v>
      </c>
      <c r="H1465" s="144">
        <v>139.4</v>
      </c>
      <c r="I1465" t="s">
        <v>3238</v>
      </c>
    </row>
    <row r="1466" spans="1:9" x14ac:dyDescent="0.15">
      <c r="A1466" s="144" t="s">
        <v>3242</v>
      </c>
      <c r="B1466" s="144" t="s">
        <v>3227</v>
      </c>
      <c r="G1466" s="144" t="s">
        <v>2846</v>
      </c>
      <c r="H1466" s="144">
        <v>3</v>
      </c>
      <c r="I1466" t="s">
        <v>3243</v>
      </c>
    </row>
    <row r="1467" spans="1:9" x14ac:dyDescent="0.15">
      <c r="A1467" s="144" t="s">
        <v>3241</v>
      </c>
      <c r="B1467" s="144" t="s">
        <v>3229</v>
      </c>
      <c r="G1467" s="144" t="s">
        <v>2732</v>
      </c>
      <c r="H1467" s="144">
        <v>3</v>
      </c>
      <c r="I1467" t="s">
        <v>3243</v>
      </c>
    </row>
    <row r="1468" spans="1:9" x14ac:dyDescent="0.15">
      <c r="A1468" s="140" t="s">
        <v>3226</v>
      </c>
      <c r="B1468" s="140" t="s">
        <v>3227</v>
      </c>
      <c r="G1468" s="144" t="s">
        <v>2892</v>
      </c>
      <c r="H1468" s="144">
        <v>3</v>
      </c>
      <c r="I1468" s="137" t="s">
        <v>3035</v>
      </c>
    </row>
    <row r="1469" spans="1:9" x14ac:dyDescent="0.15">
      <c r="A1469" s="140" t="s">
        <v>3228</v>
      </c>
      <c r="B1469" s="140" t="s">
        <v>3229</v>
      </c>
      <c r="G1469" s="144" t="s">
        <v>2732</v>
      </c>
      <c r="H1469" s="144">
        <v>3</v>
      </c>
      <c r="I1469" s="137" t="s">
        <v>3035</v>
      </c>
    </row>
    <row r="1470" spans="1:9" x14ac:dyDescent="0.15">
      <c r="A1470" s="144" t="s">
        <v>3244</v>
      </c>
      <c r="B1470" s="144" t="s">
        <v>3245</v>
      </c>
      <c r="G1470" s="144" t="s">
        <v>2846</v>
      </c>
      <c r="H1470" s="144">
        <v>179.2</v>
      </c>
      <c r="I1470" t="s">
        <v>3246</v>
      </c>
    </row>
    <row r="1471" spans="1:9" x14ac:dyDescent="0.15">
      <c r="A1471" s="144" t="s">
        <v>3248</v>
      </c>
      <c r="B1471" s="144" t="s">
        <v>3249</v>
      </c>
      <c r="G1471" s="144" t="s">
        <v>3250</v>
      </c>
      <c r="H1471" s="144">
        <v>41.6</v>
      </c>
      <c r="I1471" t="s">
        <v>3251</v>
      </c>
    </row>
    <row r="1472" spans="1:9" x14ac:dyDescent="0.15">
      <c r="A1472" s="137" t="s">
        <v>232</v>
      </c>
      <c r="B1472" s="137" t="s">
        <v>3252</v>
      </c>
      <c r="G1472" s="144" t="s">
        <v>204</v>
      </c>
      <c r="H1472" s="144">
        <v>100.2</v>
      </c>
      <c r="I1472" t="s">
        <v>3253</v>
      </c>
    </row>
    <row r="1473" spans="1:9" x14ac:dyDescent="0.15">
      <c r="A1473" s="144" t="s">
        <v>3264</v>
      </c>
      <c r="B1473" s="144" t="s">
        <v>3265</v>
      </c>
      <c r="G1473" s="144" t="s">
        <v>3268</v>
      </c>
      <c r="H1473" s="174">
        <v>139</v>
      </c>
      <c r="I1473" t="s">
        <v>3267</v>
      </c>
    </row>
    <row r="1474" spans="1:9" x14ac:dyDescent="0.15">
      <c r="A1474" s="144" t="s">
        <v>3269</v>
      </c>
      <c r="B1474" s="144" t="s">
        <v>2940</v>
      </c>
      <c r="G1474" s="144" t="s">
        <v>3268</v>
      </c>
      <c r="H1474" s="174">
        <v>139</v>
      </c>
      <c r="I1474" s="137" t="s">
        <v>3267</v>
      </c>
    </row>
    <row r="1475" spans="1:9" x14ac:dyDescent="0.15">
      <c r="A1475" s="144" t="s">
        <v>3374</v>
      </c>
      <c r="B1475" s="144" t="s">
        <v>13</v>
      </c>
      <c r="G1475" s="144" t="s">
        <v>2732</v>
      </c>
      <c r="H1475" s="174">
        <v>139</v>
      </c>
      <c r="I1475" s="137" t="s">
        <v>2954</v>
      </c>
    </row>
  </sheetData>
  <autoFilter ref="A1:I1474"/>
  <phoneticPr fontId="24" type="noConversion"/>
  <conditionalFormatting sqref="A1259:A1261">
    <cfRule type="duplicateValues" dxfId="138" priority="132"/>
  </conditionalFormatting>
  <conditionalFormatting sqref="B1269:B1270">
    <cfRule type="duplicateValues" dxfId="137" priority="131" stopIfTrue="1"/>
  </conditionalFormatting>
  <conditionalFormatting sqref="B1272">
    <cfRule type="duplicateValues" dxfId="136" priority="130" stopIfTrue="1"/>
  </conditionalFormatting>
  <conditionalFormatting sqref="A1273">
    <cfRule type="duplicateValues" dxfId="135" priority="129"/>
  </conditionalFormatting>
  <conditionalFormatting sqref="B1273">
    <cfRule type="duplicateValues" dxfId="134" priority="128" stopIfTrue="1"/>
  </conditionalFormatting>
  <conditionalFormatting sqref="B1274">
    <cfRule type="duplicateValues" dxfId="133" priority="127" stopIfTrue="1"/>
  </conditionalFormatting>
  <conditionalFormatting sqref="B1275:B1280">
    <cfRule type="duplicateValues" dxfId="132" priority="126" stopIfTrue="1"/>
  </conditionalFormatting>
  <conditionalFormatting sqref="B1281">
    <cfRule type="duplicateValues" dxfId="131" priority="125" stopIfTrue="1"/>
  </conditionalFormatting>
  <conditionalFormatting sqref="B1282">
    <cfRule type="duplicateValues" dxfId="130" priority="124" stopIfTrue="1"/>
  </conditionalFormatting>
  <conditionalFormatting sqref="B1283:B1285">
    <cfRule type="duplicateValues" dxfId="129" priority="123" stopIfTrue="1"/>
  </conditionalFormatting>
  <conditionalFormatting sqref="A1260:A1262">
    <cfRule type="duplicateValues" dxfId="128" priority="122"/>
  </conditionalFormatting>
  <conditionalFormatting sqref="B1270:B1271">
    <cfRule type="duplicateValues" dxfId="127" priority="121" stopIfTrue="1"/>
  </conditionalFormatting>
  <conditionalFormatting sqref="A1259:A1261">
    <cfRule type="duplicateValues" dxfId="126" priority="120"/>
  </conditionalFormatting>
  <conditionalFormatting sqref="B1269:B1270">
    <cfRule type="duplicateValues" dxfId="125" priority="119" stopIfTrue="1"/>
  </conditionalFormatting>
  <conditionalFormatting sqref="B1272">
    <cfRule type="duplicateValues" dxfId="124" priority="118" stopIfTrue="1"/>
  </conditionalFormatting>
  <conditionalFormatting sqref="A1273">
    <cfRule type="duplicateValues" dxfId="123" priority="117"/>
  </conditionalFormatting>
  <conditionalFormatting sqref="B1273">
    <cfRule type="duplicateValues" dxfId="122" priority="116" stopIfTrue="1"/>
  </conditionalFormatting>
  <conditionalFormatting sqref="B1274">
    <cfRule type="duplicateValues" dxfId="121" priority="115" stopIfTrue="1"/>
  </conditionalFormatting>
  <conditionalFormatting sqref="B1275:B1280">
    <cfRule type="duplicateValues" dxfId="120" priority="114" stopIfTrue="1"/>
  </conditionalFormatting>
  <conditionalFormatting sqref="B1281">
    <cfRule type="duplicateValues" dxfId="119" priority="113" stopIfTrue="1"/>
  </conditionalFormatting>
  <conditionalFormatting sqref="B1282">
    <cfRule type="duplicateValues" dxfId="118" priority="112" stopIfTrue="1"/>
  </conditionalFormatting>
  <conditionalFormatting sqref="B1283:B1285">
    <cfRule type="duplicateValues" dxfId="117" priority="111" stopIfTrue="1"/>
  </conditionalFormatting>
  <conditionalFormatting sqref="A1260:A1262">
    <cfRule type="duplicateValues" dxfId="116" priority="110"/>
  </conditionalFormatting>
  <conditionalFormatting sqref="B1270:B1271">
    <cfRule type="duplicateValues" dxfId="115" priority="109" stopIfTrue="1"/>
  </conditionalFormatting>
  <conditionalFormatting sqref="B1288">
    <cfRule type="duplicateValues" dxfId="114" priority="108" stopIfTrue="1"/>
  </conditionalFormatting>
  <conditionalFormatting sqref="A1260:A1262">
    <cfRule type="duplicateValues" dxfId="113" priority="107"/>
  </conditionalFormatting>
  <conditionalFormatting sqref="B1270:B1271">
    <cfRule type="duplicateValues" dxfId="112" priority="106" stopIfTrue="1"/>
  </conditionalFormatting>
  <conditionalFormatting sqref="A1288">
    <cfRule type="duplicateValues" dxfId="111" priority="105"/>
  </conditionalFormatting>
  <conditionalFormatting sqref="A1288">
    <cfRule type="duplicateValues" dxfId="110" priority="104"/>
  </conditionalFormatting>
  <conditionalFormatting sqref="A1288">
    <cfRule type="duplicateValues" dxfId="109" priority="103"/>
  </conditionalFormatting>
  <conditionalFormatting sqref="A1288">
    <cfRule type="duplicateValues" dxfId="108" priority="102"/>
  </conditionalFormatting>
  <conditionalFormatting sqref="A1288">
    <cfRule type="duplicateValues" dxfId="107" priority="101"/>
  </conditionalFormatting>
  <conditionalFormatting sqref="B1289">
    <cfRule type="duplicateValues" dxfId="106" priority="100"/>
  </conditionalFormatting>
  <conditionalFormatting sqref="A1289">
    <cfRule type="duplicateValues" dxfId="105" priority="99"/>
  </conditionalFormatting>
  <conditionalFormatting sqref="B1290">
    <cfRule type="duplicateValues" dxfId="104" priority="98" stopIfTrue="1"/>
  </conditionalFormatting>
  <conditionalFormatting sqref="A1291">
    <cfRule type="duplicateValues" dxfId="103" priority="97"/>
  </conditionalFormatting>
  <conditionalFormatting sqref="B1291">
    <cfRule type="duplicateValues" dxfId="102" priority="96" stopIfTrue="1"/>
  </conditionalFormatting>
  <conditionalFormatting sqref="B1292">
    <cfRule type="duplicateValues" dxfId="101" priority="95" stopIfTrue="1"/>
  </conditionalFormatting>
  <conditionalFormatting sqref="B1293">
    <cfRule type="duplicateValues" dxfId="100" priority="94" stopIfTrue="1"/>
  </conditionalFormatting>
  <conditionalFormatting sqref="A1289:B1289">
    <cfRule type="duplicateValues" dxfId="99" priority="93"/>
  </conditionalFormatting>
  <conditionalFormatting sqref="A1289:B1289">
    <cfRule type="duplicateValues" dxfId="98" priority="92"/>
  </conditionalFormatting>
  <conditionalFormatting sqref="A1289:B1289">
    <cfRule type="duplicateValues" dxfId="97" priority="91"/>
  </conditionalFormatting>
  <conditionalFormatting sqref="A1289:B1289">
    <cfRule type="duplicateValues" dxfId="96" priority="90"/>
  </conditionalFormatting>
  <conditionalFormatting sqref="A1289:B1289">
    <cfRule type="duplicateValues" dxfId="95" priority="89"/>
  </conditionalFormatting>
  <conditionalFormatting sqref="A1294">
    <cfRule type="duplicateValues" dxfId="94" priority="88"/>
  </conditionalFormatting>
  <conditionalFormatting sqref="B1294">
    <cfRule type="duplicateValues" dxfId="93" priority="87" stopIfTrue="1"/>
  </conditionalFormatting>
  <conditionalFormatting sqref="B1294">
    <cfRule type="duplicateValues" dxfId="92" priority="86" stopIfTrue="1"/>
  </conditionalFormatting>
  <conditionalFormatting sqref="B1295">
    <cfRule type="duplicateValues" dxfId="91" priority="85" stopIfTrue="1"/>
  </conditionalFormatting>
  <conditionalFormatting sqref="B1300">
    <cfRule type="duplicateValues" dxfId="90" priority="81" stopIfTrue="1"/>
  </conditionalFormatting>
  <conditionalFormatting sqref="B1303">
    <cfRule type="duplicateValues" dxfId="89" priority="80" stopIfTrue="1"/>
  </conditionalFormatting>
  <conditionalFormatting sqref="B1304">
    <cfRule type="duplicateValues" dxfId="88" priority="79" stopIfTrue="1"/>
  </conditionalFormatting>
  <conditionalFormatting sqref="B1305:B1306">
    <cfRule type="duplicateValues" dxfId="87" priority="78" stopIfTrue="1"/>
  </conditionalFormatting>
  <conditionalFormatting sqref="A1308">
    <cfRule type="duplicateValues" dxfId="86" priority="76"/>
  </conditionalFormatting>
  <conditionalFormatting sqref="B1308">
    <cfRule type="duplicateValues" dxfId="85" priority="77" stopIfTrue="1"/>
  </conditionalFormatting>
  <conditionalFormatting sqref="B1309">
    <cfRule type="duplicateValues" dxfId="84" priority="75" stopIfTrue="1"/>
  </conditionalFormatting>
  <conditionalFormatting sqref="B1311">
    <cfRule type="duplicateValues" dxfId="83" priority="74" stopIfTrue="1"/>
  </conditionalFormatting>
  <conditionalFormatting sqref="B1313:B1314">
    <cfRule type="duplicateValues" dxfId="82" priority="73" stopIfTrue="1"/>
  </conditionalFormatting>
  <conditionalFormatting sqref="B1315">
    <cfRule type="duplicateValues" dxfId="81" priority="72" stopIfTrue="1"/>
  </conditionalFormatting>
  <conditionalFormatting sqref="B1316">
    <cfRule type="duplicateValues" dxfId="80" priority="71" stopIfTrue="1"/>
  </conditionalFormatting>
  <conditionalFormatting sqref="B1318">
    <cfRule type="duplicateValues" dxfId="79" priority="70" stopIfTrue="1"/>
  </conditionalFormatting>
  <conditionalFormatting sqref="B1320">
    <cfRule type="duplicateValues" dxfId="78" priority="69" stopIfTrue="1"/>
  </conditionalFormatting>
  <conditionalFormatting sqref="B1321">
    <cfRule type="duplicateValues" dxfId="77" priority="68" stopIfTrue="1"/>
  </conditionalFormatting>
  <conditionalFormatting sqref="B1322">
    <cfRule type="duplicateValues" dxfId="76" priority="67" stopIfTrue="1"/>
  </conditionalFormatting>
  <conditionalFormatting sqref="B1323:B1325">
    <cfRule type="duplicateValues" dxfId="75" priority="66" stopIfTrue="1"/>
  </conditionalFormatting>
  <conditionalFormatting sqref="B1327:B1328">
    <cfRule type="duplicateValues" dxfId="74" priority="469" stopIfTrue="1"/>
  </conditionalFormatting>
  <conditionalFormatting sqref="B1332:B1333">
    <cfRule type="duplicateValues" dxfId="73" priority="61" stopIfTrue="1"/>
  </conditionalFormatting>
  <conditionalFormatting sqref="B1337">
    <cfRule type="duplicateValues" dxfId="72" priority="60" stopIfTrue="1"/>
  </conditionalFormatting>
  <conditionalFormatting sqref="B1338">
    <cfRule type="duplicateValues" dxfId="71" priority="59" stopIfTrue="1"/>
  </conditionalFormatting>
  <conditionalFormatting sqref="B1339">
    <cfRule type="duplicateValues" dxfId="70" priority="58" stopIfTrue="1"/>
  </conditionalFormatting>
  <conditionalFormatting sqref="B1340:B1341">
    <cfRule type="duplicateValues" dxfId="69" priority="57" stopIfTrue="1"/>
  </conditionalFormatting>
  <conditionalFormatting sqref="B1342">
    <cfRule type="duplicateValues" dxfId="68" priority="56" stopIfTrue="1"/>
  </conditionalFormatting>
  <conditionalFormatting sqref="B1343">
    <cfRule type="duplicateValues" dxfId="67" priority="55" stopIfTrue="1"/>
  </conditionalFormatting>
  <conditionalFormatting sqref="B1344:B1345">
    <cfRule type="duplicateValues" dxfId="66" priority="54" stopIfTrue="1"/>
  </conditionalFormatting>
  <conditionalFormatting sqref="B1346">
    <cfRule type="duplicateValues" dxfId="65" priority="53" stopIfTrue="1"/>
  </conditionalFormatting>
  <conditionalFormatting sqref="B1347">
    <cfRule type="duplicateValues" dxfId="64" priority="52" stopIfTrue="1"/>
  </conditionalFormatting>
  <conditionalFormatting sqref="B1348:B1350">
    <cfRule type="duplicateValues" dxfId="63" priority="51" stopIfTrue="1"/>
  </conditionalFormatting>
  <conditionalFormatting sqref="B1351:B1352">
    <cfRule type="duplicateValues" dxfId="62" priority="50" stopIfTrue="1"/>
  </conditionalFormatting>
  <conditionalFormatting sqref="B1353:B1354">
    <cfRule type="duplicateValues" dxfId="61" priority="49" stopIfTrue="1"/>
  </conditionalFormatting>
  <conditionalFormatting sqref="B1355:B1356">
    <cfRule type="duplicateValues" dxfId="60" priority="48" stopIfTrue="1"/>
  </conditionalFormatting>
  <conditionalFormatting sqref="A1356">
    <cfRule type="duplicateValues" dxfId="59" priority="47"/>
  </conditionalFormatting>
  <conditionalFormatting sqref="B1356">
    <cfRule type="duplicateValues" dxfId="58" priority="46" stopIfTrue="1"/>
  </conditionalFormatting>
  <conditionalFormatting sqref="B1357">
    <cfRule type="duplicateValues" dxfId="57" priority="45" stopIfTrue="1"/>
  </conditionalFormatting>
  <conditionalFormatting sqref="B1358:B1360">
    <cfRule type="duplicateValues" dxfId="56" priority="44" stopIfTrue="1"/>
  </conditionalFormatting>
  <conditionalFormatting sqref="B1361">
    <cfRule type="duplicateValues" dxfId="55" priority="43" stopIfTrue="1"/>
  </conditionalFormatting>
  <conditionalFormatting sqref="B1362">
    <cfRule type="duplicateValues" dxfId="54" priority="41" stopIfTrue="1"/>
  </conditionalFormatting>
  <conditionalFormatting sqref="B1363">
    <cfRule type="duplicateValues" dxfId="53" priority="40" stopIfTrue="1"/>
  </conditionalFormatting>
  <conditionalFormatting sqref="B1364">
    <cfRule type="duplicateValues" dxfId="52" priority="39" stopIfTrue="1"/>
  </conditionalFormatting>
  <conditionalFormatting sqref="B1365">
    <cfRule type="duplicateValues" dxfId="51" priority="38" stopIfTrue="1"/>
  </conditionalFormatting>
  <conditionalFormatting sqref="B1366">
    <cfRule type="duplicateValues" dxfId="50" priority="37" stopIfTrue="1"/>
  </conditionalFormatting>
  <conditionalFormatting sqref="B1367">
    <cfRule type="duplicateValues" dxfId="49" priority="36" stopIfTrue="1"/>
  </conditionalFormatting>
  <conditionalFormatting sqref="B1368:B1369">
    <cfRule type="duplicateValues" dxfId="48" priority="35" stopIfTrue="1"/>
  </conditionalFormatting>
  <conditionalFormatting sqref="B1370:B1371">
    <cfRule type="duplicateValues" dxfId="47" priority="34" stopIfTrue="1"/>
  </conditionalFormatting>
  <conditionalFormatting sqref="B1372">
    <cfRule type="duplicateValues" dxfId="46" priority="33" stopIfTrue="1"/>
  </conditionalFormatting>
  <conditionalFormatting sqref="B1373:B1377 B1379:B1386">
    <cfRule type="duplicateValues" dxfId="45" priority="32" stopIfTrue="1"/>
  </conditionalFormatting>
  <conditionalFormatting sqref="B1383:B1386">
    <cfRule type="duplicateValues" dxfId="44" priority="29" stopIfTrue="1"/>
  </conditionalFormatting>
  <conditionalFormatting sqref="C1388">
    <cfRule type="duplicateValues" dxfId="43" priority="28" stopIfTrue="1"/>
  </conditionalFormatting>
  <conditionalFormatting sqref="B1388">
    <cfRule type="duplicateValues" dxfId="42" priority="27" stopIfTrue="1"/>
  </conditionalFormatting>
  <conditionalFormatting sqref="B1392">
    <cfRule type="duplicateValues" dxfId="41" priority="26" stopIfTrue="1"/>
  </conditionalFormatting>
  <conditionalFormatting sqref="B1395">
    <cfRule type="duplicateValues" dxfId="40" priority="25" stopIfTrue="1"/>
  </conditionalFormatting>
  <conditionalFormatting sqref="B1398">
    <cfRule type="duplicateValues" dxfId="39" priority="24" stopIfTrue="1"/>
  </conditionalFormatting>
  <conditionalFormatting sqref="B1400">
    <cfRule type="duplicateValues" dxfId="38" priority="23" stopIfTrue="1"/>
  </conditionalFormatting>
  <conditionalFormatting sqref="B1404">
    <cfRule type="duplicateValues" dxfId="37" priority="22" stopIfTrue="1"/>
  </conditionalFormatting>
  <conditionalFormatting sqref="B1406:B1407">
    <cfRule type="duplicateValues" dxfId="36" priority="21" stopIfTrue="1"/>
  </conditionalFormatting>
  <conditionalFormatting sqref="B1410:B1411">
    <cfRule type="duplicateValues" dxfId="35" priority="20" stopIfTrue="1"/>
  </conditionalFormatting>
  <conditionalFormatting sqref="B1414">
    <cfRule type="duplicateValues" dxfId="34" priority="19" stopIfTrue="1"/>
  </conditionalFormatting>
  <conditionalFormatting sqref="B1418">
    <cfRule type="duplicateValues" dxfId="33" priority="885" stopIfTrue="1"/>
  </conditionalFormatting>
  <conditionalFormatting sqref="B1425">
    <cfRule type="duplicateValues" dxfId="32" priority="16" stopIfTrue="1"/>
  </conditionalFormatting>
  <conditionalFormatting sqref="B1426">
    <cfRule type="duplicateValues" dxfId="31" priority="15" stopIfTrue="1"/>
  </conditionalFormatting>
  <conditionalFormatting sqref="B1427">
    <cfRule type="duplicateValues" dxfId="30" priority="14" stopIfTrue="1"/>
  </conditionalFormatting>
  <conditionalFormatting sqref="B1428:B1429">
    <cfRule type="duplicateValues" dxfId="29" priority="13" stopIfTrue="1"/>
  </conditionalFormatting>
  <conditionalFormatting sqref="B1430:B1431">
    <cfRule type="duplicateValues" dxfId="28" priority="12" stopIfTrue="1"/>
  </conditionalFormatting>
  <conditionalFormatting sqref="B1432:B1433">
    <cfRule type="duplicateValues" dxfId="27" priority="11" stopIfTrue="1"/>
  </conditionalFormatting>
  <conditionalFormatting sqref="B1434">
    <cfRule type="duplicateValues" dxfId="26" priority="10" stopIfTrue="1"/>
  </conditionalFormatting>
  <conditionalFormatting sqref="B1438:B1439">
    <cfRule type="duplicateValues" dxfId="25" priority="8" stopIfTrue="1"/>
  </conditionalFormatting>
  <conditionalFormatting sqref="B1440:B1447">
    <cfRule type="duplicateValues" dxfId="24" priority="7" stopIfTrue="1"/>
  </conditionalFormatting>
  <conditionalFormatting sqref="B1453">
    <cfRule type="duplicateValues" dxfId="23" priority="5"/>
  </conditionalFormatting>
  <conditionalFormatting sqref="B1453">
    <cfRule type="duplicateValues" dxfId="22" priority="6" stopIfTrue="1"/>
  </conditionalFormatting>
  <conditionalFormatting sqref="A1454">
    <cfRule type="duplicateValues" dxfId="21" priority="4"/>
  </conditionalFormatting>
  <conditionalFormatting sqref="B1454">
    <cfRule type="duplicateValues" dxfId="20" priority="3"/>
  </conditionalFormatting>
  <conditionalFormatting sqref="A1468:A1469">
    <cfRule type="duplicateValues" dxfId="19" priority="2"/>
  </conditionalFormatting>
  <conditionalFormatting sqref="A1:A1048576">
    <cfRule type="duplicateValues" dxfId="18" priority="1"/>
  </conditionalFormatting>
  <conditionalFormatting sqref="B1437">
    <cfRule type="duplicateValues" dxfId="17" priority="1072" stopIfTrue="1"/>
  </conditionalFormatting>
  <conditionalFormatting sqref="B1419:B1424">
    <cfRule type="duplicateValues" dxfId="16" priority="1073" stopIfTrue="1"/>
  </conditionalFormatting>
  <conditionalFormatting sqref="A1296:A1298">
    <cfRule type="duplicateValues" dxfId="15" priority="1074"/>
  </conditionalFormatting>
  <conditionalFormatting sqref="B1296:B1298">
    <cfRule type="duplicateValues" dxfId="14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8"/>
  <sheetViews>
    <sheetView view="pageBreakPreview" zoomScaleSheetLayoutView="100" workbookViewId="0">
      <pane ySplit="3" topLeftCell="A235" activePane="bottomLeft" state="frozen"/>
      <selection activeCell="L7" sqref="L7"/>
      <selection pane="bottomLeft" activeCell="C244" sqref="C243:C244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754</v>
      </c>
      <c r="B1" s="120"/>
      <c r="C1" s="120"/>
      <c r="D1" s="120"/>
    </row>
    <row r="2" spans="1:5" ht="20.25" x14ac:dyDescent="0.15">
      <c r="A2" s="121" t="s">
        <v>755</v>
      </c>
      <c r="B2" s="121"/>
      <c r="C2" s="121"/>
      <c r="D2" s="121"/>
    </row>
    <row r="3" spans="1:5" x14ac:dyDescent="0.1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 x14ac:dyDescent="0.15">
      <c r="A4" s="21" t="s">
        <v>0</v>
      </c>
      <c r="B4" s="21" t="s">
        <v>1</v>
      </c>
      <c r="C4" s="153" t="s">
        <v>3348</v>
      </c>
      <c r="D4" s="154"/>
      <c r="E4" s="128"/>
    </row>
    <row r="5" spans="1:5" x14ac:dyDescent="0.15">
      <c r="A5" s="21" t="s">
        <v>2679</v>
      </c>
      <c r="B5" s="21" t="s">
        <v>2680</v>
      </c>
      <c r="C5" s="153" t="s">
        <v>3349</v>
      </c>
      <c r="D5" s="154"/>
      <c r="E5" s="128"/>
    </row>
    <row r="6" spans="1:5" x14ac:dyDescent="0.15">
      <c r="A6" s="21" t="s">
        <v>2873</v>
      </c>
      <c r="B6" s="21" t="s">
        <v>2874</v>
      </c>
      <c r="C6" s="153" t="s">
        <v>2934</v>
      </c>
      <c r="D6" s="154"/>
      <c r="E6" s="128"/>
    </row>
    <row r="7" spans="1:5" x14ac:dyDescent="0.15">
      <c r="A7" s="21" t="s">
        <v>2654</v>
      </c>
      <c r="B7" s="21" t="s">
        <v>1693</v>
      </c>
      <c r="C7" s="153" t="s">
        <v>3350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3166</v>
      </c>
      <c r="D8" s="154"/>
      <c r="E8" s="128"/>
    </row>
    <row r="9" spans="1:5" x14ac:dyDescent="0.15">
      <c r="A9" s="21" t="s">
        <v>934</v>
      </c>
      <c r="B9" s="21" t="s">
        <v>278</v>
      </c>
      <c r="C9" s="153" t="s">
        <v>3351</v>
      </c>
      <c r="D9" s="154"/>
      <c r="E9" s="128"/>
    </row>
    <row r="10" spans="1:5" x14ac:dyDescent="0.15">
      <c r="A10" s="21" t="s">
        <v>10</v>
      </c>
      <c r="B10" s="21" t="s">
        <v>942</v>
      </c>
      <c r="C10" s="153" t="s">
        <v>2934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3276</v>
      </c>
      <c r="D11" s="154"/>
      <c r="E11" s="128"/>
    </row>
    <row r="12" spans="1:5" x14ac:dyDescent="0.1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3023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3166</v>
      </c>
      <c r="D14" s="154"/>
      <c r="E14" s="128"/>
    </row>
    <row r="15" spans="1:5" x14ac:dyDescent="0.1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 x14ac:dyDescent="0.15">
      <c r="A16" s="164" t="s">
        <v>276</v>
      </c>
      <c r="B16" s="164" t="s">
        <v>3110</v>
      </c>
      <c r="C16" s="153" t="s">
        <v>3161</v>
      </c>
      <c r="D16" s="154"/>
      <c r="E16" s="128"/>
    </row>
    <row r="17" spans="1:5" x14ac:dyDescent="0.15">
      <c r="A17" s="165" t="s">
        <v>2973</v>
      </c>
      <c r="B17" s="165" t="s">
        <v>2656</v>
      </c>
      <c r="C17" s="153" t="s">
        <v>3162</v>
      </c>
      <c r="D17" s="154"/>
      <c r="E17" s="128"/>
    </row>
    <row r="18" spans="1:5" x14ac:dyDescent="0.15">
      <c r="A18" s="21" t="s">
        <v>1009</v>
      </c>
      <c r="B18" s="21" t="s">
        <v>1010</v>
      </c>
      <c r="C18" s="153" t="s">
        <v>3144</v>
      </c>
      <c r="D18" s="154"/>
      <c r="E18" s="128"/>
    </row>
    <row r="19" spans="1:5" x14ac:dyDescent="0.15">
      <c r="A19" s="21" t="s">
        <v>2926</v>
      </c>
      <c r="B19" s="21" t="s">
        <v>2927</v>
      </c>
      <c r="C19" s="153" t="s">
        <v>3079</v>
      </c>
      <c r="D19" s="154"/>
      <c r="E19" s="128"/>
    </row>
    <row r="20" spans="1:5" x14ac:dyDescent="0.15">
      <c r="A20" s="21" t="s">
        <v>2811</v>
      </c>
      <c r="B20" s="21" t="s">
        <v>2812</v>
      </c>
      <c r="C20" s="153" t="s">
        <v>3277</v>
      </c>
      <c r="D20" s="154"/>
      <c r="E20" s="128"/>
    </row>
    <row r="21" spans="1:5" x14ac:dyDescent="0.1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 x14ac:dyDescent="0.1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 x14ac:dyDescent="0.1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 x14ac:dyDescent="0.15">
      <c r="A24" s="21" t="s">
        <v>2995</v>
      </c>
      <c r="B24" s="21" t="s">
        <v>2996</v>
      </c>
      <c r="C24" s="153" t="s">
        <v>3352</v>
      </c>
      <c r="D24" s="154"/>
      <c r="E24" s="128"/>
    </row>
    <row r="25" spans="1:5" x14ac:dyDescent="0.1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 x14ac:dyDescent="0.15">
      <c r="A26" s="21" t="s">
        <v>810</v>
      </c>
      <c r="B26" s="21" t="s">
        <v>68</v>
      </c>
      <c r="C26" s="153" t="s">
        <v>3278</v>
      </c>
      <c r="D26" s="154"/>
      <c r="E26" s="128"/>
    </row>
    <row r="27" spans="1:5" x14ac:dyDescent="0.15">
      <c r="A27" s="21" t="s">
        <v>407</v>
      </c>
      <c r="B27" s="21" t="s">
        <v>408</v>
      </c>
      <c r="C27" s="153" t="s">
        <v>3353</v>
      </c>
      <c r="D27" s="154"/>
      <c r="E27" s="128"/>
    </row>
    <row r="28" spans="1:5" x14ac:dyDescent="0.15">
      <c r="A28" s="21" t="s">
        <v>2633</v>
      </c>
      <c r="B28" s="21" t="s">
        <v>117</v>
      </c>
      <c r="C28" s="153" t="s">
        <v>3160</v>
      </c>
      <c r="D28" s="154"/>
      <c r="E28" s="128"/>
    </row>
    <row r="29" spans="1:5" x14ac:dyDescent="0.15">
      <c r="A29" s="21" t="s">
        <v>607</v>
      </c>
      <c r="B29" s="21" t="s">
        <v>608</v>
      </c>
      <c r="C29" s="153" t="s">
        <v>3354</v>
      </c>
      <c r="D29" s="154"/>
      <c r="E29" s="128"/>
    </row>
    <row r="30" spans="1:5" x14ac:dyDescent="0.15">
      <c r="A30" s="21" t="s">
        <v>404</v>
      </c>
      <c r="B30" s="21" t="s">
        <v>405</v>
      </c>
      <c r="C30" s="153" t="s">
        <v>3023</v>
      </c>
      <c r="D30" s="154"/>
      <c r="E30" s="128"/>
    </row>
    <row r="31" spans="1:5" x14ac:dyDescent="0.15">
      <c r="A31" s="21" t="s">
        <v>2490</v>
      </c>
      <c r="B31" s="21" t="s">
        <v>2491</v>
      </c>
      <c r="C31" s="153" t="s">
        <v>3154</v>
      </c>
      <c r="D31" s="154"/>
      <c r="E31" s="128"/>
    </row>
    <row r="32" spans="1:5" x14ac:dyDescent="0.15">
      <c r="A32" s="21" t="s">
        <v>660</v>
      </c>
      <c r="B32" s="21" t="s">
        <v>56</v>
      </c>
      <c r="C32" s="153" t="s">
        <v>3023</v>
      </c>
      <c r="D32" s="154"/>
      <c r="E32" s="128"/>
    </row>
    <row r="33" spans="1:11" x14ac:dyDescent="0.15">
      <c r="A33" s="21" t="s">
        <v>2997</v>
      </c>
      <c r="B33" s="21" t="s">
        <v>2998</v>
      </c>
      <c r="C33" s="153" t="s">
        <v>3279</v>
      </c>
      <c r="D33" s="154"/>
      <c r="E33" s="128"/>
    </row>
    <row r="34" spans="1:11" x14ac:dyDescent="0.15">
      <c r="A34" s="21" t="s">
        <v>1350</v>
      </c>
      <c r="B34" s="21" t="s">
        <v>22</v>
      </c>
      <c r="C34" s="153" t="s">
        <v>2934</v>
      </c>
      <c r="D34" s="154"/>
      <c r="E34" s="128"/>
    </row>
    <row r="35" spans="1:11" x14ac:dyDescent="0.15">
      <c r="A35" s="21" t="s">
        <v>2999</v>
      </c>
      <c r="B35" s="21" t="s">
        <v>722</v>
      </c>
      <c r="C35" s="153" t="s">
        <v>3281</v>
      </c>
      <c r="D35" s="154"/>
      <c r="E35" s="128"/>
    </row>
    <row r="36" spans="1:11" x14ac:dyDescent="0.15">
      <c r="A36" s="21" t="s">
        <v>3000</v>
      </c>
      <c r="B36" s="21" t="s">
        <v>3001</v>
      </c>
      <c r="C36" s="153" t="s">
        <v>3195</v>
      </c>
      <c r="D36" s="154"/>
      <c r="E36" s="128"/>
    </row>
    <row r="37" spans="1:11" x14ac:dyDescent="0.15">
      <c r="A37" s="21" t="s">
        <v>2666</v>
      </c>
      <c r="B37" s="21" t="s">
        <v>1340</v>
      </c>
      <c r="C37" s="153" t="s">
        <v>3149</v>
      </c>
      <c r="D37" s="154"/>
      <c r="E37" s="128"/>
    </row>
    <row r="38" spans="1:11" x14ac:dyDescent="0.15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 x14ac:dyDescent="0.15">
      <c r="A39" s="35" t="s">
        <v>2492</v>
      </c>
      <c r="B39" s="35" t="s">
        <v>2475</v>
      </c>
      <c r="C39" s="153" t="s">
        <v>3282</v>
      </c>
      <c r="D39" s="154"/>
      <c r="E39" s="128"/>
    </row>
    <row r="40" spans="1:11" x14ac:dyDescent="0.15">
      <c r="A40" s="21" t="s">
        <v>2611</v>
      </c>
      <c r="B40" s="21" t="s">
        <v>5</v>
      </c>
      <c r="C40" s="153" t="s">
        <v>3283</v>
      </c>
      <c r="D40" s="154"/>
      <c r="E40" s="128"/>
    </row>
    <row r="41" spans="1:11" s="126" customFormat="1" x14ac:dyDescent="0.15">
      <c r="A41" s="35" t="s">
        <v>2895</v>
      </c>
      <c r="B41" s="35" t="s">
        <v>2896</v>
      </c>
      <c r="C41" s="153" t="s">
        <v>3355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 x14ac:dyDescent="0.15">
      <c r="A43" s="35" t="s">
        <v>2859</v>
      </c>
      <c r="B43" s="35" t="s">
        <v>3111</v>
      </c>
      <c r="C43" s="153" t="s">
        <v>3356</v>
      </c>
      <c r="D43" s="154"/>
      <c r="E43" s="128"/>
    </row>
    <row r="44" spans="1:11" ht="18" customHeight="1" x14ac:dyDescent="0.15">
      <c r="A44" s="35" t="s">
        <v>2743</v>
      </c>
      <c r="B44" s="35" t="s">
        <v>860</v>
      </c>
      <c r="C44" s="153" t="s">
        <v>3357</v>
      </c>
      <c r="D44" s="154"/>
      <c r="E44" s="128"/>
    </row>
    <row r="45" spans="1:11" ht="18" customHeight="1" x14ac:dyDescent="0.15">
      <c r="A45" s="35" t="s">
        <v>656</v>
      </c>
      <c r="B45" s="35" t="s">
        <v>76</v>
      </c>
      <c r="C45" s="153" t="s">
        <v>3358</v>
      </c>
      <c r="D45" s="154"/>
      <c r="E45" s="128"/>
    </row>
    <row r="46" spans="1:11" x14ac:dyDescent="0.15">
      <c r="A46" s="27" t="s">
        <v>2881</v>
      </c>
      <c r="B46" s="27" t="s">
        <v>3112</v>
      </c>
      <c r="C46" s="153" t="s">
        <v>3359</v>
      </c>
      <c r="D46" s="154"/>
      <c r="E46" s="128"/>
    </row>
    <row r="47" spans="1:11" x14ac:dyDescent="0.15">
      <c r="A47" s="27" t="s">
        <v>632</v>
      </c>
      <c r="B47" s="27" t="s">
        <v>633</v>
      </c>
      <c r="C47" s="153" t="s">
        <v>3023</v>
      </c>
      <c r="D47" s="154"/>
      <c r="E47" s="128"/>
    </row>
    <row r="48" spans="1:11" x14ac:dyDescent="0.15">
      <c r="A48" s="27" t="s">
        <v>3002</v>
      </c>
      <c r="B48" s="27" t="s">
        <v>3113</v>
      </c>
      <c r="C48" s="153" t="s">
        <v>2934</v>
      </c>
      <c r="D48" s="154"/>
      <c r="E48" s="128"/>
    </row>
    <row r="49" spans="1:5" x14ac:dyDescent="0.15">
      <c r="A49" s="27" t="s">
        <v>831</v>
      </c>
      <c r="B49" s="27" t="s">
        <v>71</v>
      </c>
      <c r="C49" s="153" t="s">
        <v>3284</v>
      </c>
      <c r="D49" s="154"/>
      <c r="E49" s="128"/>
    </row>
    <row r="50" spans="1:5" x14ac:dyDescent="0.15">
      <c r="A50" s="27" t="s">
        <v>653</v>
      </c>
      <c r="B50" s="27" t="s">
        <v>947</v>
      </c>
      <c r="C50" s="153" t="s">
        <v>3284</v>
      </c>
      <c r="D50" s="154"/>
      <c r="E50" s="128"/>
    </row>
    <row r="51" spans="1:5" x14ac:dyDescent="0.15">
      <c r="A51" s="27" t="s">
        <v>2761</v>
      </c>
      <c r="B51" s="27" t="s">
        <v>3114</v>
      </c>
      <c r="C51" s="153" t="s">
        <v>3360</v>
      </c>
      <c r="D51" s="154"/>
      <c r="E51" s="128"/>
    </row>
    <row r="52" spans="1:5" x14ac:dyDescent="0.1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 x14ac:dyDescent="0.15">
      <c r="A53" s="35" t="s">
        <v>518</v>
      </c>
      <c r="B53" s="35" t="s">
        <v>519</v>
      </c>
      <c r="C53" s="153" t="s">
        <v>3023</v>
      </c>
      <c r="D53" s="154"/>
      <c r="E53" s="128"/>
    </row>
    <row r="54" spans="1:5" x14ac:dyDescent="0.15">
      <c r="A54" s="21" t="s">
        <v>488</v>
      </c>
      <c r="B54" s="21" t="s">
        <v>489</v>
      </c>
      <c r="C54" s="153" t="s">
        <v>3145</v>
      </c>
      <c r="D54" s="154"/>
      <c r="E54" s="128"/>
    </row>
    <row r="55" spans="1:5" x14ac:dyDescent="0.15">
      <c r="A55" s="21" t="s">
        <v>469</v>
      </c>
      <c r="B55" s="21" t="s">
        <v>264</v>
      </c>
      <c r="C55" s="153" t="s">
        <v>3160</v>
      </c>
      <c r="D55" s="154"/>
      <c r="E55" s="128"/>
    </row>
    <row r="56" spans="1:5" x14ac:dyDescent="0.15">
      <c r="A56" s="21" t="s">
        <v>2720</v>
      </c>
      <c r="B56" s="21" t="s">
        <v>134</v>
      </c>
      <c r="C56" s="153" t="s">
        <v>3163</v>
      </c>
      <c r="D56" s="154"/>
      <c r="E56" s="128"/>
    </row>
    <row r="57" spans="1:5" x14ac:dyDescent="0.1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 x14ac:dyDescent="0.1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 x14ac:dyDescent="0.1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2934</v>
      </c>
      <c r="D60" s="154"/>
      <c r="E60" s="128"/>
    </row>
    <row r="61" spans="1:5" x14ac:dyDescent="0.1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 x14ac:dyDescent="0.15">
      <c r="A62" s="164" t="s">
        <v>2620</v>
      </c>
      <c r="B62" s="164" t="s">
        <v>2621</v>
      </c>
      <c r="C62" s="153" t="s">
        <v>2934</v>
      </c>
      <c r="D62" s="154"/>
      <c r="E62" s="128"/>
    </row>
    <row r="63" spans="1:5" x14ac:dyDescent="0.15">
      <c r="A63" s="164" t="s">
        <v>2703</v>
      </c>
      <c r="B63" s="21" t="s">
        <v>3115</v>
      </c>
      <c r="C63" s="153" t="s">
        <v>2934</v>
      </c>
      <c r="D63" s="154"/>
      <c r="E63" s="128"/>
    </row>
    <row r="64" spans="1:5" x14ac:dyDescent="0.15">
      <c r="A64" s="164" t="s">
        <v>2877</v>
      </c>
      <c r="B64" s="21" t="s">
        <v>2878</v>
      </c>
      <c r="C64" s="153" t="s">
        <v>2934</v>
      </c>
      <c r="D64" s="154"/>
      <c r="E64" s="128"/>
    </row>
    <row r="65" spans="1:5" x14ac:dyDescent="0.15">
      <c r="A65" s="164" t="s">
        <v>2655</v>
      </c>
      <c r="B65" s="164" t="s">
        <v>3116</v>
      </c>
      <c r="C65" s="153" t="s">
        <v>2934</v>
      </c>
      <c r="D65" s="154"/>
      <c r="E65" s="128"/>
    </row>
    <row r="66" spans="1:5" x14ac:dyDescent="0.1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 x14ac:dyDescent="0.15">
      <c r="A67" s="21" t="s">
        <v>2706</v>
      </c>
      <c r="B67" s="166" t="s">
        <v>2707</v>
      </c>
      <c r="C67" s="153" t="s">
        <v>3164</v>
      </c>
      <c r="D67" s="154"/>
      <c r="E67" s="128"/>
    </row>
    <row r="68" spans="1:5" x14ac:dyDescent="0.1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 x14ac:dyDescent="0.15">
      <c r="A69" s="35" t="s">
        <v>2659</v>
      </c>
      <c r="B69" s="35" t="s">
        <v>269</v>
      </c>
      <c r="C69" s="153" t="s">
        <v>3086</v>
      </c>
      <c r="D69" s="154"/>
      <c r="E69" s="128"/>
    </row>
    <row r="70" spans="1:5" x14ac:dyDescent="0.15">
      <c r="A70" s="35" t="s">
        <v>3004</v>
      </c>
      <c r="B70" s="35" t="s">
        <v>3005</v>
      </c>
      <c r="C70" s="153" t="s">
        <v>3361</v>
      </c>
      <c r="D70" s="154"/>
      <c r="E70" s="128"/>
    </row>
    <row r="71" spans="1:5" x14ac:dyDescent="0.15">
      <c r="A71" s="166" t="s">
        <v>2708</v>
      </c>
      <c r="B71" s="166" t="s">
        <v>2709</v>
      </c>
      <c r="C71" s="153" t="s">
        <v>2934</v>
      </c>
      <c r="D71" s="154"/>
      <c r="E71" s="128"/>
    </row>
    <row r="72" spans="1:5" x14ac:dyDescent="0.15">
      <c r="A72" s="129" t="s">
        <v>2788</v>
      </c>
      <c r="B72" s="35" t="s">
        <v>2789</v>
      </c>
      <c r="C72" s="153" t="s">
        <v>2934</v>
      </c>
      <c r="D72" s="154"/>
      <c r="E72" s="128"/>
    </row>
    <row r="73" spans="1:5" x14ac:dyDescent="0.15">
      <c r="A73" s="166" t="s">
        <v>2904</v>
      </c>
      <c r="B73" s="21" t="s">
        <v>3117</v>
      </c>
      <c r="C73" s="153" t="s">
        <v>3152</v>
      </c>
      <c r="D73" s="154"/>
      <c r="E73" s="128"/>
    </row>
    <row r="74" spans="1:5" x14ac:dyDescent="0.15">
      <c r="A74" s="21" t="s">
        <v>258</v>
      </c>
      <c r="B74" s="21" t="s">
        <v>36</v>
      </c>
      <c r="C74" s="153" t="s">
        <v>2934</v>
      </c>
      <c r="D74" s="154"/>
      <c r="E74" s="128"/>
    </row>
    <row r="75" spans="1:5" x14ac:dyDescent="0.15">
      <c r="A75" s="21" t="s">
        <v>829</v>
      </c>
      <c r="B75" s="21" t="s">
        <v>820</v>
      </c>
      <c r="C75" s="153" t="s">
        <v>3356</v>
      </c>
      <c r="D75" s="154"/>
      <c r="E75" s="128"/>
    </row>
    <row r="76" spans="1:5" x14ac:dyDescent="0.15">
      <c r="A76" s="21" t="s">
        <v>1438</v>
      </c>
      <c r="B76" s="21" t="s">
        <v>1439</v>
      </c>
      <c r="C76" s="153" t="s">
        <v>2934</v>
      </c>
      <c r="D76" s="154"/>
      <c r="E76" s="128"/>
    </row>
    <row r="77" spans="1:5" x14ac:dyDescent="0.15">
      <c r="A77" s="21" t="s">
        <v>2634</v>
      </c>
      <c r="B77" s="21" t="s">
        <v>2635</v>
      </c>
      <c r="C77" s="153" t="s">
        <v>2934</v>
      </c>
      <c r="D77" s="154"/>
      <c r="E77" s="128"/>
    </row>
    <row r="78" spans="1:5" x14ac:dyDescent="0.15">
      <c r="A78" s="21" t="s">
        <v>2941</v>
      </c>
      <c r="B78" s="21" t="s">
        <v>3099</v>
      </c>
      <c r="C78" s="153" t="s">
        <v>3165</v>
      </c>
      <c r="D78" s="154"/>
      <c r="E78" s="128"/>
    </row>
    <row r="79" spans="1:5" x14ac:dyDescent="0.15">
      <c r="A79" s="21" t="s">
        <v>330</v>
      </c>
      <c r="B79" s="21" t="s">
        <v>331</v>
      </c>
      <c r="C79" s="153" t="s">
        <v>2934</v>
      </c>
      <c r="D79" s="154"/>
      <c r="E79" s="128"/>
    </row>
    <row r="80" spans="1:5" x14ac:dyDescent="0.15">
      <c r="A80" s="21" t="s">
        <v>857</v>
      </c>
      <c r="B80" s="21" t="s">
        <v>42</v>
      </c>
      <c r="C80" s="153" t="s">
        <v>3285</v>
      </c>
      <c r="D80" s="154"/>
      <c r="E80" s="128"/>
    </row>
    <row r="81" spans="1:5" x14ac:dyDescent="0.15">
      <c r="A81" s="21" t="s">
        <v>719</v>
      </c>
      <c r="B81" s="21" t="s">
        <v>720</v>
      </c>
      <c r="C81" s="153" t="s">
        <v>3286</v>
      </c>
      <c r="D81" s="154"/>
      <c r="E81" s="128"/>
    </row>
    <row r="82" spans="1:5" x14ac:dyDescent="0.15">
      <c r="A82" s="21" t="s">
        <v>1470</v>
      </c>
      <c r="B82" s="21" t="s">
        <v>1471</v>
      </c>
      <c r="C82" s="153" t="s">
        <v>2934</v>
      </c>
      <c r="D82" s="154"/>
      <c r="E82" s="128"/>
    </row>
    <row r="83" spans="1:5" x14ac:dyDescent="0.15">
      <c r="A83" s="21" t="s">
        <v>845</v>
      </c>
      <c r="B83" s="21" t="s">
        <v>846</v>
      </c>
      <c r="C83" s="153" t="s">
        <v>2934</v>
      </c>
      <c r="D83" s="154"/>
      <c r="E83" s="128"/>
    </row>
    <row r="84" spans="1:5" x14ac:dyDescent="0.15">
      <c r="A84" s="21" t="s">
        <v>768</v>
      </c>
      <c r="B84" s="21" t="s">
        <v>769</v>
      </c>
      <c r="C84" s="153" t="s">
        <v>3287</v>
      </c>
      <c r="D84" s="154"/>
      <c r="E84" s="128"/>
    </row>
    <row r="85" spans="1:5" x14ac:dyDescent="0.15">
      <c r="A85" s="21" t="s">
        <v>2696</v>
      </c>
      <c r="B85" s="21" t="s">
        <v>2697</v>
      </c>
      <c r="C85" s="153" t="s">
        <v>2934</v>
      </c>
      <c r="D85" s="154"/>
      <c r="E85" s="128"/>
    </row>
    <row r="86" spans="1:5" x14ac:dyDescent="0.15">
      <c r="A86" s="166" t="s">
        <v>2698</v>
      </c>
      <c r="B86" s="166" t="s">
        <v>2699</v>
      </c>
      <c r="C86" s="153" t="s">
        <v>2934</v>
      </c>
      <c r="D86" s="154"/>
      <c r="E86" s="128"/>
    </row>
    <row r="87" spans="1:5" x14ac:dyDescent="0.15">
      <c r="A87" s="166" t="s">
        <v>2612</v>
      </c>
      <c r="B87" s="166" t="s">
        <v>2613</v>
      </c>
      <c r="C87" s="153" t="s">
        <v>2934</v>
      </c>
      <c r="D87" s="154"/>
      <c r="E87" s="128"/>
    </row>
    <row r="88" spans="1:5" ht="19.5" customHeight="1" x14ac:dyDescent="0.15">
      <c r="A88" s="35" t="s">
        <v>377</v>
      </c>
      <c r="B88" s="35" t="s">
        <v>378</v>
      </c>
      <c r="C88" s="153" t="s">
        <v>3288</v>
      </c>
      <c r="D88" s="154"/>
      <c r="E88" s="128"/>
    </row>
    <row r="89" spans="1:5" x14ac:dyDescent="0.15">
      <c r="A89" s="35" t="s">
        <v>875</v>
      </c>
      <c r="B89" s="35" t="s">
        <v>876</v>
      </c>
      <c r="C89" s="153" t="s">
        <v>2934</v>
      </c>
      <c r="D89" s="154"/>
      <c r="E89" s="128"/>
    </row>
    <row r="90" spans="1:5" x14ac:dyDescent="0.15">
      <c r="A90" s="129" t="s">
        <v>46</v>
      </c>
      <c r="B90" s="129" t="s">
        <v>3100</v>
      </c>
      <c r="C90" s="153" t="s">
        <v>2934</v>
      </c>
      <c r="D90" s="154"/>
      <c r="E90" s="128"/>
    </row>
    <row r="91" spans="1:5" x14ac:dyDescent="0.15">
      <c r="A91" s="129" t="s">
        <v>2826</v>
      </c>
      <c r="B91" s="129" t="s">
        <v>2827</v>
      </c>
      <c r="C91" s="153" t="s">
        <v>2934</v>
      </c>
      <c r="D91" s="154"/>
      <c r="E91" s="128"/>
    </row>
    <row r="92" spans="1:5" x14ac:dyDescent="0.15">
      <c r="A92" s="35" t="s">
        <v>50</v>
      </c>
      <c r="B92" s="35" t="s">
        <v>3118</v>
      </c>
      <c r="C92" s="153" t="s">
        <v>3289</v>
      </c>
      <c r="D92" s="154"/>
      <c r="E92" s="128"/>
    </row>
    <row r="93" spans="1:5" x14ac:dyDescent="0.15">
      <c r="A93" s="35" t="s">
        <v>387</v>
      </c>
      <c r="B93" s="35" t="s">
        <v>388</v>
      </c>
      <c r="C93" s="153" t="s">
        <v>3290</v>
      </c>
      <c r="D93" s="154"/>
      <c r="E93" s="128"/>
    </row>
    <row r="94" spans="1:5" x14ac:dyDescent="0.15">
      <c r="A94" s="35" t="s">
        <v>2512</v>
      </c>
      <c r="B94" s="35" t="s">
        <v>2513</v>
      </c>
      <c r="C94" s="153" t="s">
        <v>2934</v>
      </c>
      <c r="D94" s="154"/>
      <c r="E94" s="128"/>
    </row>
    <row r="95" spans="1:5" x14ac:dyDescent="0.15">
      <c r="A95" s="35" t="s">
        <v>2507</v>
      </c>
      <c r="B95" s="35" t="s">
        <v>55</v>
      </c>
      <c r="C95" s="153" t="s">
        <v>2934</v>
      </c>
      <c r="D95" s="154"/>
      <c r="E95" s="128"/>
    </row>
    <row r="96" spans="1:5" x14ac:dyDescent="0.15">
      <c r="A96" s="35" t="s">
        <v>2539</v>
      </c>
      <c r="B96" s="35" t="s">
        <v>79</v>
      </c>
      <c r="C96" s="153" t="s">
        <v>3291</v>
      </c>
      <c r="D96" s="154"/>
      <c r="E96" s="128"/>
    </row>
    <row r="97" spans="1:5" x14ac:dyDescent="0.15">
      <c r="A97" s="35" t="s">
        <v>2571</v>
      </c>
      <c r="B97" s="129" t="s">
        <v>1509</v>
      </c>
      <c r="C97" s="153" t="s">
        <v>2934</v>
      </c>
      <c r="D97" s="154"/>
      <c r="E97" s="128"/>
    </row>
    <row r="98" spans="1:5" x14ac:dyDescent="0.15">
      <c r="A98" s="35" t="s">
        <v>230</v>
      </c>
      <c r="B98" s="35" t="s">
        <v>231</v>
      </c>
      <c r="C98" s="153" t="s">
        <v>2934</v>
      </c>
      <c r="D98" s="154"/>
      <c r="E98" s="128"/>
    </row>
    <row r="99" spans="1:5" x14ac:dyDescent="0.15">
      <c r="A99" s="35" t="s">
        <v>2710</v>
      </c>
      <c r="B99" s="35" t="s">
        <v>441</v>
      </c>
      <c r="C99" s="153" t="s">
        <v>3292</v>
      </c>
      <c r="D99" s="154"/>
      <c r="E99" s="128"/>
    </row>
    <row r="100" spans="1:5" x14ac:dyDescent="0.15">
      <c r="A100" s="35" t="s">
        <v>794</v>
      </c>
      <c r="B100" s="35" t="s">
        <v>795</v>
      </c>
      <c r="C100" s="153" t="s">
        <v>3154</v>
      </c>
      <c r="D100" s="154"/>
      <c r="E100" s="128"/>
    </row>
    <row r="101" spans="1:5" x14ac:dyDescent="0.15">
      <c r="A101" s="35" t="s">
        <v>57</v>
      </c>
      <c r="B101" s="35" t="s">
        <v>58</v>
      </c>
      <c r="C101" s="153" t="s">
        <v>3362</v>
      </c>
      <c r="D101" s="154"/>
      <c r="E101" s="128"/>
    </row>
    <row r="102" spans="1:5" x14ac:dyDescent="0.15">
      <c r="A102" s="35" t="s">
        <v>2487</v>
      </c>
      <c r="B102" s="35" t="s">
        <v>2488</v>
      </c>
      <c r="C102" s="153" t="s">
        <v>3363</v>
      </c>
      <c r="D102" s="154"/>
      <c r="E102" s="128"/>
    </row>
    <row r="103" spans="1:5" x14ac:dyDescent="0.15">
      <c r="A103" s="35" t="s">
        <v>1522</v>
      </c>
      <c r="B103" s="35" t="s">
        <v>60</v>
      </c>
      <c r="C103" s="153" t="s">
        <v>2989</v>
      </c>
      <c r="D103" s="154"/>
      <c r="E103" s="128"/>
    </row>
    <row r="104" spans="1:5" x14ac:dyDescent="0.15">
      <c r="A104" s="35" t="s">
        <v>61</v>
      </c>
      <c r="B104" s="35" t="s">
        <v>62</v>
      </c>
      <c r="C104" s="153" t="s">
        <v>3364</v>
      </c>
      <c r="D104" s="154"/>
      <c r="E104" s="128"/>
    </row>
    <row r="105" spans="1:5" x14ac:dyDescent="0.15">
      <c r="A105" s="35" t="s">
        <v>415</v>
      </c>
      <c r="B105" s="35" t="s">
        <v>672</v>
      </c>
      <c r="C105" s="153" t="s">
        <v>3293</v>
      </c>
      <c r="D105" s="154"/>
      <c r="E105" s="128"/>
    </row>
    <row r="106" spans="1:5" x14ac:dyDescent="0.15">
      <c r="A106" s="35" t="s">
        <v>2712</v>
      </c>
      <c r="B106" s="35" t="s">
        <v>317</v>
      </c>
      <c r="C106" s="153" t="s">
        <v>3365</v>
      </c>
      <c r="D106" s="154"/>
      <c r="E106" s="128"/>
    </row>
    <row r="107" spans="1:5" x14ac:dyDescent="0.15">
      <c r="A107" s="35" t="s">
        <v>65</v>
      </c>
      <c r="B107" s="35" t="s">
        <v>66</v>
      </c>
      <c r="C107" s="153" t="s">
        <v>3294</v>
      </c>
      <c r="D107" s="154"/>
      <c r="E107" s="128"/>
    </row>
    <row r="108" spans="1:5" x14ac:dyDescent="0.15">
      <c r="A108" s="35" t="s">
        <v>2540</v>
      </c>
      <c r="B108" s="35" t="s">
        <v>2541</v>
      </c>
      <c r="C108" s="153" t="s">
        <v>3196</v>
      </c>
      <c r="D108" s="154"/>
      <c r="E108" s="128"/>
    </row>
    <row r="109" spans="1:5" x14ac:dyDescent="0.15">
      <c r="A109" s="35" t="s">
        <v>2875</v>
      </c>
      <c r="B109" s="35" t="s">
        <v>2876</v>
      </c>
      <c r="C109" s="153" t="s">
        <v>3295</v>
      </c>
      <c r="D109" s="154"/>
      <c r="E109" s="128"/>
    </row>
    <row r="110" spans="1:5" x14ac:dyDescent="0.15">
      <c r="A110" s="35" t="s">
        <v>2528</v>
      </c>
      <c r="B110" s="35" t="s">
        <v>2529</v>
      </c>
      <c r="C110" s="153" t="s">
        <v>3296</v>
      </c>
      <c r="D110" s="154"/>
      <c r="E110" s="128"/>
    </row>
    <row r="111" spans="1:5" x14ac:dyDescent="0.15">
      <c r="A111" s="35" t="s">
        <v>2907</v>
      </c>
      <c r="B111" s="129" t="s">
        <v>1652</v>
      </c>
      <c r="C111" s="153" t="s">
        <v>2934</v>
      </c>
      <c r="D111" s="154"/>
      <c r="E111" s="128"/>
    </row>
    <row r="112" spans="1:5" x14ac:dyDescent="0.15">
      <c r="A112" s="35" t="s">
        <v>790</v>
      </c>
      <c r="B112" s="35" t="s">
        <v>747</v>
      </c>
      <c r="C112" s="153" t="s">
        <v>2934</v>
      </c>
      <c r="D112" s="154"/>
      <c r="E112" s="128"/>
    </row>
    <row r="113" spans="1:5" x14ac:dyDescent="0.15">
      <c r="A113" s="35" t="s">
        <v>786</v>
      </c>
      <c r="B113" s="35" t="s">
        <v>287</v>
      </c>
      <c r="C113" s="153" t="s">
        <v>3297</v>
      </c>
      <c r="D113" s="154"/>
      <c r="E113" s="128"/>
    </row>
    <row r="114" spans="1:5" x14ac:dyDescent="0.15">
      <c r="A114" s="35" t="s">
        <v>398</v>
      </c>
      <c r="B114" s="35" t="s">
        <v>399</v>
      </c>
      <c r="C114" s="153" t="s">
        <v>3366</v>
      </c>
      <c r="D114" s="154"/>
      <c r="E114" s="128"/>
    </row>
    <row r="115" spans="1:5" x14ac:dyDescent="0.15">
      <c r="A115" s="35" t="s">
        <v>428</v>
      </c>
      <c r="B115" s="35" t="s">
        <v>429</v>
      </c>
      <c r="C115" s="153" t="s">
        <v>3294</v>
      </c>
      <c r="D115" s="154"/>
      <c r="E115" s="128"/>
    </row>
    <row r="116" spans="1:5" x14ac:dyDescent="0.15">
      <c r="A116" s="35" t="s">
        <v>442</v>
      </c>
      <c r="B116" s="35" t="s">
        <v>443</v>
      </c>
      <c r="C116" s="153" t="s">
        <v>3197</v>
      </c>
      <c r="D116" s="154"/>
      <c r="E116" s="128"/>
    </row>
    <row r="117" spans="1:5" x14ac:dyDescent="0.15">
      <c r="A117" s="35" t="s">
        <v>444</v>
      </c>
      <c r="B117" s="35" t="s">
        <v>30</v>
      </c>
      <c r="C117" s="153" t="s">
        <v>3367</v>
      </c>
      <c r="D117" s="154"/>
      <c r="E117" s="128"/>
    </row>
    <row r="118" spans="1:5" x14ac:dyDescent="0.15">
      <c r="A118" s="35" t="s">
        <v>2670</v>
      </c>
      <c r="B118" s="35" t="s">
        <v>2671</v>
      </c>
      <c r="C118" s="153" t="s">
        <v>3154</v>
      </c>
      <c r="D118" s="154"/>
      <c r="E118" s="128"/>
    </row>
    <row r="119" spans="1:5" x14ac:dyDescent="0.15">
      <c r="A119" s="35" t="s">
        <v>470</v>
      </c>
      <c r="B119" s="35" t="s">
        <v>471</v>
      </c>
      <c r="C119" s="153" t="s">
        <v>2934</v>
      </c>
      <c r="D119" s="92"/>
      <c r="E119" s="148"/>
    </row>
    <row r="120" spans="1:5" x14ac:dyDescent="0.15">
      <c r="A120" s="35" t="s">
        <v>430</v>
      </c>
      <c r="B120" s="35" t="s">
        <v>431</v>
      </c>
      <c r="C120" s="153" t="s">
        <v>3368</v>
      </c>
      <c r="D120" s="154"/>
      <c r="E120" s="128"/>
    </row>
    <row r="121" spans="1:5" x14ac:dyDescent="0.15">
      <c r="A121" s="35" t="s">
        <v>2561</v>
      </c>
      <c r="B121" s="35" t="s">
        <v>3101</v>
      </c>
      <c r="C121" s="153" t="s">
        <v>3369</v>
      </c>
      <c r="D121" s="154"/>
      <c r="E121" s="128"/>
    </row>
    <row r="122" spans="1:5" x14ac:dyDescent="0.15">
      <c r="A122" s="129" t="s">
        <v>2713</v>
      </c>
      <c r="B122" s="129" t="s">
        <v>2714</v>
      </c>
      <c r="C122" s="153" t="s">
        <v>3037</v>
      </c>
      <c r="D122" s="154"/>
      <c r="E122" s="128"/>
    </row>
    <row r="123" spans="1:5" x14ac:dyDescent="0.15">
      <c r="A123" s="35" t="s">
        <v>3007</v>
      </c>
      <c r="B123" s="35" t="s">
        <v>3271</v>
      </c>
      <c r="C123" s="153" t="s">
        <v>2934</v>
      </c>
      <c r="D123" s="154"/>
      <c r="E123" s="128"/>
    </row>
    <row r="124" spans="1:5" x14ac:dyDescent="0.15">
      <c r="A124" s="129" t="s">
        <v>2974</v>
      </c>
      <c r="B124" s="129" t="s">
        <v>2975</v>
      </c>
      <c r="C124" s="153" t="s">
        <v>3167</v>
      </c>
      <c r="D124" s="154"/>
      <c r="E124" s="128"/>
    </row>
    <row r="125" spans="1:5" x14ac:dyDescent="0.15">
      <c r="A125" s="129" t="s">
        <v>2943</v>
      </c>
      <c r="B125" s="129" t="s">
        <v>2944</v>
      </c>
      <c r="C125" s="153" t="s">
        <v>3298</v>
      </c>
      <c r="D125" s="154"/>
      <c r="E125" s="128"/>
    </row>
    <row r="126" spans="1:5" x14ac:dyDescent="0.15">
      <c r="A126" s="35" t="s">
        <v>2532</v>
      </c>
      <c r="B126" s="35" t="s">
        <v>2533</v>
      </c>
      <c r="C126" s="153" t="s">
        <v>3299</v>
      </c>
      <c r="D126" s="154"/>
      <c r="E126" s="128"/>
    </row>
    <row r="127" spans="1:5" x14ac:dyDescent="0.15">
      <c r="A127" s="35" t="s">
        <v>474</v>
      </c>
      <c r="B127" s="35" t="s">
        <v>475</v>
      </c>
      <c r="C127" s="153" t="s">
        <v>3300</v>
      </c>
      <c r="D127" s="154"/>
      <c r="E127" s="128"/>
    </row>
    <row r="128" spans="1:5" x14ac:dyDescent="0.15">
      <c r="A128" s="35" t="s">
        <v>919</v>
      </c>
      <c r="B128" s="35" t="s">
        <v>3119</v>
      </c>
      <c r="C128" s="153" t="s">
        <v>3370</v>
      </c>
      <c r="D128" s="154"/>
      <c r="E128" s="128"/>
    </row>
    <row r="129" spans="1:5" x14ac:dyDescent="0.15">
      <c r="A129" s="35" t="s">
        <v>661</v>
      </c>
      <c r="B129" s="35" t="s">
        <v>29</v>
      </c>
      <c r="C129" s="153" t="s">
        <v>3025</v>
      </c>
      <c r="D129" s="154"/>
      <c r="E129" s="128"/>
    </row>
    <row r="130" spans="1:5" x14ac:dyDescent="0.15">
      <c r="A130" s="35" t="s">
        <v>568</v>
      </c>
      <c r="B130" s="35" t="s">
        <v>265</v>
      </c>
      <c r="C130" s="153" t="s">
        <v>3302</v>
      </c>
      <c r="D130" s="154"/>
      <c r="E130" s="148"/>
    </row>
    <row r="131" spans="1:5" x14ac:dyDescent="0.15">
      <c r="A131" s="35" t="s">
        <v>542</v>
      </c>
      <c r="B131" s="35" t="s">
        <v>416</v>
      </c>
      <c r="C131" s="153" t="s">
        <v>3371</v>
      </c>
      <c r="D131" s="154"/>
      <c r="E131" s="128"/>
    </row>
    <row r="132" spans="1:5" x14ac:dyDescent="0.15">
      <c r="A132" s="35" t="s">
        <v>2867</v>
      </c>
      <c r="B132" s="35" t="s">
        <v>2733</v>
      </c>
      <c r="C132" s="153" t="s">
        <v>3194</v>
      </c>
      <c r="D132" s="154"/>
      <c r="E132" s="128"/>
    </row>
    <row r="133" spans="1:5" x14ac:dyDescent="0.15">
      <c r="A133" s="35" t="s">
        <v>798</v>
      </c>
      <c r="B133" s="35" t="s">
        <v>799</v>
      </c>
      <c r="C133" s="153" t="s">
        <v>3170</v>
      </c>
      <c r="D133" s="154"/>
      <c r="E133" s="128"/>
    </row>
    <row r="134" spans="1:5" x14ac:dyDescent="0.15">
      <c r="A134" s="35" t="s">
        <v>2833</v>
      </c>
      <c r="B134" s="35" t="s">
        <v>2834</v>
      </c>
      <c r="C134" s="153" t="s">
        <v>3087</v>
      </c>
      <c r="D134" s="154"/>
      <c r="E134" s="128"/>
    </row>
    <row r="135" spans="1:5" x14ac:dyDescent="0.15">
      <c r="A135" s="35" t="s">
        <v>732</v>
      </c>
      <c r="B135" s="129" t="s">
        <v>733</v>
      </c>
      <c r="C135" s="153" t="s">
        <v>3372</v>
      </c>
      <c r="D135" s="154"/>
      <c r="E135" s="128"/>
    </row>
    <row r="136" spans="1:5" x14ac:dyDescent="0.15">
      <c r="A136" s="35" t="s">
        <v>717</v>
      </c>
      <c r="B136" s="35" t="s">
        <v>718</v>
      </c>
      <c r="C136" s="153" t="s">
        <v>2934</v>
      </c>
      <c r="D136" s="154"/>
      <c r="E136" s="128"/>
    </row>
    <row r="137" spans="1:5" x14ac:dyDescent="0.15">
      <c r="A137" s="35" t="s">
        <v>887</v>
      </c>
      <c r="B137" s="35" t="s">
        <v>888</v>
      </c>
      <c r="C137" s="153" t="s">
        <v>3303</v>
      </c>
      <c r="D137" s="154"/>
      <c r="E137" s="128"/>
    </row>
    <row r="138" spans="1:5" x14ac:dyDescent="0.15">
      <c r="A138" s="35" t="s">
        <v>3221</v>
      </c>
      <c r="B138" s="35" t="s">
        <v>3222</v>
      </c>
      <c r="C138" s="153" t="s">
        <v>3304</v>
      </c>
      <c r="D138" s="154"/>
      <c r="E138" s="128"/>
    </row>
    <row r="139" spans="1:5" x14ac:dyDescent="0.15">
      <c r="A139" s="35" t="s">
        <v>1667</v>
      </c>
      <c r="B139" s="35" t="s">
        <v>1668</v>
      </c>
      <c r="C139" s="153" t="s">
        <v>3305</v>
      </c>
      <c r="D139" s="154"/>
      <c r="E139" s="128"/>
    </row>
    <row r="140" spans="1:5" x14ac:dyDescent="0.15">
      <c r="A140" s="35" t="s">
        <v>2648</v>
      </c>
      <c r="B140" s="35" t="s">
        <v>2649</v>
      </c>
      <c r="C140" s="153" t="s">
        <v>3306</v>
      </c>
      <c r="D140" s="154"/>
      <c r="E140" s="128"/>
    </row>
    <row r="141" spans="1:5" x14ac:dyDescent="0.15">
      <c r="A141" s="167" t="s">
        <v>272</v>
      </c>
      <c r="B141" s="167" t="s">
        <v>663</v>
      </c>
      <c r="C141" s="153" t="s">
        <v>2934</v>
      </c>
      <c r="D141" s="154"/>
      <c r="E141" s="128"/>
    </row>
    <row r="142" spans="1:5" x14ac:dyDescent="0.15">
      <c r="A142" s="35" t="s">
        <v>323</v>
      </c>
      <c r="B142" s="35" t="s">
        <v>3120</v>
      </c>
      <c r="C142" s="153" t="s">
        <v>3307</v>
      </c>
      <c r="D142" s="154"/>
      <c r="E142" s="128"/>
    </row>
    <row r="143" spans="1:5" x14ac:dyDescent="0.15">
      <c r="A143" s="35" t="s">
        <v>80</v>
      </c>
      <c r="B143" s="35" t="s">
        <v>81</v>
      </c>
      <c r="C143" s="153" t="s">
        <v>2934</v>
      </c>
      <c r="D143" s="154"/>
      <c r="E143" s="128"/>
    </row>
    <row r="144" spans="1:5" ht="18.75" customHeight="1" x14ac:dyDescent="0.15">
      <c r="A144" s="35" t="s">
        <v>3345</v>
      </c>
      <c r="B144" s="35" t="s">
        <v>880</v>
      </c>
      <c r="C144" s="153" t="s">
        <v>3308</v>
      </c>
      <c r="D144" s="154"/>
      <c r="E144" s="128"/>
    </row>
    <row r="145" spans="1:5" x14ac:dyDescent="0.15">
      <c r="A145" s="167" t="s">
        <v>3346</v>
      </c>
      <c r="B145" s="167" t="s">
        <v>84</v>
      </c>
      <c r="C145" s="153" t="s">
        <v>2934</v>
      </c>
      <c r="D145" s="154"/>
      <c r="E145" s="128"/>
    </row>
    <row r="146" spans="1:5" x14ac:dyDescent="0.15">
      <c r="A146" s="35" t="s">
        <v>169</v>
      </c>
      <c r="B146" s="35" t="s">
        <v>170</v>
      </c>
      <c r="C146" s="153" t="s">
        <v>2934</v>
      </c>
      <c r="D146" s="154"/>
      <c r="E146" s="128"/>
    </row>
    <row r="147" spans="1:5" x14ac:dyDescent="0.15">
      <c r="A147" s="35" t="s">
        <v>85</v>
      </c>
      <c r="B147" s="129" t="s">
        <v>86</v>
      </c>
      <c r="C147" s="153" t="s">
        <v>2934</v>
      </c>
      <c r="D147" s="154"/>
      <c r="E147" s="128"/>
    </row>
    <row r="148" spans="1:5" x14ac:dyDescent="0.15">
      <c r="A148" s="35" t="s">
        <v>1673</v>
      </c>
      <c r="B148" s="35" t="s">
        <v>3212</v>
      </c>
      <c r="C148" s="153" t="s">
        <v>2934</v>
      </c>
      <c r="D148" s="154"/>
      <c r="E148" s="128"/>
    </row>
    <row r="149" spans="1:5" x14ac:dyDescent="0.15">
      <c r="A149" s="35" t="s">
        <v>87</v>
      </c>
      <c r="B149" s="35" t="s">
        <v>88</v>
      </c>
      <c r="C149" s="153" t="s">
        <v>2934</v>
      </c>
      <c r="D149" s="154"/>
      <c r="E149" s="128"/>
    </row>
    <row r="150" spans="1:5" x14ac:dyDescent="0.15">
      <c r="A150" s="35" t="s">
        <v>2674</v>
      </c>
      <c r="B150" s="35" t="s">
        <v>3213</v>
      </c>
      <c r="C150" s="153" t="s">
        <v>3309</v>
      </c>
      <c r="D150" s="154"/>
      <c r="E150" s="128"/>
    </row>
    <row r="151" spans="1:5" x14ac:dyDescent="0.15">
      <c r="A151" s="35" t="s">
        <v>2552</v>
      </c>
      <c r="B151" s="35" t="s">
        <v>2553</v>
      </c>
      <c r="C151" s="153" t="s">
        <v>3168</v>
      </c>
      <c r="D151" s="154"/>
      <c r="E151" s="128"/>
    </row>
    <row r="152" spans="1:5" x14ac:dyDescent="0.15">
      <c r="A152" s="35" t="s">
        <v>3009</v>
      </c>
      <c r="B152" s="35" t="s">
        <v>3121</v>
      </c>
      <c r="C152" s="153" t="s">
        <v>3310</v>
      </c>
      <c r="D152" s="154"/>
      <c r="E152" s="128"/>
    </row>
    <row r="153" spans="1:5" x14ac:dyDescent="0.15">
      <c r="A153" s="35" t="s">
        <v>89</v>
      </c>
      <c r="B153" s="35" t="s">
        <v>90</v>
      </c>
      <c r="C153" s="153" t="s">
        <v>2934</v>
      </c>
      <c r="D153" s="154"/>
      <c r="E153" s="128"/>
    </row>
    <row r="154" spans="1:5" x14ac:dyDescent="0.15">
      <c r="A154" s="167" t="s">
        <v>91</v>
      </c>
      <c r="B154" s="167" t="s">
        <v>92</v>
      </c>
      <c r="C154" s="153" t="s">
        <v>3311</v>
      </c>
      <c r="D154" s="154"/>
      <c r="E154" s="128"/>
    </row>
    <row r="155" spans="1:5" x14ac:dyDescent="0.15">
      <c r="A155" s="35" t="s">
        <v>93</v>
      </c>
      <c r="B155" s="35" t="s">
        <v>94</v>
      </c>
      <c r="C155" s="153" t="s">
        <v>3312</v>
      </c>
      <c r="D155" s="154"/>
      <c r="E155" s="128"/>
    </row>
    <row r="156" spans="1:5" x14ac:dyDescent="0.15">
      <c r="A156" s="35" t="s">
        <v>237</v>
      </c>
      <c r="B156" s="129" t="s">
        <v>95</v>
      </c>
      <c r="C156" s="153" t="s">
        <v>3169</v>
      </c>
      <c r="D156" s="154"/>
      <c r="E156" s="148"/>
    </row>
    <row r="157" spans="1:5" x14ac:dyDescent="0.15">
      <c r="A157" s="35" t="s">
        <v>3011</v>
      </c>
      <c r="B157" s="129" t="s">
        <v>3012</v>
      </c>
      <c r="C157" s="153" t="s">
        <v>2934</v>
      </c>
      <c r="D157" s="154"/>
      <c r="E157" s="128"/>
    </row>
    <row r="158" spans="1:5" x14ac:dyDescent="0.15">
      <c r="A158" s="35" t="s">
        <v>729</v>
      </c>
      <c r="B158" s="35" t="s">
        <v>730</v>
      </c>
      <c r="C158" s="153" t="s">
        <v>3313</v>
      </c>
      <c r="D158" s="154"/>
      <c r="E158" s="128"/>
    </row>
    <row r="159" spans="1:5" x14ac:dyDescent="0.15">
      <c r="A159" s="35" t="s">
        <v>745</v>
      </c>
      <c r="B159" s="35" t="s">
        <v>746</v>
      </c>
      <c r="C159" s="153" t="s">
        <v>2934</v>
      </c>
      <c r="D159" s="154"/>
      <c r="E159" s="128"/>
    </row>
    <row r="160" spans="1:5" x14ac:dyDescent="0.15">
      <c r="A160" s="35" t="s">
        <v>2755</v>
      </c>
      <c r="B160" s="35" t="s">
        <v>2756</v>
      </c>
      <c r="C160" s="153" t="s">
        <v>3314</v>
      </c>
      <c r="D160" s="154"/>
      <c r="E160" s="128"/>
    </row>
    <row r="161" spans="1:5" x14ac:dyDescent="0.15">
      <c r="A161" s="35" t="s">
        <v>2757</v>
      </c>
      <c r="B161" s="35" t="s">
        <v>2758</v>
      </c>
      <c r="C161" s="153" t="s">
        <v>3315</v>
      </c>
      <c r="D161" s="154"/>
      <c r="E161" s="128"/>
    </row>
    <row r="162" spans="1:5" x14ac:dyDescent="0.15">
      <c r="A162" s="35" t="s">
        <v>2759</v>
      </c>
      <c r="B162" s="35" t="s">
        <v>315</v>
      </c>
      <c r="C162" s="153" t="s">
        <v>2934</v>
      </c>
      <c r="D162" s="154"/>
      <c r="E162" s="128"/>
    </row>
    <row r="163" spans="1:5" x14ac:dyDescent="0.15">
      <c r="A163" s="35" t="s">
        <v>2763</v>
      </c>
      <c r="B163" s="35" t="s">
        <v>345</v>
      </c>
      <c r="C163" s="153" t="s">
        <v>2934</v>
      </c>
      <c r="D163" s="154"/>
      <c r="E163" s="128"/>
    </row>
    <row r="164" spans="1:5" x14ac:dyDescent="0.15">
      <c r="A164" s="35" t="s">
        <v>1707</v>
      </c>
      <c r="B164" s="35" t="s">
        <v>1708</v>
      </c>
      <c r="C164" s="153" t="s">
        <v>3316</v>
      </c>
      <c r="D164" s="154"/>
      <c r="E164" s="128"/>
    </row>
    <row r="165" spans="1:5" x14ac:dyDescent="0.15">
      <c r="A165" s="35" t="s">
        <v>1709</v>
      </c>
      <c r="B165" s="35" t="s">
        <v>3102</v>
      </c>
      <c r="C165" s="153" t="s">
        <v>2934</v>
      </c>
      <c r="D165" s="154"/>
      <c r="E165" s="128"/>
    </row>
    <row r="166" spans="1:5" x14ac:dyDescent="0.15">
      <c r="A166" s="35" t="s">
        <v>483</v>
      </c>
      <c r="B166" s="35" t="s">
        <v>952</v>
      </c>
      <c r="C166" s="153" t="s">
        <v>3317</v>
      </c>
      <c r="D166" s="154"/>
      <c r="E166" s="128"/>
    </row>
    <row r="167" spans="1:5" x14ac:dyDescent="0.15">
      <c r="A167" s="35" t="s">
        <v>484</v>
      </c>
      <c r="B167" s="35" t="s">
        <v>485</v>
      </c>
      <c r="C167" s="153" t="s">
        <v>2991</v>
      </c>
      <c r="D167" s="154"/>
      <c r="E167" s="128"/>
    </row>
    <row r="168" spans="1:5" x14ac:dyDescent="0.15">
      <c r="A168" s="116" t="s">
        <v>3013</v>
      </c>
      <c r="B168" s="116" t="s">
        <v>3014</v>
      </c>
      <c r="C168" s="153" t="s">
        <v>3318</v>
      </c>
      <c r="D168" s="154"/>
      <c r="E168" s="128"/>
    </row>
    <row r="169" spans="1:5" x14ac:dyDescent="0.15">
      <c r="A169" s="116" t="s">
        <v>864</v>
      </c>
      <c r="B169" s="116" t="s">
        <v>3122</v>
      </c>
      <c r="C169" s="153" t="s">
        <v>2934</v>
      </c>
      <c r="D169" s="154"/>
      <c r="E169" s="128"/>
    </row>
    <row r="170" spans="1:5" x14ac:dyDescent="0.15">
      <c r="A170" s="35" t="s">
        <v>865</v>
      </c>
      <c r="B170" s="35" t="s">
        <v>106</v>
      </c>
      <c r="C170" s="153" t="s">
        <v>3146</v>
      </c>
      <c r="D170" s="154"/>
      <c r="E170" s="128"/>
    </row>
    <row r="171" spans="1:5" x14ac:dyDescent="0.15">
      <c r="A171" s="35" t="s">
        <v>2816</v>
      </c>
      <c r="B171" s="35" t="s">
        <v>3272</v>
      </c>
      <c r="C171" s="153" t="s">
        <v>3194</v>
      </c>
      <c r="D171" s="154"/>
      <c r="E171" s="128"/>
    </row>
    <row r="172" spans="1:5" x14ac:dyDescent="0.15">
      <c r="A172" s="35" t="s">
        <v>734</v>
      </c>
      <c r="B172" s="35" t="s">
        <v>735</v>
      </c>
      <c r="C172" s="153" t="s">
        <v>3275</v>
      </c>
      <c r="D172" s="154"/>
      <c r="E172" s="128"/>
    </row>
    <row r="173" spans="1:5" x14ac:dyDescent="0.15">
      <c r="A173" s="35" t="s">
        <v>898</v>
      </c>
      <c r="B173" s="35" t="s">
        <v>7</v>
      </c>
      <c r="C173" s="153" t="s">
        <v>3149</v>
      </c>
      <c r="D173" s="154"/>
      <c r="E173" s="128"/>
    </row>
    <row r="174" spans="1:5" x14ac:dyDescent="0.15">
      <c r="A174" s="35" t="s">
        <v>2572</v>
      </c>
      <c r="B174" s="35" t="s">
        <v>13</v>
      </c>
      <c r="C174" s="153" t="s">
        <v>2990</v>
      </c>
      <c r="D174" s="154"/>
      <c r="E174" s="128"/>
    </row>
    <row r="175" spans="1:5" x14ac:dyDescent="0.15">
      <c r="A175" s="129" t="s">
        <v>2650</v>
      </c>
      <c r="B175" s="129" t="s">
        <v>2651</v>
      </c>
      <c r="C175" s="153" t="s">
        <v>3319</v>
      </c>
      <c r="D175" s="154"/>
      <c r="E175" s="128"/>
    </row>
    <row r="176" spans="1:5" x14ac:dyDescent="0.15">
      <c r="A176" s="35" t="s">
        <v>502</v>
      </c>
      <c r="B176" s="35" t="s">
        <v>503</v>
      </c>
      <c r="C176" s="153" t="s">
        <v>2934</v>
      </c>
      <c r="D176" s="154"/>
      <c r="E176" s="128"/>
    </row>
    <row r="177" spans="1:11" x14ac:dyDescent="0.15">
      <c r="A177" s="35" t="s">
        <v>569</v>
      </c>
      <c r="B177" s="35" t="s">
        <v>4</v>
      </c>
      <c r="C177" s="153" t="s">
        <v>3023</v>
      </c>
      <c r="D177" s="154"/>
      <c r="E177" s="128"/>
    </row>
    <row r="178" spans="1:11" x14ac:dyDescent="0.15">
      <c r="A178" s="35" t="s">
        <v>3187</v>
      </c>
      <c r="B178" s="35" t="s">
        <v>3188</v>
      </c>
      <c r="C178" s="153" t="s">
        <v>2934</v>
      </c>
      <c r="D178" s="154"/>
      <c r="E178" s="128"/>
    </row>
    <row r="179" spans="1:11" x14ac:dyDescent="0.15">
      <c r="A179" s="35" t="s">
        <v>209</v>
      </c>
      <c r="B179" s="35" t="s">
        <v>165</v>
      </c>
      <c r="C179" s="153" t="s">
        <v>3026</v>
      </c>
      <c r="D179" s="154"/>
      <c r="E179" s="128"/>
    </row>
    <row r="180" spans="1:11" x14ac:dyDescent="0.15">
      <c r="A180" s="35" t="s">
        <v>761</v>
      </c>
      <c r="B180" s="35" t="s">
        <v>3103</v>
      </c>
      <c r="C180" s="153" t="s">
        <v>2934</v>
      </c>
      <c r="D180" s="154"/>
      <c r="E180" s="128"/>
    </row>
    <row r="181" spans="1:11" s="126" customFormat="1" x14ac:dyDescent="0.15">
      <c r="A181" s="35" t="s">
        <v>108</v>
      </c>
      <c r="B181" s="35" t="s">
        <v>109</v>
      </c>
      <c r="C181" s="153" t="s">
        <v>3320</v>
      </c>
      <c r="D181" s="154"/>
      <c r="E181" s="128"/>
      <c r="F181" s="124"/>
      <c r="G181" s="124"/>
      <c r="H181" s="124"/>
      <c r="I181" s="124"/>
      <c r="J181" s="124"/>
      <c r="K181" s="124"/>
    </row>
    <row r="182" spans="1:11" s="126" customFormat="1" x14ac:dyDescent="0.15">
      <c r="A182" s="35" t="s">
        <v>445</v>
      </c>
      <c r="B182" s="35" t="s">
        <v>3123</v>
      </c>
      <c r="C182" s="153" t="s">
        <v>3164</v>
      </c>
      <c r="D182" s="154"/>
      <c r="E182" s="128"/>
      <c r="F182" s="124"/>
      <c r="G182" s="124"/>
      <c r="H182" s="124"/>
      <c r="I182" s="124"/>
      <c r="J182" s="124"/>
      <c r="K182" s="124"/>
    </row>
    <row r="183" spans="1:11" s="126" customFormat="1" x14ac:dyDescent="0.15">
      <c r="A183" s="35" t="s">
        <v>110</v>
      </c>
      <c r="B183" s="35" t="s">
        <v>111</v>
      </c>
      <c r="C183" s="153" t="s">
        <v>2934</v>
      </c>
      <c r="D183" s="154"/>
      <c r="E183" s="128"/>
      <c r="F183" s="124"/>
      <c r="G183" s="124"/>
      <c r="H183" s="124"/>
      <c r="I183" s="124"/>
      <c r="J183" s="124"/>
      <c r="K183" s="124"/>
    </row>
    <row r="184" spans="1:11" s="126" customFormat="1" x14ac:dyDescent="0.15">
      <c r="A184" s="35" t="s">
        <v>628</v>
      </c>
      <c r="B184" s="35" t="s">
        <v>107</v>
      </c>
      <c r="C184" s="153" t="s">
        <v>2934</v>
      </c>
      <c r="D184" s="154"/>
      <c r="E184" s="128"/>
      <c r="F184" s="124"/>
      <c r="G184" s="124"/>
      <c r="H184" s="124"/>
      <c r="I184" s="124"/>
      <c r="J184" s="124"/>
      <c r="K184" s="124"/>
    </row>
    <row r="185" spans="1:11" s="126" customFormat="1" x14ac:dyDescent="0.15">
      <c r="A185" s="35" t="s">
        <v>899</v>
      </c>
      <c r="B185" s="35" t="s">
        <v>900</v>
      </c>
      <c r="C185" s="153" t="s">
        <v>3149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1784</v>
      </c>
      <c r="B186" s="35" t="s">
        <v>1785</v>
      </c>
      <c r="C186" s="153" t="s">
        <v>3256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570</v>
      </c>
      <c r="B187" s="35" t="s">
        <v>3124</v>
      </c>
      <c r="C187" s="153" t="s">
        <v>2991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2932</v>
      </c>
      <c r="B188" s="35" t="s">
        <v>2933</v>
      </c>
      <c r="C188" s="153" t="s">
        <v>3321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2544</v>
      </c>
      <c r="B189" s="35" t="s">
        <v>3104</v>
      </c>
      <c r="C189" s="153" t="s">
        <v>3257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529</v>
      </c>
      <c r="B190" s="35" t="s">
        <v>572</v>
      </c>
      <c r="C190" s="153" t="s">
        <v>3198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913</v>
      </c>
      <c r="B191" s="35" t="s">
        <v>3094</v>
      </c>
      <c r="C191" s="153" t="s">
        <v>3322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573</v>
      </c>
      <c r="B192" s="35" t="s">
        <v>722</v>
      </c>
      <c r="C192" s="153" t="s">
        <v>2968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721</v>
      </c>
      <c r="B193" s="35" t="s">
        <v>574</v>
      </c>
      <c r="C193" s="153" t="s">
        <v>2968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2676</v>
      </c>
      <c r="B194" s="35" t="s">
        <v>534</v>
      </c>
      <c r="C194" s="153" t="s">
        <v>3147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421</v>
      </c>
      <c r="B195" s="35" t="s">
        <v>422</v>
      </c>
      <c r="C195" s="153" t="s">
        <v>3258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575</v>
      </c>
      <c r="B196" s="35" t="s">
        <v>576</v>
      </c>
      <c r="C196" s="153" t="s">
        <v>3148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737</v>
      </c>
      <c r="B197" s="35" t="s">
        <v>738</v>
      </c>
      <c r="C197" s="153" t="s">
        <v>2934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x14ac:dyDescent="0.15">
      <c r="A198" s="35" t="s">
        <v>2760</v>
      </c>
      <c r="B198" s="35" t="s">
        <v>546</v>
      </c>
      <c r="C198" s="153" t="s">
        <v>3259</v>
      </c>
      <c r="D198" s="154"/>
      <c r="E198" s="128"/>
    </row>
    <row r="199" spans="1:11" x14ac:dyDescent="0.15">
      <c r="A199" s="35" t="s">
        <v>2818</v>
      </c>
      <c r="B199" s="35" t="s">
        <v>3105</v>
      </c>
      <c r="C199" s="153" t="s">
        <v>3079</v>
      </c>
      <c r="D199" s="154"/>
      <c r="E199" s="128"/>
    </row>
    <row r="200" spans="1:11" x14ac:dyDescent="0.15">
      <c r="A200" s="35" t="s">
        <v>2685</v>
      </c>
      <c r="B200" s="35" t="s">
        <v>505</v>
      </c>
      <c r="C200" s="153" t="s">
        <v>3026</v>
      </c>
      <c r="D200" s="154"/>
      <c r="E200" s="128"/>
    </row>
    <row r="201" spans="1:11" x14ac:dyDescent="0.15">
      <c r="A201" s="35" t="s">
        <v>2573</v>
      </c>
      <c r="B201" s="35" t="s">
        <v>2574</v>
      </c>
      <c r="C201" s="153" t="s">
        <v>2934</v>
      </c>
      <c r="D201" s="154"/>
      <c r="E201" s="128"/>
    </row>
    <row r="202" spans="1:11" x14ac:dyDescent="0.15">
      <c r="A202" s="35" t="s">
        <v>2715</v>
      </c>
      <c r="B202" s="35" t="s">
        <v>507</v>
      </c>
      <c r="C202" s="153" t="s">
        <v>3079</v>
      </c>
      <c r="D202" s="154"/>
      <c r="E202" s="128"/>
    </row>
    <row r="203" spans="1:11" ht="17.25" customHeight="1" x14ac:dyDescent="0.15">
      <c r="A203" s="35" t="s">
        <v>901</v>
      </c>
      <c r="B203" s="35" t="s">
        <v>893</v>
      </c>
      <c r="C203" s="153" t="s">
        <v>2934</v>
      </c>
      <c r="D203" s="154"/>
      <c r="E203" s="128"/>
    </row>
    <row r="204" spans="1:11" x14ac:dyDescent="0.15">
      <c r="A204" s="35" t="s">
        <v>2797</v>
      </c>
      <c r="B204" s="35" t="s">
        <v>2798</v>
      </c>
      <c r="C204" s="153" t="s">
        <v>3199</v>
      </c>
      <c r="D204" s="154"/>
      <c r="E204" s="128"/>
    </row>
    <row r="205" spans="1:11" x14ac:dyDescent="0.15">
      <c r="A205" s="35" t="s">
        <v>2749</v>
      </c>
      <c r="B205" s="35" t="s">
        <v>3106</v>
      </c>
      <c r="C205" s="153" t="s">
        <v>3260</v>
      </c>
      <c r="D205" s="154"/>
      <c r="E205" s="128"/>
    </row>
    <row r="206" spans="1:11" x14ac:dyDescent="0.15">
      <c r="A206" s="35" t="s">
        <v>2686</v>
      </c>
      <c r="B206" s="35" t="s">
        <v>37</v>
      </c>
      <c r="C206" s="153" t="s">
        <v>2934</v>
      </c>
      <c r="D206" s="154"/>
      <c r="E206" s="128"/>
    </row>
    <row r="207" spans="1:11" x14ac:dyDescent="0.15">
      <c r="A207" s="35" t="s">
        <v>2790</v>
      </c>
      <c r="B207" s="35" t="s">
        <v>3125</v>
      </c>
      <c r="C207" s="153" t="s">
        <v>3200</v>
      </c>
      <c r="D207" s="154"/>
      <c r="E207" s="128"/>
    </row>
    <row r="208" spans="1:11" x14ac:dyDescent="0.15">
      <c r="A208" s="35" t="s">
        <v>2721</v>
      </c>
      <c r="B208" s="35" t="s">
        <v>2722</v>
      </c>
      <c r="C208" s="153" t="s">
        <v>2934</v>
      </c>
      <c r="D208" s="154"/>
      <c r="E208" s="128"/>
    </row>
    <row r="209" spans="1:5" ht="24" customHeight="1" x14ac:dyDescent="0.15">
      <c r="A209" s="35" t="s">
        <v>2740</v>
      </c>
      <c r="B209" s="35" t="s">
        <v>3126</v>
      </c>
      <c r="C209" s="153" t="s">
        <v>2934</v>
      </c>
      <c r="D209" s="154"/>
      <c r="E209" s="128"/>
    </row>
    <row r="210" spans="1:5" ht="24" customHeight="1" x14ac:dyDescent="0.15">
      <c r="A210" s="35" t="s">
        <v>731</v>
      </c>
      <c r="B210" s="35" t="s">
        <v>67</v>
      </c>
      <c r="C210" s="153" t="s">
        <v>3261</v>
      </c>
      <c r="D210" s="154"/>
      <c r="E210" s="128"/>
    </row>
    <row r="211" spans="1:5" x14ac:dyDescent="0.15">
      <c r="A211" s="35" t="s">
        <v>2660</v>
      </c>
      <c r="B211" s="35" t="s">
        <v>2661</v>
      </c>
      <c r="C211" s="153" t="s">
        <v>3073</v>
      </c>
      <c r="D211" s="154"/>
      <c r="E211" s="128"/>
    </row>
    <row r="212" spans="1:5" x14ac:dyDescent="0.15">
      <c r="A212" s="35" t="s">
        <v>2883</v>
      </c>
      <c r="B212" s="35" t="s">
        <v>3127</v>
      </c>
      <c r="C212" s="153" t="s">
        <v>3074</v>
      </c>
      <c r="D212" s="154"/>
      <c r="E212" s="128"/>
    </row>
    <row r="213" spans="1:5" x14ac:dyDescent="0.15">
      <c r="A213" s="35" t="s">
        <v>2807</v>
      </c>
      <c r="B213" s="35" t="s">
        <v>2808</v>
      </c>
      <c r="C213" s="153" t="s">
        <v>3194</v>
      </c>
      <c r="D213" s="154"/>
      <c r="E213" s="128"/>
    </row>
    <row r="214" spans="1:5" x14ac:dyDescent="0.15">
      <c r="A214" s="35" t="s">
        <v>432</v>
      </c>
      <c r="B214" s="35" t="s">
        <v>433</v>
      </c>
      <c r="C214" s="153" t="s">
        <v>3023</v>
      </c>
      <c r="D214" s="154"/>
      <c r="E214" s="128"/>
    </row>
    <row r="215" spans="1:5" x14ac:dyDescent="0.15">
      <c r="A215" s="35" t="s">
        <v>2728</v>
      </c>
      <c r="B215" s="35" t="s">
        <v>2729</v>
      </c>
      <c r="C215" s="153" t="s">
        <v>3323</v>
      </c>
      <c r="D215" s="154"/>
      <c r="E215" s="128"/>
    </row>
    <row r="216" spans="1:5" x14ac:dyDescent="0.15">
      <c r="A216" s="35" t="s">
        <v>557</v>
      </c>
      <c r="B216" s="35" t="s">
        <v>558</v>
      </c>
      <c r="C216" s="153" t="s">
        <v>2937</v>
      </c>
      <c r="D216" s="154"/>
      <c r="E216" s="148"/>
    </row>
    <row r="217" spans="1:5" x14ac:dyDescent="0.15">
      <c r="A217" s="35" t="s">
        <v>2923</v>
      </c>
      <c r="B217" s="35" t="s">
        <v>2924</v>
      </c>
      <c r="C217" s="153" t="s">
        <v>2968</v>
      </c>
      <c r="D217" s="154"/>
      <c r="E217" s="128"/>
    </row>
    <row r="218" spans="1:5" x14ac:dyDescent="0.15">
      <c r="A218" s="35" t="s">
        <v>2716</v>
      </c>
      <c r="B218" s="35" t="s">
        <v>2663</v>
      </c>
      <c r="C218" s="153" t="s">
        <v>3201</v>
      </c>
      <c r="D218" s="154"/>
      <c r="E218" s="128"/>
    </row>
    <row r="219" spans="1:5" x14ac:dyDescent="0.15">
      <c r="A219" s="35" t="s">
        <v>2885</v>
      </c>
      <c r="B219" s="35" t="s">
        <v>2886</v>
      </c>
      <c r="C219" s="153" t="s">
        <v>2934</v>
      </c>
      <c r="D219" s="154"/>
      <c r="E219" s="128"/>
    </row>
    <row r="220" spans="1:5" x14ac:dyDescent="0.15">
      <c r="A220" s="35" t="s">
        <v>1841</v>
      </c>
      <c r="B220" s="35" t="s">
        <v>288</v>
      </c>
      <c r="C220" s="153" t="s">
        <v>2934</v>
      </c>
      <c r="D220" s="154"/>
      <c r="E220" s="128"/>
    </row>
    <row r="221" spans="1:5" x14ac:dyDescent="0.15">
      <c r="A221" s="35" t="s">
        <v>773</v>
      </c>
      <c r="B221" s="35" t="s">
        <v>963</v>
      </c>
      <c r="C221" s="153" t="s">
        <v>2934</v>
      </c>
      <c r="D221" s="154"/>
      <c r="E221" s="128"/>
    </row>
    <row r="222" spans="1:5" x14ac:dyDescent="0.15">
      <c r="A222" s="35" t="s">
        <v>521</v>
      </c>
      <c r="B222" s="35" t="s">
        <v>522</v>
      </c>
      <c r="C222" s="153" t="s">
        <v>2935</v>
      </c>
      <c r="D222" s="154"/>
      <c r="E222" s="128"/>
    </row>
    <row r="223" spans="1:5" x14ac:dyDescent="0.15">
      <c r="A223" s="35" t="s">
        <v>2813</v>
      </c>
      <c r="B223" s="35" t="s">
        <v>2814</v>
      </c>
      <c r="C223" s="153" t="s">
        <v>3039</v>
      </c>
      <c r="D223" s="154"/>
      <c r="E223" s="128"/>
    </row>
    <row r="224" spans="1:5" x14ac:dyDescent="0.15">
      <c r="A224" s="35" t="s">
        <v>434</v>
      </c>
      <c r="B224" s="35" t="s">
        <v>435</v>
      </c>
      <c r="C224" s="153" t="s">
        <v>2936</v>
      </c>
      <c r="D224" s="154"/>
      <c r="E224" s="128"/>
    </row>
    <row r="225" spans="1:5" x14ac:dyDescent="0.15">
      <c r="A225" s="35" t="s">
        <v>311</v>
      </c>
      <c r="B225" s="35" t="s">
        <v>112</v>
      </c>
      <c r="C225" s="153" t="s">
        <v>2938</v>
      </c>
      <c r="D225" s="154"/>
      <c r="E225" s="128"/>
    </row>
    <row r="226" spans="1:5" x14ac:dyDescent="0.15">
      <c r="A226" s="35" t="s">
        <v>2909</v>
      </c>
      <c r="B226" s="35" t="s">
        <v>3128</v>
      </c>
      <c r="C226" s="153" t="s">
        <v>2934</v>
      </c>
      <c r="D226" s="154"/>
      <c r="E226" s="128"/>
    </row>
    <row r="227" spans="1:5" x14ac:dyDescent="0.15">
      <c r="A227" s="35" t="s">
        <v>736</v>
      </c>
      <c r="B227" s="35" t="s">
        <v>637</v>
      </c>
      <c r="C227" s="153" t="s">
        <v>2934</v>
      </c>
      <c r="D227" s="154"/>
      <c r="E227" s="128"/>
    </row>
    <row r="228" spans="1:5" x14ac:dyDescent="0.15">
      <c r="A228" s="35" t="s">
        <v>2734</v>
      </c>
      <c r="B228" s="35" t="s">
        <v>2735</v>
      </c>
      <c r="C228" s="153" t="s">
        <v>2934</v>
      </c>
      <c r="D228" s="154"/>
      <c r="E228" s="128"/>
    </row>
    <row r="229" spans="1:5" x14ac:dyDescent="0.15">
      <c r="A229" s="35" t="s">
        <v>955</v>
      </c>
      <c r="B229" s="35" t="s">
        <v>956</v>
      </c>
      <c r="C229" s="153" t="s">
        <v>2936</v>
      </c>
      <c r="D229" s="154"/>
      <c r="E229" s="128"/>
    </row>
    <row r="230" spans="1:5" x14ac:dyDescent="0.15">
      <c r="A230" s="35" t="s">
        <v>2605</v>
      </c>
      <c r="B230" s="116" t="s">
        <v>2547</v>
      </c>
      <c r="C230" s="153" t="s">
        <v>3255</v>
      </c>
      <c r="D230" s="154"/>
      <c r="E230" s="128"/>
    </row>
    <row r="231" spans="1:5" x14ac:dyDescent="0.15">
      <c r="A231" s="35" t="s">
        <v>2484</v>
      </c>
      <c r="B231" s="35" t="s">
        <v>2485</v>
      </c>
      <c r="C231" s="153" t="s">
        <v>3024</v>
      </c>
      <c r="D231" s="154"/>
      <c r="E231" s="128"/>
    </row>
    <row r="232" spans="1:5" x14ac:dyDescent="0.15">
      <c r="A232" s="35" t="s">
        <v>2548</v>
      </c>
      <c r="B232" s="35" t="s">
        <v>2549</v>
      </c>
      <c r="C232" s="153" t="s">
        <v>3171</v>
      </c>
      <c r="D232" s="154"/>
      <c r="E232" s="128"/>
    </row>
    <row r="233" spans="1:5" x14ac:dyDescent="0.15">
      <c r="A233" s="35" t="s">
        <v>580</v>
      </c>
      <c r="B233" s="35" t="s">
        <v>207</v>
      </c>
      <c r="C233" s="153" t="s">
        <v>3088</v>
      </c>
      <c r="D233" s="154"/>
      <c r="E233" s="128"/>
    </row>
    <row r="234" spans="1:5" x14ac:dyDescent="0.15">
      <c r="A234" s="35" t="s">
        <v>447</v>
      </c>
      <c r="B234" s="35" t="s">
        <v>3129</v>
      </c>
      <c r="C234" s="153" t="s">
        <v>3170</v>
      </c>
      <c r="D234" s="154"/>
      <c r="E234" s="128"/>
    </row>
    <row r="235" spans="1:5" x14ac:dyDescent="0.15">
      <c r="A235" s="35" t="s">
        <v>2562</v>
      </c>
      <c r="B235" s="35" t="s">
        <v>2627</v>
      </c>
      <c r="C235" s="153" t="s">
        <v>2934</v>
      </c>
      <c r="D235" s="154"/>
      <c r="E235" s="128"/>
    </row>
    <row r="236" spans="1:5" x14ac:dyDescent="0.15">
      <c r="A236" s="35" t="s">
        <v>2976</v>
      </c>
      <c r="B236" s="35" t="s">
        <v>3130</v>
      </c>
      <c r="C236" s="153" t="s">
        <v>2934</v>
      </c>
      <c r="D236" s="154"/>
      <c r="E236" s="128"/>
    </row>
    <row r="237" spans="1:5" x14ac:dyDescent="0.15">
      <c r="A237" s="35" t="s">
        <v>2636</v>
      </c>
      <c r="B237" s="35" t="s">
        <v>3131</v>
      </c>
      <c r="C237" s="153" t="s">
        <v>2934</v>
      </c>
      <c r="D237" s="154"/>
      <c r="E237" s="128"/>
    </row>
    <row r="238" spans="1:5" x14ac:dyDescent="0.15">
      <c r="A238" s="35" t="s">
        <v>3027</v>
      </c>
      <c r="B238" s="35" t="s">
        <v>3028</v>
      </c>
      <c r="C238" s="153" t="s">
        <v>2934</v>
      </c>
      <c r="D238" s="154"/>
      <c r="E238" s="128"/>
    </row>
    <row r="239" spans="1:5" x14ac:dyDescent="0.15">
      <c r="A239" s="129" t="s">
        <v>2517</v>
      </c>
      <c r="B239" s="35" t="s">
        <v>2518</v>
      </c>
      <c r="C239" s="153" t="s">
        <v>2934</v>
      </c>
      <c r="D239" s="154"/>
      <c r="E239" s="128"/>
    </row>
    <row r="240" spans="1:5" x14ac:dyDescent="0.15">
      <c r="A240" s="35" t="s">
        <v>2631</v>
      </c>
      <c r="B240" s="35" t="s">
        <v>342</v>
      </c>
      <c r="C240" s="153" t="s">
        <v>2934</v>
      </c>
      <c r="D240" s="154"/>
      <c r="E240" s="128"/>
    </row>
    <row r="241" spans="1:5" x14ac:dyDescent="0.15">
      <c r="A241" s="35" t="s">
        <v>2887</v>
      </c>
      <c r="B241" s="35" t="s">
        <v>2886</v>
      </c>
      <c r="C241" s="153" t="s">
        <v>2934</v>
      </c>
      <c r="D241" s="154"/>
      <c r="E241" s="128"/>
    </row>
    <row r="242" spans="1:5" x14ac:dyDescent="0.15">
      <c r="A242" s="35" t="s">
        <v>924</v>
      </c>
      <c r="B242" s="35" t="s">
        <v>3095</v>
      </c>
      <c r="C242" s="153" t="s">
        <v>2934</v>
      </c>
      <c r="D242" s="154"/>
      <c r="E242" s="128"/>
    </row>
    <row r="243" spans="1:5" x14ac:dyDescent="0.15">
      <c r="A243" s="35" t="s">
        <v>710</v>
      </c>
      <c r="B243" s="35" t="s">
        <v>711</v>
      </c>
      <c r="C243" s="153" t="s">
        <v>2934</v>
      </c>
      <c r="D243" s="154"/>
      <c r="E243" s="128"/>
    </row>
    <row r="244" spans="1:5" x14ac:dyDescent="0.15">
      <c r="A244" s="35" t="s">
        <v>2829</v>
      </c>
      <c r="B244" s="35" t="s">
        <v>3096</v>
      </c>
      <c r="C244" s="153" t="s">
        <v>3147</v>
      </c>
      <c r="D244" s="154"/>
      <c r="E244" s="128"/>
    </row>
    <row r="245" spans="1:5" x14ac:dyDescent="0.15">
      <c r="A245" s="116" t="s">
        <v>581</v>
      </c>
      <c r="B245" s="116" t="s">
        <v>227</v>
      </c>
      <c r="C245" s="153" t="s">
        <v>3324</v>
      </c>
      <c r="D245" s="154"/>
      <c r="E245" s="128"/>
    </row>
    <row r="246" spans="1:5" x14ac:dyDescent="0.15">
      <c r="A246" s="35" t="s">
        <v>537</v>
      </c>
      <c r="B246" s="35" t="s">
        <v>538</v>
      </c>
      <c r="C246" s="153" t="s">
        <v>3172</v>
      </c>
      <c r="D246" s="154"/>
      <c r="E246" s="128"/>
    </row>
    <row r="247" spans="1:5" x14ac:dyDescent="0.15">
      <c r="A247" s="35" t="s">
        <v>776</v>
      </c>
      <c r="B247" s="35" t="s">
        <v>777</v>
      </c>
      <c r="C247" s="153" t="s">
        <v>2934</v>
      </c>
      <c r="D247" s="154"/>
      <c r="E247" s="128"/>
    </row>
    <row r="248" spans="1:5" x14ac:dyDescent="0.15">
      <c r="A248" s="35" t="s">
        <v>833</v>
      </c>
      <c r="B248" s="35" t="s">
        <v>834</v>
      </c>
      <c r="C248" s="153" t="s">
        <v>2934</v>
      </c>
      <c r="D248" s="154"/>
      <c r="E248" s="128"/>
    </row>
    <row r="249" spans="1:5" x14ac:dyDescent="0.15">
      <c r="A249" s="35" t="s">
        <v>2911</v>
      </c>
      <c r="B249" s="35" t="s">
        <v>625</v>
      </c>
      <c r="C249" s="153" t="s">
        <v>3325</v>
      </c>
      <c r="D249" s="154"/>
      <c r="E249" s="128"/>
    </row>
    <row r="250" spans="1:5" x14ac:dyDescent="0.15">
      <c r="A250" s="35" t="s">
        <v>2868</v>
      </c>
      <c r="B250" s="35" t="s">
        <v>3132</v>
      </c>
      <c r="C250" s="153" t="s">
        <v>2934</v>
      </c>
      <c r="D250" s="154"/>
      <c r="E250" s="128"/>
    </row>
    <row r="251" spans="1:5" x14ac:dyDescent="0.15">
      <c r="A251" s="35" t="s">
        <v>654</v>
      </c>
      <c r="B251" s="35" t="s">
        <v>655</v>
      </c>
      <c r="C251" s="153" t="s">
        <v>3075</v>
      </c>
      <c r="D251" s="154"/>
      <c r="E251" s="128"/>
    </row>
    <row r="252" spans="1:5" x14ac:dyDescent="0.15">
      <c r="A252" s="35" t="s">
        <v>825</v>
      </c>
      <c r="B252" s="35" t="s">
        <v>826</v>
      </c>
      <c r="C252" s="153" t="s">
        <v>3202</v>
      </c>
      <c r="D252" s="154"/>
      <c r="E252" s="128"/>
    </row>
    <row r="253" spans="1:5" x14ac:dyDescent="0.15">
      <c r="A253" s="35" t="s">
        <v>261</v>
      </c>
      <c r="B253" s="35" t="s">
        <v>3273</v>
      </c>
      <c r="C253" s="153" t="s">
        <v>3255</v>
      </c>
      <c r="D253" s="154"/>
      <c r="E253" s="128"/>
    </row>
    <row r="254" spans="1:5" x14ac:dyDescent="0.15">
      <c r="A254" s="35" t="s">
        <v>819</v>
      </c>
      <c r="B254" s="35" t="s">
        <v>820</v>
      </c>
      <c r="C254" s="153" t="s">
        <v>3203</v>
      </c>
      <c r="D254" s="154"/>
      <c r="E254" s="128"/>
    </row>
    <row r="255" spans="1:5" x14ac:dyDescent="0.15">
      <c r="A255" s="35" t="s">
        <v>891</v>
      </c>
      <c r="B255" s="35" t="s">
        <v>892</v>
      </c>
      <c r="C255" s="153" t="s">
        <v>3204</v>
      </c>
      <c r="D255" s="154"/>
      <c r="E255" s="128"/>
    </row>
    <row r="256" spans="1:5" x14ac:dyDescent="0.15">
      <c r="A256" s="35" t="s">
        <v>292</v>
      </c>
      <c r="B256" s="35" t="s">
        <v>3133</v>
      </c>
      <c r="C256" s="153" t="s">
        <v>3150</v>
      </c>
      <c r="D256" s="154"/>
      <c r="E256" s="128"/>
    </row>
    <row r="257" spans="1:5" x14ac:dyDescent="0.15">
      <c r="A257" s="35" t="s">
        <v>523</v>
      </c>
      <c r="B257" s="35" t="s">
        <v>524</v>
      </c>
      <c r="C257" s="153" t="s">
        <v>3151</v>
      </c>
      <c r="D257" s="154"/>
      <c r="E257" s="128"/>
    </row>
    <row r="258" spans="1:5" x14ac:dyDescent="0.15">
      <c r="A258" s="35" t="s">
        <v>3347</v>
      </c>
      <c r="B258" s="35" t="s">
        <v>3182</v>
      </c>
      <c r="C258" s="153" t="s">
        <v>3326</v>
      </c>
      <c r="D258" s="154"/>
      <c r="E258" s="128"/>
    </row>
    <row r="259" spans="1:5" x14ac:dyDescent="0.15">
      <c r="A259" s="35" t="s">
        <v>455</v>
      </c>
      <c r="B259" s="35" t="s">
        <v>268</v>
      </c>
      <c r="C259" s="153" t="s">
        <v>3152</v>
      </c>
      <c r="D259" s="154"/>
      <c r="E259" s="128"/>
    </row>
    <row r="260" spans="1:5" x14ac:dyDescent="0.15">
      <c r="A260" s="35" t="s">
        <v>582</v>
      </c>
      <c r="B260" s="35" t="s">
        <v>96</v>
      </c>
      <c r="C260" s="153" t="s">
        <v>3327</v>
      </c>
      <c r="D260" s="154"/>
      <c r="E260" s="128"/>
    </row>
    <row r="261" spans="1:5" x14ac:dyDescent="0.15">
      <c r="A261" s="35" t="s">
        <v>2851</v>
      </c>
      <c r="B261" s="35" t="s">
        <v>2852</v>
      </c>
      <c r="C261" s="153" t="s">
        <v>3280</v>
      </c>
      <c r="D261" s="154"/>
      <c r="E261" s="128"/>
    </row>
    <row r="262" spans="1:5" x14ac:dyDescent="0.15">
      <c r="A262" s="35" t="s">
        <v>2847</v>
      </c>
      <c r="B262" s="35" t="s">
        <v>2848</v>
      </c>
      <c r="C262" s="153" t="s">
        <v>3205</v>
      </c>
      <c r="D262" s="154"/>
      <c r="E262" s="128"/>
    </row>
    <row r="263" spans="1:5" x14ac:dyDescent="0.15">
      <c r="A263" s="35" t="s">
        <v>325</v>
      </c>
      <c r="B263" s="35" t="s">
        <v>326</v>
      </c>
      <c r="C263" s="153" t="s">
        <v>3328</v>
      </c>
      <c r="D263" s="154"/>
      <c r="E263" s="128"/>
    </row>
    <row r="264" spans="1:5" x14ac:dyDescent="0.15">
      <c r="A264" s="35" t="s">
        <v>494</v>
      </c>
      <c r="B264" s="35" t="s">
        <v>495</v>
      </c>
      <c r="C264" s="153" t="s">
        <v>2934</v>
      </c>
      <c r="D264" s="154"/>
      <c r="E264" s="128"/>
    </row>
    <row r="265" spans="1:5" x14ac:dyDescent="0.15">
      <c r="A265" s="35" t="s">
        <v>832</v>
      </c>
      <c r="B265" s="35" t="s">
        <v>132</v>
      </c>
      <c r="C265" s="153" t="s">
        <v>3076</v>
      </c>
      <c r="D265" s="154"/>
      <c r="E265" s="128"/>
    </row>
    <row r="266" spans="1:5" x14ac:dyDescent="0.15">
      <c r="A266" s="35" t="s">
        <v>359</v>
      </c>
      <c r="B266" s="35" t="s">
        <v>360</v>
      </c>
      <c r="C266" s="153" t="s">
        <v>3329</v>
      </c>
      <c r="D266" s="154"/>
      <c r="E266" s="128"/>
    </row>
    <row r="267" spans="1:5" x14ac:dyDescent="0.15">
      <c r="A267" s="35" t="s">
        <v>3234</v>
      </c>
      <c r="B267" s="35" t="s">
        <v>3235</v>
      </c>
      <c r="C267" s="153" t="s">
        <v>3330</v>
      </c>
      <c r="D267" s="154"/>
      <c r="E267" s="128"/>
    </row>
    <row r="268" spans="1:5" x14ac:dyDescent="0.15">
      <c r="A268" s="116" t="s">
        <v>706</v>
      </c>
      <c r="B268" s="118" t="s">
        <v>707</v>
      </c>
      <c r="C268" s="153" t="s">
        <v>2934</v>
      </c>
      <c r="D268" s="154"/>
      <c r="E268" s="128"/>
    </row>
    <row r="269" spans="1:5" x14ac:dyDescent="0.15">
      <c r="A269" s="116" t="s">
        <v>583</v>
      </c>
      <c r="B269" s="118" t="s">
        <v>584</v>
      </c>
      <c r="C269" s="153" t="s">
        <v>3331</v>
      </c>
      <c r="D269" s="154"/>
      <c r="E269" s="128"/>
    </row>
    <row r="270" spans="1:5" x14ac:dyDescent="0.15">
      <c r="A270" s="116" t="s">
        <v>822</v>
      </c>
      <c r="B270" s="118" t="s">
        <v>118</v>
      </c>
      <c r="C270" s="153" t="s">
        <v>3077</v>
      </c>
      <c r="D270" s="154"/>
      <c r="E270" s="128"/>
    </row>
    <row r="271" spans="1:5" x14ac:dyDescent="0.15">
      <c r="A271" s="116" t="s">
        <v>496</v>
      </c>
      <c r="B271" s="118" t="s">
        <v>497</v>
      </c>
      <c r="C271" s="153" t="s">
        <v>3262</v>
      </c>
      <c r="D271" s="154"/>
      <c r="E271" s="128"/>
    </row>
    <row r="272" spans="1:5" x14ac:dyDescent="0.15">
      <c r="A272" s="116" t="s">
        <v>2741</v>
      </c>
      <c r="B272" s="118" t="s">
        <v>2742</v>
      </c>
      <c r="C272" s="153" t="s">
        <v>3332</v>
      </c>
      <c r="D272" s="154"/>
      <c r="E272" s="128"/>
    </row>
    <row r="273" spans="1:5" x14ac:dyDescent="0.15">
      <c r="A273" s="116" t="s">
        <v>796</v>
      </c>
      <c r="B273" s="118" t="s">
        <v>797</v>
      </c>
      <c r="C273" s="153" t="s">
        <v>2934</v>
      </c>
      <c r="D273" s="154"/>
      <c r="E273" s="128"/>
    </row>
    <row r="274" spans="1:5" x14ac:dyDescent="0.15">
      <c r="A274" s="35" t="s">
        <v>477</v>
      </c>
      <c r="B274" s="35" t="s">
        <v>478</v>
      </c>
      <c r="C274" s="153" t="s">
        <v>3154</v>
      </c>
      <c r="D274" s="154"/>
      <c r="E274" s="128"/>
    </row>
    <row r="275" spans="1:5" x14ac:dyDescent="0.15">
      <c r="A275" s="35" t="s">
        <v>1944</v>
      </c>
      <c r="B275" s="35" t="s">
        <v>893</v>
      </c>
      <c r="C275" s="153" t="s">
        <v>2934</v>
      </c>
      <c r="D275" s="154"/>
      <c r="E275" s="128"/>
    </row>
    <row r="276" spans="1:5" x14ac:dyDescent="0.15">
      <c r="A276" s="116" t="s">
        <v>510</v>
      </c>
      <c r="B276" s="118" t="s">
        <v>511</v>
      </c>
      <c r="C276" s="153" t="s">
        <v>2992</v>
      </c>
      <c r="D276" s="154"/>
      <c r="E276" s="128"/>
    </row>
    <row r="277" spans="1:5" x14ac:dyDescent="0.15">
      <c r="A277" s="116" t="s">
        <v>498</v>
      </c>
      <c r="B277" s="118" t="s">
        <v>499</v>
      </c>
      <c r="C277" s="153" t="s">
        <v>3149</v>
      </c>
      <c r="D277" s="154"/>
      <c r="E277" s="128"/>
    </row>
    <row r="278" spans="1:5" x14ac:dyDescent="0.15">
      <c r="A278" s="116" t="s">
        <v>2809</v>
      </c>
      <c r="B278" s="118" t="s">
        <v>2810</v>
      </c>
      <c r="C278" s="153" t="s">
        <v>3301</v>
      </c>
      <c r="D278" s="154"/>
      <c r="E278" s="128"/>
    </row>
    <row r="279" spans="1:5" x14ac:dyDescent="0.15">
      <c r="A279" s="116" t="s">
        <v>585</v>
      </c>
      <c r="B279" s="118" t="s">
        <v>586</v>
      </c>
      <c r="C279" s="153" t="s">
        <v>2935</v>
      </c>
      <c r="D279" s="154"/>
      <c r="E279" s="128"/>
    </row>
    <row r="280" spans="1:5" x14ac:dyDescent="0.15">
      <c r="A280" s="116" t="s">
        <v>539</v>
      </c>
      <c r="B280" s="118" t="s">
        <v>540</v>
      </c>
      <c r="C280" s="153" t="s">
        <v>3333</v>
      </c>
      <c r="D280" s="154"/>
      <c r="E280" s="128"/>
    </row>
    <row r="281" spans="1:5" x14ac:dyDescent="0.15">
      <c r="A281" s="116" t="s">
        <v>2841</v>
      </c>
      <c r="B281" s="118" t="s">
        <v>2842</v>
      </c>
      <c r="C281" s="153" t="s">
        <v>2934</v>
      </c>
      <c r="D281" s="154"/>
      <c r="E281" s="128"/>
    </row>
    <row r="282" spans="1:5" x14ac:dyDescent="0.15">
      <c r="A282" s="35" t="s">
        <v>1945</v>
      </c>
      <c r="B282" s="35" t="s">
        <v>1946</v>
      </c>
      <c r="C282" s="153" t="s">
        <v>3089</v>
      </c>
      <c r="D282" s="154"/>
      <c r="E282" s="128"/>
    </row>
    <row r="283" spans="1:5" x14ac:dyDescent="0.15">
      <c r="A283" s="35" t="s">
        <v>2519</v>
      </c>
      <c r="B283" s="35" t="s">
        <v>2520</v>
      </c>
      <c r="C283" s="153" t="s">
        <v>3078</v>
      </c>
      <c r="D283" s="154"/>
      <c r="E283" s="128"/>
    </row>
    <row r="284" spans="1:5" ht="19.5" customHeight="1" x14ac:dyDescent="0.15">
      <c r="A284" s="35" t="s">
        <v>2792</v>
      </c>
      <c r="B284" s="35" t="s">
        <v>824</v>
      </c>
      <c r="C284" s="153" t="s">
        <v>2934</v>
      </c>
      <c r="D284" s="154"/>
      <c r="E284" s="128"/>
    </row>
    <row r="285" spans="1:5" x14ac:dyDescent="0.15">
      <c r="A285" s="35" t="s">
        <v>2853</v>
      </c>
      <c r="B285" s="35" t="s">
        <v>2854</v>
      </c>
      <c r="C285" s="153" t="s">
        <v>3038</v>
      </c>
      <c r="D285" s="154"/>
      <c r="E285" s="128"/>
    </row>
    <row r="286" spans="1:5" x14ac:dyDescent="0.15">
      <c r="A286" s="35" t="s">
        <v>2843</v>
      </c>
      <c r="B286" s="35" t="s">
        <v>70</v>
      </c>
      <c r="C286" s="153" t="s">
        <v>3079</v>
      </c>
      <c r="D286" s="154"/>
      <c r="E286" s="128"/>
    </row>
    <row r="287" spans="1:5" x14ac:dyDescent="0.15">
      <c r="A287" s="35" t="s">
        <v>2820</v>
      </c>
      <c r="B287" s="35" t="s">
        <v>2821</v>
      </c>
      <c r="C287" s="153" t="s">
        <v>3174</v>
      </c>
      <c r="D287" s="154"/>
      <c r="E287" s="128"/>
    </row>
    <row r="288" spans="1:5" x14ac:dyDescent="0.15">
      <c r="A288" s="35" t="s">
        <v>2888</v>
      </c>
      <c r="B288" s="35" t="s">
        <v>20</v>
      </c>
      <c r="C288" s="153" t="s">
        <v>3026</v>
      </c>
      <c r="D288" s="154"/>
      <c r="E288" s="128"/>
    </row>
    <row r="289" spans="1:5" x14ac:dyDescent="0.15">
      <c r="A289" s="35" t="s">
        <v>3189</v>
      </c>
      <c r="B289" s="35" t="s">
        <v>3190</v>
      </c>
      <c r="C289" s="153" t="s">
        <v>2934</v>
      </c>
      <c r="D289" s="154"/>
      <c r="E289" s="128"/>
    </row>
    <row r="290" spans="1:5" x14ac:dyDescent="0.15">
      <c r="A290" s="35" t="s">
        <v>639</v>
      </c>
      <c r="B290" s="35" t="s">
        <v>2838</v>
      </c>
      <c r="C290" s="153" t="s">
        <v>3206</v>
      </c>
      <c r="D290" s="154"/>
      <c r="E290" s="128"/>
    </row>
    <row r="291" spans="1:5" x14ac:dyDescent="0.15">
      <c r="A291" s="35" t="s">
        <v>835</v>
      </c>
      <c r="B291" s="35" t="s">
        <v>836</v>
      </c>
      <c r="C291" s="153" t="s">
        <v>3339</v>
      </c>
      <c r="D291" s="154"/>
      <c r="E291" s="128"/>
    </row>
    <row r="292" spans="1:5" x14ac:dyDescent="0.15">
      <c r="A292" s="35" t="s">
        <v>2606</v>
      </c>
      <c r="B292" s="35" t="s">
        <v>3134</v>
      </c>
      <c r="C292" s="153" t="s">
        <v>3263</v>
      </c>
      <c r="D292" s="154"/>
      <c r="E292" s="150"/>
    </row>
    <row r="293" spans="1:5" x14ac:dyDescent="0.15">
      <c r="A293" s="35" t="s">
        <v>609</v>
      </c>
      <c r="B293" s="35" t="s">
        <v>610</v>
      </c>
      <c r="C293" s="153" t="s">
        <v>3175</v>
      </c>
      <c r="D293" s="154"/>
      <c r="E293" s="150"/>
    </row>
    <row r="294" spans="1:5" x14ac:dyDescent="0.15">
      <c r="A294" s="35" t="s">
        <v>659</v>
      </c>
      <c r="B294" s="35" t="s">
        <v>714</v>
      </c>
      <c r="C294" s="153" t="s">
        <v>3153</v>
      </c>
      <c r="D294" s="154"/>
      <c r="E294" s="150"/>
    </row>
    <row r="295" spans="1:5" x14ac:dyDescent="0.15">
      <c r="A295" s="35" t="s">
        <v>2480</v>
      </c>
      <c r="B295" s="35" t="s">
        <v>2481</v>
      </c>
      <c r="C295" s="153" t="s">
        <v>3090</v>
      </c>
      <c r="D295" s="154"/>
      <c r="E295" s="150"/>
    </row>
    <row r="296" spans="1:5" x14ac:dyDescent="0.15">
      <c r="A296" s="35" t="s">
        <v>651</v>
      </c>
      <c r="B296" s="35" t="s">
        <v>652</v>
      </c>
      <c r="C296" s="153" t="s">
        <v>3091</v>
      </c>
      <c r="D296" s="154"/>
      <c r="E296" s="150"/>
    </row>
    <row r="297" spans="1:5" x14ac:dyDescent="0.15">
      <c r="A297" s="35" t="s">
        <v>1977</v>
      </c>
      <c r="B297" s="35" t="s">
        <v>962</v>
      </c>
      <c r="C297" s="153" t="s">
        <v>2934</v>
      </c>
      <c r="D297" s="154"/>
      <c r="E297" s="150"/>
    </row>
    <row r="298" spans="1:5" x14ac:dyDescent="0.15">
      <c r="A298" s="35" t="s">
        <v>920</v>
      </c>
      <c r="B298" s="35" t="s">
        <v>310</v>
      </c>
      <c r="C298" s="153" t="s">
        <v>2934</v>
      </c>
      <c r="D298" s="154"/>
      <c r="E298" s="150"/>
    </row>
    <row r="299" spans="1:5" x14ac:dyDescent="0.15">
      <c r="A299" s="35" t="s">
        <v>400</v>
      </c>
      <c r="B299" s="35" t="s">
        <v>3135</v>
      </c>
      <c r="C299" s="153" t="s">
        <v>2934</v>
      </c>
      <c r="D299" s="154"/>
      <c r="E299" s="150"/>
    </row>
    <row r="300" spans="1:5" x14ac:dyDescent="0.15">
      <c r="A300" s="35" t="s">
        <v>815</v>
      </c>
      <c r="B300" s="35" t="s">
        <v>816</v>
      </c>
      <c r="C300" s="153" t="s">
        <v>2934</v>
      </c>
      <c r="D300" s="154"/>
      <c r="E300" s="150"/>
    </row>
    <row r="301" spans="1:5" x14ac:dyDescent="0.15">
      <c r="A301" s="35" t="s">
        <v>702</v>
      </c>
      <c r="B301" s="35" t="s">
        <v>959</v>
      </c>
      <c r="C301" s="153" t="s">
        <v>2934</v>
      </c>
      <c r="D301" s="154"/>
      <c r="E301" s="150"/>
    </row>
    <row r="302" spans="1:5" x14ac:dyDescent="0.15">
      <c r="A302" s="116" t="s">
        <v>662</v>
      </c>
      <c r="B302" s="117" t="s">
        <v>663</v>
      </c>
      <c r="C302" s="153" t="s">
        <v>2934</v>
      </c>
      <c r="D302" s="154"/>
      <c r="E302" s="150"/>
    </row>
    <row r="303" spans="1:5" x14ac:dyDescent="0.15">
      <c r="A303" s="35" t="s">
        <v>614</v>
      </c>
      <c r="B303" s="35" t="s">
        <v>615</v>
      </c>
      <c r="C303" s="153" t="s">
        <v>2934</v>
      </c>
      <c r="D303" s="154"/>
      <c r="E303" s="150"/>
    </row>
    <row r="304" spans="1:5" x14ac:dyDescent="0.15">
      <c r="A304" s="35" t="s">
        <v>2000</v>
      </c>
      <c r="B304" s="35" t="s">
        <v>2001</v>
      </c>
      <c r="C304" s="153" t="s">
        <v>2934</v>
      </c>
      <c r="D304" s="154"/>
      <c r="E304" s="150"/>
    </row>
    <row r="305" spans="1:5" x14ac:dyDescent="0.15">
      <c r="A305" s="35" t="s">
        <v>2482</v>
      </c>
      <c r="B305" s="35" t="s">
        <v>2483</v>
      </c>
      <c r="C305" s="153" t="s">
        <v>2934</v>
      </c>
      <c r="D305" s="154"/>
      <c r="E305" s="150"/>
    </row>
    <row r="306" spans="1:5" x14ac:dyDescent="0.15">
      <c r="A306" s="35" t="s">
        <v>708</v>
      </c>
      <c r="B306" s="35" t="s">
        <v>709</v>
      </c>
      <c r="C306" s="153" t="s">
        <v>2934</v>
      </c>
      <c r="D306" s="154"/>
      <c r="E306" s="150"/>
    </row>
    <row r="307" spans="1:5" x14ac:dyDescent="0.15">
      <c r="A307" s="129" t="s">
        <v>120</v>
      </c>
      <c r="B307" s="168" t="s">
        <v>121</v>
      </c>
      <c r="C307" s="153" t="s">
        <v>2934</v>
      </c>
      <c r="D307" s="154"/>
      <c r="E307" s="150"/>
    </row>
    <row r="308" spans="1:5" x14ac:dyDescent="0.15">
      <c r="A308" s="129" t="s">
        <v>2804</v>
      </c>
      <c r="B308" s="168" t="s">
        <v>3136</v>
      </c>
      <c r="C308" s="153" t="s">
        <v>2934</v>
      </c>
      <c r="D308" s="154"/>
      <c r="E308" s="150"/>
    </row>
    <row r="309" spans="1:5" x14ac:dyDescent="0.15">
      <c r="A309" s="129" t="s">
        <v>3244</v>
      </c>
      <c r="B309" s="168" t="s">
        <v>3245</v>
      </c>
      <c r="C309" s="153" t="s">
        <v>2934</v>
      </c>
      <c r="D309" s="154"/>
      <c r="E309" s="150"/>
    </row>
    <row r="310" spans="1:5" x14ac:dyDescent="0.15">
      <c r="A310" s="169" t="s">
        <v>2717</v>
      </c>
      <c r="B310" s="170" t="s">
        <v>2718</v>
      </c>
      <c r="C310" s="153" t="s">
        <v>2934</v>
      </c>
      <c r="D310" s="154"/>
      <c r="E310" s="150"/>
    </row>
    <row r="311" spans="1:5" x14ac:dyDescent="0.15">
      <c r="A311" s="116" t="s">
        <v>125</v>
      </c>
      <c r="B311" s="117" t="s">
        <v>126</v>
      </c>
      <c r="C311" s="153" t="s">
        <v>3176</v>
      </c>
      <c r="D311" s="154"/>
      <c r="E311" s="150"/>
    </row>
    <row r="312" spans="1:5" x14ac:dyDescent="0.15">
      <c r="A312" s="116" t="s">
        <v>127</v>
      </c>
      <c r="B312" s="117" t="s">
        <v>128</v>
      </c>
      <c r="C312" s="153" t="s">
        <v>2934</v>
      </c>
      <c r="D312" s="154"/>
      <c r="E312" s="150"/>
    </row>
    <row r="313" spans="1:5" x14ac:dyDescent="0.15">
      <c r="A313" s="116" t="s">
        <v>2638</v>
      </c>
      <c r="B313" s="117" t="s">
        <v>2639</v>
      </c>
      <c r="C313" s="153" t="s">
        <v>2934</v>
      </c>
      <c r="D313" s="154"/>
      <c r="E313" s="150"/>
    </row>
    <row r="314" spans="1:5" x14ac:dyDescent="0.15">
      <c r="A314" s="116" t="s">
        <v>167</v>
      </c>
      <c r="B314" s="117" t="s">
        <v>168</v>
      </c>
      <c r="C314" s="153" t="s">
        <v>2934</v>
      </c>
      <c r="D314" s="154"/>
      <c r="E314" s="150"/>
    </row>
    <row r="315" spans="1:5" x14ac:dyDescent="0.15">
      <c r="A315" s="116" t="s">
        <v>459</v>
      </c>
      <c r="B315" s="117" t="s">
        <v>460</v>
      </c>
      <c r="C315" s="153" t="s">
        <v>2934</v>
      </c>
      <c r="D315" s="154"/>
      <c r="E315" s="150"/>
    </row>
    <row r="316" spans="1:5" x14ac:dyDescent="0.15">
      <c r="A316" s="116" t="s">
        <v>2793</v>
      </c>
      <c r="B316" s="116" t="s">
        <v>2794</v>
      </c>
      <c r="C316" s="153" t="s">
        <v>2934</v>
      </c>
      <c r="D316" s="154"/>
      <c r="E316" s="150"/>
    </row>
    <row r="317" spans="1:5" x14ac:dyDescent="0.15">
      <c r="A317" s="116" t="s">
        <v>368</v>
      </c>
      <c r="B317" s="117" t="s">
        <v>641</v>
      </c>
      <c r="C317" s="153" t="s">
        <v>2934</v>
      </c>
      <c r="D317" s="154"/>
      <c r="E317" s="150"/>
    </row>
    <row r="318" spans="1:5" x14ac:dyDescent="0.15">
      <c r="A318" s="27" t="s">
        <v>2913</v>
      </c>
      <c r="B318" s="27" t="s">
        <v>2914</v>
      </c>
      <c r="C318" s="153" t="s">
        <v>2934</v>
      </c>
      <c r="D318" s="154"/>
      <c r="E318" s="150"/>
    </row>
    <row r="319" spans="1:5" x14ac:dyDescent="0.15">
      <c r="A319" s="176" t="s">
        <v>290</v>
      </c>
      <c r="B319" s="177" t="s">
        <v>291</v>
      </c>
      <c r="C319" s="153" t="s">
        <v>2934</v>
      </c>
      <c r="D319" s="154"/>
    </row>
    <row r="320" spans="1:5" x14ac:dyDescent="0.15">
      <c r="A320" s="27" t="s">
        <v>130</v>
      </c>
      <c r="B320" s="27" t="s">
        <v>131</v>
      </c>
      <c r="C320" s="153" t="s">
        <v>2934</v>
      </c>
      <c r="D320" s="154"/>
    </row>
    <row r="321" spans="1:4" x14ac:dyDescent="0.15">
      <c r="A321" s="35" t="s">
        <v>634</v>
      </c>
      <c r="B321" s="35" t="s">
        <v>635</v>
      </c>
      <c r="C321" s="153" t="s">
        <v>2934</v>
      </c>
      <c r="D321" s="154"/>
    </row>
    <row r="322" spans="1:4" x14ac:dyDescent="0.15">
      <c r="A322" s="21" t="s">
        <v>813</v>
      </c>
      <c r="B322" s="21" t="s">
        <v>814</v>
      </c>
      <c r="C322" s="153" t="s">
        <v>2934</v>
      </c>
      <c r="D322" s="154"/>
    </row>
    <row r="323" spans="1:4" x14ac:dyDescent="0.15">
      <c r="A323" s="35" t="s">
        <v>853</v>
      </c>
      <c r="B323" s="35" t="s">
        <v>854</v>
      </c>
      <c r="C323" s="153" t="s">
        <v>3149</v>
      </c>
      <c r="D323" s="154"/>
    </row>
    <row r="324" spans="1:4" x14ac:dyDescent="0.15">
      <c r="A324" s="35" t="s">
        <v>413</v>
      </c>
      <c r="B324" s="35" t="s">
        <v>3107</v>
      </c>
      <c r="C324" s="153" t="s">
        <v>3025</v>
      </c>
      <c r="D324" s="154"/>
    </row>
    <row r="325" spans="1:4" x14ac:dyDescent="0.15">
      <c r="A325" s="35" t="s">
        <v>611</v>
      </c>
      <c r="B325" s="35" t="s">
        <v>612</v>
      </c>
      <c r="C325" s="153" t="s">
        <v>2934</v>
      </c>
      <c r="D325" s="154"/>
    </row>
    <row r="326" spans="1:4" x14ac:dyDescent="0.15">
      <c r="A326" s="35" t="s">
        <v>133</v>
      </c>
      <c r="B326" s="35" t="s">
        <v>134</v>
      </c>
      <c r="C326" s="153" t="s">
        <v>2934</v>
      </c>
      <c r="D326" s="154"/>
    </row>
    <row r="327" spans="1:4" x14ac:dyDescent="0.15">
      <c r="A327" s="35" t="s">
        <v>2822</v>
      </c>
      <c r="B327" s="35" t="s">
        <v>1545</v>
      </c>
      <c r="C327" s="153" t="s">
        <v>3334</v>
      </c>
      <c r="D327" s="154"/>
    </row>
    <row r="328" spans="1:4" x14ac:dyDescent="0.15">
      <c r="A328" s="35" t="s">
        <v>2870</v>
      </c>
      <c r="B328" s="35" t="s">
        <v>2871</v>
      </c>
      <c r="C328" s="153" t="s">
        <v>2934</v>
      </c>
      <c r="D328" s="154"/>
    </row>
    <row r="329" spans="1:4" x14ac:dyDescent="0.15">
      <c r="A329" s="35" t="s">
        <v>2523</v>
      </c>
      <c r="B329" s="35" t="s">
        <v>2524</v>
      </c>
      <c r="C329" s="153" t="s">
        <v>2934</v>
      </c>
      <c r="D329" s="154"/>
    </row>
    <row r="330" spans="1:4" x14ac:dyDescent="0.15">
      <c r="A330" s="35" t="s">
        <v>668</v>
      </c>
      <c r="B330" s="35" t="s">
        <v>669</v>
      </c>
      <c r="C330" s="153" t="s">
        <v>2934</v>
      </c>
      <c r="D330" s="154"/>
    </row>
    <row r="331" spans="1:4" x14ac:dyDescent="0.15">
      <c r="A331" s="35" t="s">
        <v>512</v>
      </c>
      <c r="B331" s="35" t="s">
        <v>513</v>
      </c>
      <c r="C331" s="153" t="s">
        <v>3173</v>
      </c>
      <c r="D331" s="154"/>
    </row>
    <row r="332" spans="1:4" x14ac:dyDescent="0.15">
      <c r="A332" s="105" t="s">
        <v>2978</v>
      </c>
      <c r="B332" s="106" t="s">
        <v>3142</v>
      </c>
      <c r="C332" s="153" t="s">
        <v>3335</v>
      </c>
      <c r="D332" s="154"/>
    </row>
    <row r="333" spans="1:4" x14ac:dyDescent="0.15">
      <c r="A333" s="35" t="s">
        <v>467</v>
      </c>
      <c r="B333" s="35" t="s">
        <v>465</v>
      </c>
      <c r="C333" s="153" t="s">
        <v>3155</v>
      </c>
      <c r="D333" s="154"/>
    </row>
    <row r="334" spans="1:4" x14ac:dyDescent="0.15">
      <c r="A334" s="35" t="s">
        <v>622</v>
      </c>
      <c r="B334" s="35" t="s">
        <v>623</v>
      </c>
      <c r="C334" s="153" t="s">
        <v>2934</v>
      </c>
      <c r="D334" s="154"/>
    </row>
    <row r="335" spans="1:4" x14ac:dyDescent="0.15">
      <c r="A335" s="35" t="s">
        <v>285</v>
      </c>
      <c r="B335" s="35" t="s">
        <v>286</v>
      </c>
      <c r="C335" s="153" t="s">
        <v>2934</v>
      </c>
      <c r="D335" s="154"/>
    </row>
    <row r="336" spans="1:4" x14ac:dyDescent="0.15">
      <c r="A336" s="35" t="s">
        <v>482</v>
      </c>
      <c r="B336" s="35" t="s">
        <v>269</v>
      </c>
      <c r="C336" s="153" t="s">
        <v>2934</v>
      </c>
      <c r="D336" s="154"/>
    </row>
    <row r="337" spans="1:4" x14ac:dyDescent="0.15">
      <c r="A337" s="35" t="s">
        <v>135</v>
      </c>
      <c r="B337" s="35" t="s">
        <v>3108</v>
      </c>
      <c r="C337" s="153" t="s">
        <v>2981</v>
      </c>
      <c r="D337" s="154"/>
    </row>
    <row r="338" spans="1:4" x14ac:dyDescent="0.15">
      <c r="A338" s="35" t="s">
        <v>2861</v>
      </c>
      <c r="B338" s="35" t="s">
        <v>3137</v>
      </c>
      <c r="C338" s="153" t="s">
        <v>3336</v>
      </c>
      <c r="D338" s="154"/>
    </row>
    <row r="339" spans="1:4" x14ac:dyDescent="0.15">
      <c r="A339" s="35" t="s">
        <v>619</v>
      </c>
      <c r="B339" s="35" t="s">
        <v>620</v>
      </c>
      <c r="C339" s="153" t="s">
        <v>2934</v>
      </c>
      <c r="D339" s="154"/>
    </row>
    <row r="340" spans="1:4" x14ac:dyDescent="0.15">
      <c r="A340" s="129" t="s">
        <v>2640</v>
      </c>
      <c r="B340" s="35" t="s">
        <v>3138</v>
      </c>
      <c r="C340" s="153" t="s">
        <v>2934</v>
      </c>
      <c r="D340" s="154"/>
    </row>
    <row r="341" spans="1:4" x14ac:dyDescent="0.15">
      <c r="A341" s="129" t="s">
        <v>2897</v>
      </c>
      <c r="B341" s="35" t="s">
        <v>2898</v>
      </c>
      <c r="C341" s="153" t="s">
        <v>2934</v>
      </c>
      <c r="D341" s="154"/>
    </row>
    <row r="342" spans="1:4" x14ac:dyDescent="0.15">
      <c r="A342" s="129" t="s">
        <v>2751</v>
      </c>
      <c r="B342" s="35" t="s">
        <v>2752</v>
      </c>
      <c r="C342" s="153" t="s">
        <v>2934</v>
      </c>
      <c r="D342" s="154"/>
    </row>
    <row r="343" spans="1:4" x14ac:dyDescent="0.15">
      <c r="A343" s="129" t="s">
        <v>2891</v>
      </c>
      <c r="B343" s="35" t="s">
        <v>2835</v>
      </c>
      <c r="C343" s="153" t="s">
        <v>2934</v>
      </c>
      <c r="D343" s="154"/>
    </row>
    <row r="344" spans="1:4" x14ac:dyDescent="0.15">
      <c r="A344" s="35" t="s">
        <v>2849</v>
      </c>
      <c r="B344" s="35" t="s">
        <v>2850</v>
      </c>
      <c r="C344" s="153" t="s">
        <v>2934</v>
      </c>
      <c r="D344" s="154"/>
    </row>
    <row r="345" spans="1:4" x14ac:dyDescent="0.15">
      <c r="A345" s="35" t="s">
        <v>2889</v>
      </c>
      <c r="B345" s="35" t="s">
        <v>2890</v>
      </c>
      <c r="C345" s="153" t="s">
        <v>2934</v>
      </c>
      <c r="D345" s="154"/>
    </row>
    <row r="346" spans="1:4" x14ac:dyDescent="0.15">
      <c r="A346" s="35" t="s">
        <v>2918</v>
      </c>
      <c r="B346" s="35" t="s">
        <v>2919</v>
      </c>
      <c r="C346" s="153" t="s">
        <v>2934</v>
      </c>
      <c r="D346" s="154"/>
    </row>
    <row r="347" spans="1:4" x14ac:dyDescent="0.15">
      <c r="A347" s="129" t="s">
        <v>2614</v>
      </c>
      <c r="B347" s="35" t="s">
        <v>3139</v>
      </c>
      <c r="C347" s="153" t="s">
        <v>2934</v>
      </c>
      <c r="D347" s="154"/>
    </row>
    <row r="348" spans="1:4" x14ac:dyDescent="0.15">
      <c r="A348" s="35" t="s">
        <v>234</v>
      </c>
      <c r="B348" s="35" t="s">
        <v>235</v>
      </c>
      <c r="C348" s="153" t="s">
        <v>3160</v>
      </c>
      <c r="D348" s="154"/>
    </row>
    <row r="349" spans="1:4" x14ac:dyDescent="0.15">
      <c r="A349" s="35" t="s">
        <v>361</v>
      </c>
      <c r="B349" s="35" t="s">
        <v>362</v>
      </c>
      <c r="C349" s="153" t="s">
        <v>2934</v>
      </c>
      <c r="D349" s="154"/>
    </row>
    <row r="350" spans="1:4" x14ac:dyDescent="0.15">
      <c r="A350" s="35" t="s">
        <v>647</v>
      </c>
      <c r="B350" s="35" t="s">
        <v>648</v>
      </c>
      <c r="C350" s="153" t="s">
        <v>2934</v>
      </c>
      <c r="D350" s="154"/>
    </row>
    <row r="351" spans="1:4" x14ac:dyDescent="0.15">
      <c r="A351" s="35" t="s">
        <v>600</v>
      </c>
      <c r="B351" s="35" t="s">
        <v>598</v>
      </c>
      <c r="C351" s="153" t="s">
        <v>2934</v>
      </c>
      <c r="D351" s="154"/>
    </row>
    <row r="352" spans="1:4" x14ac:dyDescent="0.15">
      <c r="A352" s="35" t="s">
        <v>137</v>
      </c>
      <c r="B352" s="35" t="s">
        <v>138</v>
      </c>
      <c r="C352" s="153" t="s">
        <v>2934</v>
      </c>
      <c r="D352" s="154"/>
    </row>
    <row r="353" spans="1:4" x14ac:dyDescent="0.15">
      <c r="A353" s="35" t="s">
        <v>500</v>
      </c>
      <c r="B353" s="35" t="s">
        <v>501</v>
      </c>
      <c r="C353" s="153" t="s">
        <v>2934</v>
      </c>
      <c r="D353" s="92"/>
    </row>
    <row r="354" spans="1:4" x14ac:dyDescent="0.15">
      <c r="A354" s="35" t="s">
        <v>910</v>
      </c>
      <c r="B354" s="35" t="s">
        <v>911</v>
      </c>
      <c r="C354" s="153" t="s">
        <v>2935</v>
      </c>
      <c r="D354" s="92"/>
    </row>
    <row r="355" spans="1:4" x14ac:dyDescent="0.15">
      <c r="A355" s="35" t="s">
        <v>549</v>
      </c>
      <c r="B355" s="35" t="s">
        <v>550</v>
      </c>
      <c r="C355" s="153" t="s">
        <v>2989</v>
      </c>
      <c r="D355" s="92"/>
    </row>
    <row r="356" spans="1:4" x14ac:dyDescent="0.15">
      <c r="A356" s="35" t="s">
        <v>140</v>
      </c>
      <c r="B356" s="35" t="s">
        <v>141</v>
      </c>
      <c r="C356" s="153" t="s">
        <v>2934</v>
      </c>
      <c r="D356" s="92"/>
    </row>
    <row r="357" spans="1:4" x14ac:dyDescent="0.15">
      <c r="A357" s="168" t="s">
        <v>332</v>
      </c>
      <c r="B357" s="168" t="s">
        <v>333</v>
      </c>
      <c r="C357" s="153" t="s">
        <v>2934</v>
      </c>
      <c r="D357" s="92"/>
    </row>
    <row r="358" spans="1:4" x14ac:dyDescent="0.15">
      <c r="A358" s="35" t="s">
        <v>280</v>
      </c>
      <c r="B358" s="35" t="s">
        <v>281</v>
      </c>
      <c r="C358" s="153" t="s">
        <v>2934</v>
      </c>
      <c r="D358" s="92"/>
    </row>
    <row r="359" spans="1:4" x14ac:dyDescent="0.15">
      <c r="A359" s="35" t="s">
        <v>346</v>
      </c>
      <c r="B359" s="35" t="s">
        <v>347</v>
      </c>
      <c r="C359" s="153" t="s">
        <v>3337</v>
      </c>
      <c r="D359" s="92"/>
    </row>
    <row r="360" spans="1:4" x14ac:dyDescent="0.15">
      <c r="A360" s="35" t="s">
        <v>348</v>
      </c>
      <c r="B360" s="35" t="s">
        <v>349</v>
      </c>
      <c r="C360" s="153" t="s">
        <v>2934</v>
      </c>
      <c r="D360" s="92"/>
    </row>
    <row r="361" spans="1:4" x14ac:dyDescent="0.15">
      <c r="A361" s="168" t="s">
        <v>350</v>
      </c>
      <c r="B361" s="168" t="s">
        <v>351</v>
      </c>
      <c r="C361" s="153" t="s">
        <v>2934</v>
      </c>
      <c r="D361" s="92"/>
    </row>
    <row r="362" spans="1:4" x14ac:dyDescent="0.15">
      <c r="A362" s="35" t="s">
        <v>803</v>
      </c>
      <c r="B362" s="35" t="s">
        <v>804</v>
      </c>
      <c r="C362" s="153" t="s">
        <v>2934</v>
      </c>
      <c r="D362" s="92"/>
    </row>
    <row r="363" spans="1:4" x14ac:dyDescent="0.15">
      <c r="A363" s="35" t="s">
        <v>2459</v>
      </c>
      <c r="B363" s="35" t="s">
        <v>3140</v>
      </c>
      <c r="C363" s="153" t="s">
        <v>2934</v>
      </c>
      <c r="D363" s="92"/>
    </row>
    <row r="364" spans="1:4" x14ac:dyDescent="0.15">
      <c r="A364" s="35" t="s">
        <v>486</v>
      </c>
      <c r="B364" s="35" t="s">
        <v>487</v>
      </c>
      <c r="C364" s="153" t="s">
        <v>2934</v>
      </c>
      <c r="D364" s="92"/>
    </row>
    <row r="365" spans="1:4" x14ac:dyDescent="0.15">
      <c r="A365" s="35" t="s">
        <v>409</v>
      </c>
      <c r="B365" s="35" t="s">
        <v>410</v>
      </c>
      <c r="C365" s="153" t="s">
        <v>2934</v>
      </c>
      <c r="D365" s="92"/>
    </row>
    <row r="366" spans="1:4" x14ac:dyDescent="0.15">
      <c r="A366" s="35" t="s">
        <v>472</v>
      </c>
      <c r="B366" s="35" t="s">
        <v>473</v>
      </c>
      <c r="C366" s="153" t="s">
        <v>2934</v>
      </c>
      <c r="D366" s="92"/>
    </row>
    <row r="367" spans="1:4" x14ac:dyDescent="0.15">
      <c r="A367" s="35" t="s">
        <v>244</v>
      </c>
      <c r="B367" s="35" t="s">
        <v>142</v>
      </c>
      <c r="C367" s="153" t="s">
        <v>2934</v>
      </c>
      <c r="D367" s="92"/>
    </row>
    <row r="368" spans="1:4" x14ac:dyDescent="0.15">
      <c r="A368" s="35" t="s">
        <v>449</v>
      </c>
      <c r="B368" s="35" t="s">
        <v>450</v>
      </c>
      <c r="C368" s="153" t="s">
        <v>3143</v>
      </c>
      <c r="D368" s="92"/>
    </row>
    <row r="369" spans="1:4" x14ac:dyDescent="0.15">
      <c r="A369" s="35" t="s">
        <v>456</v>
      </c>
      <c r="B369" s="35" t="s">
        <v>166</v>
      </c>
      <c r="C369" s="153" t="s">
        <v>2934</v>
      </c>
      <c r="D369" s="92"/>
    </row>
    <row r="370" spans="1:4" x14ac:dyDescent="0.15">
      <c r="A370" s="35" t="s">
        <v>2744</v>
      </c>
      <c r="B370" s="35" t="s">
        <v>2745</v>
      </c>
      <c r="C370" s="153" t="s">
        <v>3338</v>
      </c>
      <c r="D370" s="92"/>
    </row>
    <row r="371" spans="1:4" x14ac:dyDescent="0.15">
      <c r="A371" s="35" t="s">
        <v>2719</v>
      </c>
      <c r="B371" s="129" t="s">
        <v>885</v>
      </c>
      <c r="C371" s="153" t="s">
        <v>2934</v>
      </c>
      <c r="D371" s="92"/>
    </row>
    <row r="372" spans="1:4" x14ac:dyDescent="0.15">
      <c r="A372" s="35" t="s">
        <v>419</v>
      </c>
      <c r="B372" s="35" t="s">
        <v>420</v>
      </c>
      <c r="C372" s="153" t="s">
        <v>2934</v>
      </c>
      <c r="D372" s="92"/>
    </row>
    <row r="373" spans="1:4" x14ac:dyDescent="0.15">
      <c r="A373" s="35" t="s">
        <v>784</v>
      </c>
      <c r="B373" s="35" t="s">
        <v>785</v>
      </c>
      <c r="C373" s="153" t="s">
        <v>2934</v>
      </c>
      <c r="D373" s="92"/>
    </row>
    <row r="374" spans="1:4" x14ac:dyDescent="0.15">
      <c r="A374" s="35" t="s">
        <v>436</v>
      </c>
      <c r="B374" s="35" t="s">
        <v>437</v>
      </c>
      <c r="C374" s="153" t="s">
        <v>2934</v>
      </c>
      <c r="D374" s="92"/>
    </row>
    <row r="375" spans="1:4" x14ac:dyDescent="0.15">
      <c r="A375" s="35" t="s">
        <v>562</v>
      </c>
      <c r="B375" s="35" t="s">
        <v>561</v>
      </c>
      <c r="C375" s="153" t="s">
        <v>2934</v>
      </c>
      <c r="D375" s="92"/>
    </row>
    <row r="376" spans="1:4" x14ac:dyDescent="0.15">
      <c r="A376" s="35" t="s">
        <v>2642</v>
      </c>
      <c r="B376" s="35" t="s">
        <v>2643</v>
      </c>
      <c r="C376" s="153" t="s">
        <v>2934</v>
      </c>
      <c r="D376" s="92"/>
    </row>
    <row r="377" spans="1:4" x14ac:dyDescent="0.15">
      <c r="A377" s="35" t="s">
        <v>2652</v>
      </c>
      <c r="B377" s="35" t="s">
        <v>2653</v>
      </c>
      <c r="C377" s="153" t="s">
        <v>2934</v>
      </c>
      <c r="D377" s="92"/>
    </row>
    <row r="378" spans="1:4" x14ac:dyDescent="0.15">
      <c r="A378" s="35" t="s">
        <v>2736</v>
      </c>
      <c r="B378" s="35" t="s">
        <v>2737</v>
      </c>
      <c r="C378" s="153" t="s">
        <v>2934</v>
      </c>
      <c r="D378" s="92"/>
    </row>
    <row r="379" spans="1:4" x14ac:dyDescent="0.15">
      <c r="A379" s="35" t="s">
        <v>2738</v>
      </c>
      <c r="B379" s="35" t="s">
        <v>3141</v>
      </c>
      <c r="C379" s="153" t="s">
        <v>2934</v>
      </c>
      <c r="D379" s="92"/>
    </row>
    <row r="380" spans="1:4" x14ac:dyDescent="0.15">
      <c r="A380" s="35" t="s">
        <v>915</v>
      </c>
      <c r="B380" s="178" t="s">
        <v>2955</v>
      </c>
      <c r="C380" s="153" t="s">
        <v>2934</v>
      </c>
      <c r="D380" s="92"/>
    </row>
    <row r="381" spans="1:4" x14ac:dyDescent="0.15">
      <c r="A381" s="35" t="s">
        <v>3248</v>
      </c>
      <c r="B381" s="178" t="s">
        <v>3274</v>
      </c>
      <c r="C381" s="153" t="s">
        <v>2934</v>
      </c>
      <c r="D381" s="92"/>
    </row>
    <row r="382" spans="1:4" x14ac:dyDescent="0.15">
      <c r="A382" s="35" t="s">
        <v>143</v>
      </c>
      <c r="B382" s="178" t="s">
        <v>144</v>
      </c>
      <c r="C382" s="153" t="s">
        <v>2934</v>
      </c>
    </row>
    <row r="383" spans="1:4" x14ac:dyDescent="0.15">
      <c r="A383" s="35" t="s">
        <v>145</v>
      </c>
      <c r="B383" s="178" t="s">
        <v>146</v>
      </c>
      <c r="C383" s="153" t="s">
        <v>2934</v>
      </c>
    </row>
    <row r="384" spans="1:4" x14ac:dyDescent="0.15">
      <c r="A384" s="35" t="s">
        <v>232</v>
      </c>
      <c r="B384" s="178" t="s">
        <v>233</v>
      </c>
      <c r="C384" s="153" t="s">
        <v>2934</v>
      </c>
    </row>
    <row r="385" spans="1:3" x14ac:dyDescent="0.15">
      <c r="A385" s="35" t="s">
        <v>148</v>
      </c>
      <c r="B385" s="178" t="s">
        <v>960</v>
      </c>
      <c r="C385" s="153" t="s">
        <v>2934</v>
      </c>
    </row>
    <row r="386" spans="1:3" x14ac:dyDescent="0.15">
      <c r="A386" s="35" t="s">
        <v>411</v>
      </c>
      <c r="B386" s="178" t="s">
        <v>3109</v>
      </c>
      <c r="C386" s="153" t="s">
        <v>2934</v>
      </c>
    </row>
    <row r="387" spans="1:3" x14ac:dyDescent="0.15">
      <c r="A387" s="35" t="s">
        <v>2644</v>
      </c>
      <c r="B387" s="178" t="s">
        <v>2645</v>
      </c>
      <c r="C387" s="153" t="s">
        <v>2934</v>
      </c>
    </row>
    <row r="388" spans="1:3" x14ac:dyDescent="0.15">
      <c r="A388" s="35" t="s">
        <v>149</v>
      </c>
      <c r="B388" s="178" t="s">
        <v>150</v>
      </c>
      <c r="C388" s="153" t="s">
        <v>2934</v>
      </c>
    </row>
  </sheetData>
  <autoFilter ref="A3:K388">
    <sortState ref="A41:K389">
      <sortCondition ref="A3:A389"/>
    </sortState>
  </autoFilter>
  <phoneticPr fontId="16" type="noConversion"/>
  <conditionalFormatting sqref="A389:A65517 A1:A3">
    <cfRule type="duplicateValues" dxfId="13" priority="76"/>
  </conditionalFormatting>
  <conditionalFormatting sqref="B389:B65517 B1:B3">
    <cfRule type="duplicateValues" dxfId="12" priority="75"/>
  </conditionalFormatting>
  <conditionalFormatting sqref="B389:B65517">
    <cfRule type="duplicateValues" dxfId="11" priority="23"/>
  </conditionalFormatting>
  <conditionalFormatting sqref="B389:B65517">
    <cfRule type="duplicateValues" dxfId="10" priority="22"/>
  </conditionalFormatting>
  <conditionalFormatting sqref="A330:B330">
    <cfRule type="duplicateValues" dxfId="9" priority="7"/>
  </conditionalFormatting>
  <conditionalFormatting sqref="B346">
    <cfRule type="duplicateValues" dxfId="8" priority="5"/>
  </conditionalFormatting>
  <conditionalFormatting sqref="A346">
    <cfRule type="duplicateValues" dxfId="7" priority="6"/>
  </conditionalFormatting>
  <conditionalFormatting sqref="B347:B355 B331:B345 B318:B329">
    <cfRule type="duplicateValues" dxfId="6" priority="8"/>
  </conditionalFormatting>
  <conditionalFormatting sqref="A347:A355 A331:A345 A318:A329">
    <cfRule type="duplicateValues" dxfId="5" priority="9"/>
  </conditionalFormatting>
  <conditionalFormatting sqref="B356:B381">
    <cfRule type="duplicateValues" dxfId="4" priority="921"/>
  </conditionalFormatting>
  <conditionalFormatting sqref="A356:A381">
    <cfRule type="duplicateValues" dxfId="3" priority="923"/>
  </conditionalFormatting>
  <conditionalFormatting sqref="B382:B388">
    <cfRule type="duplicateValues" dxfId="2" priority="1"/>
  </conditionalFormatting>
  <conditionalFormatting sqref="A382:A388">
    <cfRule type="duplicateValues" dxfId="1" priority="2"/>
  </conditionalFormatting>
  <conditionalFormatting sqref="B143">
    <cfRule type="duplicateValues" dxfId="0" priority="107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3月9日销售</vt:lpstr>
      <vt:lpstr>3月9日楼层销售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COFCO\wangpeitao</cp:lastModifiedBy>
  <dcterms:created xsi:type="dcterms:W3CDTF">2012-01-08T05:39:37Z</dcterms:created>
  <dcterms:modified xsi:type="dcterms:W3CDTF">2016-03-10T04:23:53Z</dcterms:modified>
</cp:coreProperties>
</file>